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3040" windowHeight="939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Blad4" sheetId="27" r:id="rId6"/>
    <sheet name="db_crebolijst_all" sheetId="24" state="hidden" r:id="rId7"/>
    <sheet name="db_duur" sheetId="23" state="hidden" r:id="rId8"/>
    <sheet name="Blad1" sheetId="17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Crebolijst!$A$1:$M$1</definedName>
    <definedName name="_xlnm._FilterDatabase" localSheetId="6" hidden="1">db_crebolijst_all!$A$2:$AW$497</definedName>
    <definedName name="_xlnm.Print_Area" localSheetId="6">db_crebolijst_all!$C$2:$N$497</definedName>
    <definedName name="_xlnm.Print_Area" localSheetId="2">Examenprogramma!$A$1:$F$41</definedName>
    <definedName name="_xlnm.Print_Area" localSheetId="0">Opleidingseis!$A$1:$Y$68</definedName>
    <definedName name="_xlnm.Print_Area" localSheetId="1">Opleidingsplan!$A$1:$AI$117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Examenprogramma!$A$12:$A$35</definedName>
    <definedName name="Examinering.">[1]Examenprogramma!$A$12:$A$20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J102" i="27" l="1"/>
  <c r="D91" i="27"/>
  <c r="J88" i="27" s="1"/>
  <c r="C91" i="27"/>
  <c r="J87" i="27"/>
  <c r="J85" i="27"/>
  <c r="G78" i="27"/>
  <c r="G76" i="27"/>
  <c r="F76" i="27"/>
  <c r="G75" i="27"/>
  <c r="F75" i="27"/>
  <c r="G74" i="27"/>
  <c r="F74" i="27"/>
  <c r="G73" i="27"/>
  <c r="F73" i="27"/>
  <c r="I65" i="27"/>
  <c r="F65" i="27"/>
  <c r="D65" i="27"/>
  <c r="C65" i="27"/>
  <c r="J61" i="27"/>
  <c r="F61" i="27"/>
  <c r="K60" i="27"/>
  <c r="K61" i="27" s="1"/>
  <c r="J60" i="27"/>
  <c r="I60" i="27"/>
  <c r="H60" i="27"/>
  <c r="G60" i="27"/>
  <c r="G61" i="27" s="1"/>
  <c r="F60" i="27"/>
  <c r="E60" i="27"/>
  <c r="D60" i="27"/>
  <c r="C60" i="27"/>
  <c r="C61" i="27" s="1"/>
  <c r="K59" i="27"/>
  <c r="J59" i="27"/>
  <c r="I59" i="27"/>
  <c r="I61" i="27" s="1"/>
  <c r="H59" i="27"/>
  <c r="H61" i="27" s="1"/>
  <c r="G59" i="27"/>
  <c r="F59" i="27"/>
  <c r="E59" i="27"/>
  <c r="E61" i="27" s="1"/>
  <c r="D59" i="27"/>
  <c r="D61" i="27" s="1"/>
  <c r="C59" i="27"/>
  <c r="K54" i="27"/>
  <c r="J54" i="27"/>
  <c r="I54" i="27"/>
  <c r="H54" i="27"/>
  <c r="G54" i="27"/>
  <c r="F54" i="27"/>
  <c r="E54" i="27"/>
  <c r="D54" i="27"/>
  <c r="C54" i="27"/>
  <c r="K53" i="27"/>
  <c r="K55" i="27" s="1"/>
  <c r="G53" i="27"/>
  <c r="G55" i="27" s="1"/>
  <c r="C53" i="27"/>
  <c r="K52" i="27"/>
  <c r="J52" i="27"/>
  <c r="J53" i="27" s="1"/>
  <c r="J55" i="27" s="1"/>
  <c r="I52" i="27"/>
  <c r="I53" i="27" s="1"/>
  <c r="H52" i="27"/>
  <c r="H53" i="27" s="1"/>
  <c r="H55" i="27" s="1"/>
  <c r="G52" i="27"/>
  <c r="F52" i="27"/>
  <c r="F53" i="27" s="1"/>
  <c r="E52" i="27"/>
  <c r="E53" i="27" s="1"/>
  <c r="E55" i="27" s="1"/>
  <c r="D52" i="27"/>
  <c r="D53" i="27" s="1"/>
  <c r="C52" i="27"/>
  <c r="I43" i="27"/>
  <c r="F43" i="27"/>
  <c r="D43" i="27"/>
  <c r="C43" i="27"/>
  <c r="I38" i="27"/>
  <c r="F38" i="27"/>
  <c r="D38" i="27"/>
  <c r="C38" i="27"/>
  <c r="C37" i="27"/>
  <c r="C36" i="27"/>
  <c r="K35" i="27"/>
  <c r="K36" i="27" s="1"/>
  <c r="J35" i="27"/>
  <c r="J36" i="27" s="1"/>
  <c r="I35" i="27"/>
  <c r="H35" i="27"/>
  <c r="H36" i="27" s="1"/>
  <c r="G35" i="27"/>
  <c r="G36" i="27" s="1"/>
  <c r="F35" i="27"/>
  <c r="F37" i="27" s="1"/>
  <c r="F39" i="27" s="1"/>
  <c r="E35" i="27"/>
  <c r="E36" i="27" s="1"/>
  <c r="D35" i="27"/>
  <c r="C35" i="27"/>
  <c r="I27" i="27"/>
  <c r="F27" i="27"/>
  <c r="D27" i="27"/>
  <c r="C27" i="27"/>
  <c r="J26" i="27"/>
  <c r="I26" i="27"/>
  <c r="F26" i="27"/>
  <c r="E26" i="27"/>
  <c r="I25" i="27"/>
  <c r="F25" i="27"/>
  <c r="D25" i="27"/>
  <c r="C25" i="27"/>
  <c r="K23" i="27"/>
  <c r="J23" i="27"/>
  <c r="I23" i="27"/>
  <c r="H23" i="27"/>
  <c r="G23" i="27"/>
  <c r="F23" i="27"/>
  <c r="E23" i="27"/>
  <c r="D23" i="27"/>
  <c r="C23" i="27"/>
  <c r="K22" i="27"/>
  <c r="K26" i="27" s="1"/>
  <c r="H22" i="27"/>
  <c r="H26" i="27" s="1"/>
  <c r="F22" i="27"/>
  <c r="E22" i="27"/>
  <c r="D22" i="27"/>
  <c r="C22" i="27"/>
  <c r="K21" i="27"/>
  <c r="J21" i="27"/>
  <c r="J22" i="27" s="1"/>
  <c r="I21" i="27"/>
  <c r="I22" i="27" s="1"/>
  <c r="I24" i="27" s="1"/>
  <c r="G21" i="27"/>
  <c r="G22" i="27" s="1"/>
  <c r="E21" i="27"/>
  <c r="D21" i="27"/>
  <c r="C21" i="27"/>
  <c r="O43" i="10"/>
  <c r="K41" i="10"/>
  <c r="G39" i="10"/>
  <c r="O27" i="10"/>
  <c r="K25" i="10"/>
  <c r="G23" i="10"/>
  <c r="D76" i="2"/>
  <c r="D75" i="2"/>
  <c r="D74" i="2"/>
  <c r="DJ69" i="2"/>
  <c r="DE69" i="2"/>
  <c r="DD69" i="2"/>
  <c r="DC69" i="2"/>
  <c r="DB69" i="2"/>
  <c r="DE71" i="2" s="1"/>
  <c r="CZ69" i="2"/>
  <c r="CY69" i="2"/>
  <c r="CX69" i="2"/>
  <c r="CW69" i="2"/>
  <c r="CZ71" i="2" s="1"/>
  <c r="CU69" i="2"/>
  <c r="CT69" i="2"/>
  <c r="CS69" i="2"/>
  <c r="CR69" i="2"/>
  <c r="CU71" i="2" s="1"/>
  <c r="CP69" i="2"/>
  <c r="CO69" i="2"/>
  <c r="CN69" i="2"/>
  <c r="CM69" i="2"/>
  <c r="CP71" i="2" s="1"/>
  <c r="CK69" i="2"/>
  <c r="CF69" i="2"/>
  <c r="CE69" i="2"/>
  <c r="CD69" i="2"/>
  <c r="CC69" i="2"/>
  <c r="CF71" i="2" s="1"/>
  <c r="CA69" i="2"/>
  <c r="BZ69" i="2"/>
  <c r="BY69" i="2"/>
  <c r="BX69" i="2"/>
  <c r="CA71" i="2" s="1"/>
  <c r="BV69" i="2"/>
  <c r="BU69" i="2"/>
  <c r="BT69" i="2"/>
  <c r="BS69" i="2"/>
  <c r="BV71" i="2" s="1"/>
  <c r="BQ69" i="2"/>
  <c r="BP69" i="2"/>
  <c r="BO69" i="2"/>
  <c r="BN69" i="2"/>
  <c r="BQ71" i="2" s="1"/>
  <c r="BL69" i="2"/>
  <c r="BF69" i="2"/>
  <c r="BE69" i="2"/>
  <c r="BD69" i="2"/>
  <c r="BC69" i="2"/>
  <c r="BF71" i="2" s="1"/>
  <c r="BA69" i="2"/>
  <c r="AZ69" i="2"/>
  <c r="AY69" i="2"/>
  <c r="AX69" i="2"/>
  <c r="BA71" i="2" s="1"/>
  <c r="AV69" i="2"/>
  <c r="AU69" i="2"/>
  <c r="AT69" i="2"/>
  <c r="AS69" i="2"/>
  <c r="AV71" i="2" s="1"/>
  <c r="AQ69" i="2"/>
  <c r="AP69" i="2"/>
  <c r="AO69" i="2"/>
  <c r="AN69" i="2"/>
  <c r="AQ71" i="2" s="1"/>
  <c r="AL69" i="2"/>
  <c r="AG69" i="2"/>
  <c r="AF69" i="2"/>
  <c r="AE69" i="2"/>
  <c r="AD69" i="2"/>
  <c r="AG71" i="2" s="1"/>
  <c r="AB69" i="2"/>
  <c r="AA69" i="2"/>
  <c r="Z69" i="2"/>
  <c r="Y69" i="2"/>
  <c r="AB71" i="2" s="1"/>
  <c r="W69" i="2"/>
  <c r="V69" i="2"/>
  <c r="U69" i="2"/>
  <c r="T69" i="2"/>
  <c r="W71" i="2" s="1"/>
  <c r="R69" i="2"/>
  <c r="Q69" i="2"/>
  <c r="P69" i="2"/>
  <c r="O69" i="2"/>
  <c r="R71" i="2" s="1"/>
  <c r="M69" i="2"/>
  <c r="J69" i="2"/>
  <c r="CK67" i="2"/>
  <c r="CI67" i="2"/>
  <c r="CH67" i="2"/>
  <c r="BL67" i="2"/>
  <c r="BJ67" i="2"/>
  <c r="BI67" i="2"/>
  <c r="AL67" i="2"/>
  <c r="AJ67" i="2"/>
  <c r="AI67" i="2"/>
  <c r="AI69" i="2" s="1"/>
  <c r="M67" i="2"/>
  <c r="DJ67" i="2" s="1"/>
  <c r="K67" i="2"/>
  <c r="DH67" i="2" s="1"/>
  <c r="J67" i="2"/>
  <c r="DG67" i="2" s="1"/>
  <c r="CK66" i="2"/>
  <c r="CI66" i="2"/>
  <c r="CH66" i="2"/>
  <c r="BL66" i="2"/>
  <c r="BJ66" i="2"/>
  <c r="BI66" i="2"/>
  <c r="BI69" i="2" s="1"/>
  <c r="AL66" i="2"/>
  <c r="AJ66" i="2"/>
  <c r="AI66" i="2"/>
  <c r="M66" i="2"/>
  <c r="DJ66" i="2" s="1"/>
  <c r="K66" i="2"/>
  <c r="DH66" i="2" s="1"/>
  <c r="J66" i="2"/>
  <c r="DG66" i="2" s="1"/>
  <c r="CK65" i="2"/>
  <c r="CI65" i="2"/>
  <c r="CH65" i="2"/>
  <c r="DG65" i="2" s="1"/>
  <c r="BL65" i="2"/>
  <c r="BJ65" i="2"/>
  <c r="AL65" i="2"/>
  <c r="DJ65" i="2" s="1"/>
  <c r="AJ65" i="2"/>
  <c r="DH65" i="2" s="1"/>
  <c r="M65" i="2"/>
  <c r="K65" i="2"/>
  <c r="CJ62" i="2"/>
  <c r="BK62" i="2"/>
  <c r="AK62" i="2"/>
  <c r="L62" i="2"/>
  <c r="DI62" i="2" s="1"/>
  <c r="CJ61" i="2"/>
  <c r="BK61" i="2"/>
  <c r="AK61" i="2"/>
  <c r="L61" i="2"/>
  <c r="DI61" i="2" s="1"/>
  <c r="CJ60" i="2"/>
  <c r="BK60" i="2"/>
  <c r="AK60" i="2"/>
  <c r="L60" i="2"/>
  <c r="DI60" i="2" s="1"/>
  <c r="CJ59" i="2"/>
  <c r="BK59" i="2"/>
  <c r="AK59" i="2"/>
  <c r="L59" i="2"/>
  <c r="DI59" i="2" s="1"/>
  <c r="CJ58" i="2"/>
  <c r="BK58" i="2"/>
  <c r="AK58" i="2"/>
  <c r="L58" i="2"/>
  <c r="DI58" i="2" s="1"/>
  <c r="CJ57" i="2"/>
  <c r="BK57" i="2"/>
  <c r="AK57" i="2"/>
  <c r="L57" i="2"/>
  <c r="DI57" i="2" s="1"/>
  <c r="CJ56" i="2"/>
  <c r="BK56" i="2"/>
  <c r="AK56" i="2"/>
  <c r="L56" i="2"/>
  <c r="DI56" i="2" s="1"/>
  <c r="CJ55" i="2"/>
  <c r="BK55" i="2"/>
  <c r="AK55" i="2"/>
  <c r="L55" i="2"/>
  <c r="DI55" i="2" s="1"/>
  <c r="CJ54" i="2"/>
  <c r="BK54" i="2"/>
  <c r="AK54" i="2"/>
  <c r="L54" i="2"/>
  <c r="DI54" i="2" s="1"/>
  <c r="CJ53" i="2"/>
  <c r="BK53" i="2"/>
  <c r="BK69" i="2" s="1"/>
  <c r="AK53" i="2"/>
  <c r="AK69" i="2" s="1"/>
  <c r="L53" i="2"/>
  <c r="DI53" i="2" s="1"/>
  <c r="CJ52" i="2"/>
  <c r="L52" i="2"/>
  <c r="DI52" i="2" s="1"/>
  <c r="DI51" i="2"/>
  <c r="CJ51" i="2"/>
  <c r="L51" i="2"/>
  <c r="CJ50" i="2"/>
  <c r="DI50" i="2" s="1"/>
  <c r="L50" i="2"/>
  <c r="CJ49" i="2"/>
  <c r="CJ69" i="2" s="1"/>
  <c r="L49" i="2"/>
  <c r="L69" i="2" s="1"/>
  <c r="CI35" i="2"/>
  <c r="K35" i="2"/>
  <c r="DH35" i="2" s="1"/>
  <c r="DH34" i="2"/>
  <c r="CI34" i="2"/>
  <c r="CI69" i="2" s="1"/>
  <c r="BJ34" i="2"/>
  <c r="BJ69" i="2" s="1"/>
  <c r="AJ34" i="2"/>
  <c r="AJ69" i="2" s="1"/>
  <c r="DJ30" i="2"/>
  <c r="CK30" i="2"/>
  <c r="CH30" i="2"/>
  <c r="DG30" i="2" s="1"/>
  <c r="BL30" i="2"/>
  <c r="AL30" i="2"/>
  <c r="M30" i="2"/>
  <c r="DG29" i="2"/>
  <c r="CK29" i="2"/>
  <c r="CH29" i="2"/>
  <c r="BL29" i="2"/>
  <c r="AL29" i="2"/>
  <c r="DJ29" i="2" s="1"/>
  <c r="M29" i="2"/>
  <c r="CK26" i="2"/>
  <c r="CH26" i="2"/>
  <c r="BL26" i="2"/>
  <c r="BI26" i="2"/>
  <c r="DG26" i="2" s="1"/>
  <c r="AL26" i="2"/>
  <c r="DJ26" i="2" s="1"/>
  <c r="M26" i="2"/>
  <c r="CK25" i="2"/>
  <c r="CH25" i="2"/>
  <c r="BL25" i="2"/>
  <c r="BI25" i="2"/>
  <c r="DG25" i="2" s="1"/>
  <c r="AL25" i="2"/>
  <c r="DJ25" i="2" s="1"/>
  <c r="M25" i="2"/>
  <c r="DG24" i="2"/>
  <c r="CK24" i="2"/>
  <c r="CH24" i="2"/>
  <c r="BL24" i="2"/>
  <c r="AL24" i="2"/>
  <c r="M24" i="2"/>
  <c r="DJ24" i="2" s="1"/>
  <c r="CK23" i="2"/>
  <c r="CH23" i="2"/>
  <c r="BL23" i="2"/>
  <c r="BI23" i="2"/>
  <c r="DG23" i="2" s="1"/>
  <c r="AL23" i="2"/>
  <c r="M23" i="2"/>
  <c r="DJ23" i="2" s="1"/>
  <c r="CK20" i="2"/>
  <c r="CH20" i="2"/>
  <c r="DG20" i="2" s="1"/>
  <c r="BL20" i="2"/>
  <c r="AL20" i="2"/>
  <c r="M20" i="2"/>
  <c r="DJ20" i="2" s="1"/>
  <c r="DJ19" i="2"/>
  <c r="CK19" i="2"/>
  <c r="CH19" i="2"/>
  <c r="DG19" i="2" s="1"/>
  <c r="BL19" i="2"/>
  <c r="AL19" i="2"/>
  <c r="M19" i="2"/>
  <c r="DG18" i="2"/>
  <c r="CK18" i="2"/>
  <c r="CH18" i="2"/>
  <c r="BL18" i="2"/>
  <c r="AL18" i="2"/>
  <c r="DJ18" i="2" s="1"/>
  <c r="M18" i="2"/>
  <c r="DG17" i="2"/>
  <c r="CK17" i="2"/>
  <c r="CH17" i="2"/>
  <c r="BL17" i="2"/>
  <c r="AL17" i="2"/>
  <c r="M17" i="2"/>
  <c r="DJ17" i="2" s="1"/>
  <c r="DB12" i="2"/>
  <c r="CC12" i="2"/>
  <c r="BC12" i="2"/>
  <c r="AD12" i="2"/>
  <c r="D11" i="2"/>
  <c r="D10" i="2"/>
  <c r="D9" i="2"/>
  <c r="D6" i="2"/>
  <c r="D4" i="2"/>
  <c r="G26" i="27" l="1"/>
  <c r="F24" i="27"/>
  <c r="I28" i="27"/>
  <c r="C76" i="27"/>
  <c r="D76" i="27"/>
  <c r="I63" i="27"/>
  <c r="I64" i="27" s="1"/>
  <c r="I66" i="27" s="1"/>
  <c r="I67" i="27" s="1"/>
  <c r="I55" i="27"/>
  <c r="C26" i="27"/>
  <c r="C24" i="27"/>
  <c r="D75" i="27"/>
  <c r="F55" i="27"/>
  <c r="F63" i="27"/>
  <c r="F64" i="27" s="1"/>
  <c r="F66" i="27" s="1"/>
  <c r="F67" i="27" s="1"/>
  <c r="F78" i="27"/>
  <c r="J89" i="27"/>
  <c r="D26" i="27"/>
  <c r="D24" i="27"/>
  <c r="D37" i="27"/>
  <c r="D39" i="27" s="1"/>
  <c r="D36" i="27"/>
  <c r="I37" i="27"/>
  <c r="I39" i="27" s="1"/>
  <c r="I36" i="27"/>
  <c r="D63" i="27"/>
  <c r="D64" i="27" s="1"/>
  <c r="D66" i="27" s="1"/>
  <c r="D67" i="27" s="1"/>
  <c r="D55" i="27"/>
  <c r="D73" i="27"/>
  <c r="C63" i="27"/>
  <c r="C64" i="27" s="1"/>
  <c r="C66" i="27" s="1"/>
  <c r="C67" i="27" s="1"/>
  <c r="C55" i="27"/>
  <c r="D74" i="27"/>
  <c r="J91" i="27"/>
  <c r="J103" i="27"/>
  <c r="BL71" i="2"/>
  <c r="AL71" i="2"/>
  <c r="DH69" i="2"/>
  <c r="DG69" i="2"/>
  <c r="DJ71" i="2" s="1"/>
  <c r="K69" i="2"/>
  <c r="M71" i="2" s="1"/>
  <c r="DI49" i="2"/>
  <c r="DI69" i="2" s="1"/>
  <c r="CH69" i="2"/>
  <c r="CK71" i="2" s="1"/>
  <c r="G42" i="16"/>
  <c r="F41" i="27" l="1"/>
  <c r="C75" i="27"/>
  <c r="I75" i="27" s="1"/>
  <c r="F28" i="27"/>
  <c r="J92" i="27"/>
  <c r="I76" i="27"/>
  <c r="C74" i="27"/>
  <c r="I74" i="27" s="1"/>
  <c r="D28" i="27"/>
  <c r="D41" i="27"/>
  <c r="C41" i="27"/>
  <c r="C42" i="27" s="1"/>
  <c r="C44" i="27" s="1"/>
  <c r="C45" i="27" s="1"/>
  <c r="C28" i="27"/>
  <c r="C73" i="27"/>
  <c r="I73" i="27" s="1"/>
  <c r="I41" i="27"/>
  <c r="AR7" i="10"/>
  <c r="AY9" i="10" s="1"/>
  <c r="F44" i="27" l="1"/>
  <c r="F45" i="27" s="1"/>
  <c r="F42" i="27"/>
  <c r="I44" i="27"/>
  <c r="I45" i="27" s="1"/>
  <c r="I42" i="27"/>
  <c r="D42" i="27"/>
  <c r="D44" i="27"/>
  <c r="D45" i="27" s="1"/>
  <c r="I77" i="27"/>
  <c r="C79" i="27" s="1"/>
  <c r="AT7" i="10"/>
  <c r="AY7" i="10"/>
  <c r="AY8" i="10"/>
  <c r="AT8" i="10"/>
  <c r="H11" i="10" s="1"/>
  <c r="H5" i="10"/>
  <c r="C83" i="27" l="1"/>
  <c r="C80" i="27"/>
  <c r="D7" i="10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 l="1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G21" i="10" l="1"/>
  <c r="H10" i="10" l="1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S45" i="10" l="1"/>
  <c r="S29" i="10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B2" i="14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  <author>Wendy Visser</author>
  </authors>
  <commentList>
    <comment ref="L74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80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Uren tellen bij BPV</t>
        </r>
      </text>
    </comment>
    <comment ref="AZ81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comments4.xml><?xml version="1.0" encoding="utf-8"?>
<comments xmlns="http://schemas.openxmlformats.org/spreadsheetml/2006/main">
  <authors>
    <author>GRJ</author>
  </authors>
  <commentList>
    <comment ref="L33" authorId="0" shapeId="0">
      <text>
        <r>
          <rPr>
            <b/>
            <sz val="9"/>
            <color indexed="81"/>
            <rFont val="Tahoma"/>
            <family val="2"/>
          </rPr>
          <t>GRJ: blokbpv in deze tabel op 0</t>
        </r>
        <r>
          <rPr>
            <sz val="9"/>
            <color indexed="81"/>
            <rFont val="Tahoma"/>
            <family val="2"/>
          </rPr>
          <t xml:space="preserve">
hier alle bpv vermeld bij lintbpv</t>
        </r>
      </text>
    </comment>
  </commentList>
</comments>
</file>

<file path=xl/sharedStrings.xml><?xml version="1.0" encoding="utf-8"?>
<sst xmlns="http://schemas.openxmlformats.org/spreadsheetml/2006/main" count="3475" uniqueCount="1097">
  <si>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</si>
  <si>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</si>
  <si>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</si>
  <si>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</si>
  <si>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</si>
  <si>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</si>
  <si>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</si>
  <si>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</si>
  <si>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</si>
  <si>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</si>
  <si>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</si>
  <si>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</si>
  <si>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</si>
  <si>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</si>
  <si>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</si>
  <si>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</si>
  <si>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</si>
  <si>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</si>
  <si>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</si>
  <si>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</si>
  <si>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</si>
  <si>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</si>
  <si>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</si>
  <si>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</si>
  <si>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</si>
  <si>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</si>
  <si>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</si>
  <si>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</si>
  <si>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</si>
  <si>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</si>
  <si>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</si>
  <si>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</si>
  <si>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</si>
  <si>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</si>
  <si>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</si>
  <si>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</si>
  <si>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</si>
  <si>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</si>
  <si>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</si>
  <si>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</si>
  <si>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</si>
  <si>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</si>
  <si>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</si>
  <si>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</si>
  <si>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</si>
  <si>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</si>
  <si>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</si>
  <si>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</si>
  <si>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</si>
  <si>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</si>
  <si>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</si>
  <si>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</si>
  <si>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</si>
  <si>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</si>
  <si>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</si>
  <si>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</si>
  <si>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</si>
  <si>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</si>
  <si>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</si>
  <si>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</si>
  <si>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</si>
  <si>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</si>
  <si>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</si>
  <si>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</si>
  <si>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</si>
  <si>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</si>
  <si>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</si>
  <si>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</si>
  <si>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</si>
  <si>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</si>
  <si>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</si>
  <si>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</si>
  <si>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</si>
  <si>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</si>
  <si>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</si>
  <si>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</si>
  <si>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</si>
  <si>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</si>
  <si>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</si>
  <si>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</si>
  <si>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</si>
  <si>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</si>
  <si>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</si>
  <si>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</si>
  <si>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</si>
  <si>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</si>
  <si>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</si>
  <si>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</si>
  <si>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</si>
  <si>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</si>
  <si>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</si>
  <si>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</si>
  <si>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</si>
  <si>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</si>
  <si>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</si>
  <si>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</si>
  <si>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</si>
  <si>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</si>
  <si>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</si>
  <si>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</si>
  <si>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</si>
  <si>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</si>
  <si>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</si>
  <si>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</si>
  <si>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</si>
  <si>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</si>
  <si>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</si>
  <si>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</si>
  <si>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</si>
  <si>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</si>
  <si>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</si>
  <si>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</si>
  <si>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</si>
  <si>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</si>
  <si>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</si>
  <si>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</si>
  <si>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</si>
  <si>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</si>
  <si>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</si>
  <si>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</si>
  <si>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</si>
  <si>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</si>
  <si>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</si>
  <si>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</si>
  <si>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</si>
  <si>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</si>
  <si>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</si>
  <si>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</si>
  <si>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</si>
  <si>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</si>
  <si>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</si>
  <si>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</si>
  <si>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</si>
  <si>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</si>
  <si>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</si>
  <si>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</si>
  <si>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</si>
  <si>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</si>
  <si>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</si>
  <si>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</si>
  <si>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</si>
  <si>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</si>
  <si>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</si>
  <si>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</si>
  <si>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</si>
  <si>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</si>
  <si>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</si>
  <si>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</si>
  <si>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</si>
  <si>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</si>
  <si>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</si>
  <si>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</si>
  <si>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</si>
  <si>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</si>
  <si>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</si>
  <si>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</si>
  <si>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</si>
  <si>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</si>
  <si>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</si>
  <si>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</si>
  <si>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</si>
  <si>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</si>
  <si>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</si>
  <si>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</si>
  <si>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</si>
  <si>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</si>
  <si>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</si>
  <si>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</si>
  <si>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</si>
  <si>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</si>
  <si>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</si>
  <si>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</si>
  <si>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</si>
  <si>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</si>
  <si>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</si>
  <si>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</si>
  <si>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</si>
  <si>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</si>
  <si>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</si>
  <si>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</si>
  <si>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</si>
  <si>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</si>
  <si>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</si>
  <si>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</si>
  <si>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</si>
  <si>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</si>
  <si>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</si>
  <si>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</si>
  <si>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</si>
  <si>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</si>
  <si>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</si>
  <si>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</si>
  <si>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</si>
  <si>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</si>
  <si>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</si>
  <si>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</si>
  <si>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</si>
  <si>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</si>
  <si>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</si>
  <si>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</si>
  <si>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</si>
  <si>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</si>
  <si>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</si>
  <si>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</si>
  <si>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</si>
  <si>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</si>
  <si>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</si>
  <si>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</si>
  <si>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</si>
  <si>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</si>
  <si>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</si>
  <si>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</si>
  <si>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</si>
  <si>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</si>
  <si>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</si>
  <si>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</si>
  <si>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</si>
  <si>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</si>
  <si>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</si>
  <si>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</si>
  <si>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</si>
  <si>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</si>
  <si>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</si>
  <si>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</si>
  <si>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</si>
  <si>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</si>
  <si>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</si>
  <si>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</si>
  <si>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</si>
  <si>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</si>
  <si>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</si>
  <si>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</si>
  <si>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</si>
  <si>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</si>
  <si>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</si>
  <si>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</si>
  <si>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</si>
  <si>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</si>
  <si>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</si>
  <si>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</si>
  <si>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</si>
  <si>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</si>
  <si>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</si>
  <si>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</si>
  <si>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</si>
  <si>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</si>
  <si>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</si>
  <si>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</si>
  <si>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</si>
  <si>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</si>
  <si>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</si>
  <si>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</si>
  <si>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</si>
  <si>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</si>
  <si>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</si>
  <si>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</si>
  <si>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</si>
  <si>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</si>
  <si>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</si>
  <si>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</si>
  <si>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</si>
  <si>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</si>
  <si>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</si>
  <si>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</si>
  <si>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</si>
  <si>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</si>
  <si>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</si>
  <si>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</si>
  <si>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</si>
  <si>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</si>
  <si>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</si>
  <si>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</si>
  <si>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</si>
  <si>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</si>
  <si>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</si>
  <si>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</si>
  <si>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</si>
  <si>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</si>
  <si>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</si>
  <si>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</si>
  <si>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</si>
  <si>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</si>
  <si>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</si>
  <si>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</si>
  <si>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</si>
  <si>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</si>
  <si>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</si>
  <si>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</si>
  <si>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</si>
  <si>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</si>
  <si>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</si>
  <si>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</si>
  <si>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</si>
  <si>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</si>
  <si>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</si>
  <si>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</si>
  <si>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</si>
  <si>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</si>
  <si>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</si>
  <si>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</si>
  <si>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</si>
  <si>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</si>
  <si>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</si>
  <si>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</si>
  <si>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</si>
  <si>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</si>
  <si>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</si>
  <si>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</si>
  <si>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</si>
  <si>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</si>
  <si>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</si>
  <si>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</si>
  <si>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</si>
  <si>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</si>
  <si>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</si>
  <si>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</si>
  <si>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</si>
  <si>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</si>
  <si>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</si>
  <si>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</si>
  <si>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</si>
  <si>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</si>
  <si>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</si>
  <si>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</si>
  <si>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</si>
  <si>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</si>
  <si>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</si>
  <si>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</si>
  <si>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</si>
  <si>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</si>
  <si>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</si>
  <si>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</si>
  <si>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</si>
  <si>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</si>
  <si>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</si>
  <si>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</si>
  <si>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</si>
  <si>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</si>
  <si>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</si>
  <si>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</si>
  <si>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</si>
  <si>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</si>
  <si>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</si>
  <si>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</si>
  <si>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</si>
  <si>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</si>
  <si>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</si>
  <si>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</si>
  <si>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</si>
  <si>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</si>
  <si>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</si>
  <si>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</si>
  <si>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</si>
  <si>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</si>
  <si>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</si>
  <si>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</si>
  <si>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</si>
  <si>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</si>
  <si>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</si>
  <si>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</si>
  <si>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</si>
  <si>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</si>
  <si>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</si>
  <si>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</si>
  <si>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</si>
  <si>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</si>
  <si>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</si>
  <si>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</si>
  <si>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</si>
  <si>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</si>
  <si>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</si>
  <si>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</si>
  <si>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</si>
  <si>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</si>
  <si>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</si>
  <si>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</si>
  <si>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</si>
  <si>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</si>
  <si>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</si>
  <si>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</si>
  <si>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</si>
  <si>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</si>
  <si>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</si>
  <si>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</si>
  <si>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</si>
  <si>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</si>
  <si>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</si>
  <si>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</si>
  <si>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</si>
  <si>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</si>
  <si>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</si>
  <si>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</si>
  <si>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</si>
  <si>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</si>
  <si>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</si>
  <si>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</si>
  <si>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</si>
  <si>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</si>
  <si>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</si>
  <si>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</si>
  <si>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</si>
  <si>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</si>
  <si>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</si>
  <si>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</si>
  <si>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</si>
  <si>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</si>
  <si>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</si>
  <si>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</si>
  <si>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</si>
  <si>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</si>
  <si>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</si>
  <si>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</si>
  <si>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</si>
  <si>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</si>
  <si>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</si>
  <si>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</si>
  <si>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</si>
  <si>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</si>
  <si>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</si>
  <si>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</si>
  <si>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</si>
  <si>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</si>
  <si>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</si>
  <si>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</si>
  <si>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</si>
  <si>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</si>
  <si>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</si>
  <si>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</si>
  <si>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</si>
  <si>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</si>
  <si>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</si>
  <si>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</si>
  <si>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</si>
  <si>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</si>
  <si>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</si>
  <si>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</si>
  <si>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</si>
  <si>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</si>
  <si>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</si>
  <si>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</si>
  <si>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</si>
  <si>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</si>
  <si>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</si>
  <si>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</si>
  <si>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</si>
  <si>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</si>
  <si>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</si>
  <si>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</si>
  <si>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</si>
  <si>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</si>
  <si>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</si>
  <si>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</si>
  <si>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</si>
  <si>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</si>
  <si>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</si>
  <si>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</si>
  <si>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</si>
  <si>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</si>
  <si>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</si>
  <si>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</si>
  <si>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</si>
  <si>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</si>
  <si>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</si>
  <si>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</si>
  <si>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</si>
  <si>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</si>
  <si>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</si>
  <si>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</si>
  <si>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</si>
  <si>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</si>
  <si>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</si>
  <si>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</si>
  <si>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</si>
  <si>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</si>
  <si>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</si>
  <si>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</si>
  <si>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</si>
  <si>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</si>
  <si>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</si>
  <si>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</si>
  <si>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</si>
  <si>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</si>
  <si>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</si>
  <si>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</si>
  <si>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</si>
  <si>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</si>
  <si>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</si>
  <si>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</si>
  <si>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</si>
  <si>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</si>
  <si>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</si>
  <si>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</si>
  <si>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</si>
  <si>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</si>
  <si>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</si>
  <si>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</si>
  <si>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</si>
  <si>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</si>
  <si>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</si>
  <si>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</si>
  <si>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</si>
  <si>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</si>
  <si>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</si>
  <si>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</si>
  <si>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</si>
  <si>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</si>
  <si>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</si>
  <si>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</si>
  <si>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</si>
  <si>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</si>
  <si>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</si>
  <si>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</si>
  <si>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</si>
  <si>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</si>
  <si>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</si>
  <si>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</si>
  <si>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</si>
  <si>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</si>
  <si>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</si>
  <si>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</si>
  <si>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</si>
  <si>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</si>
  <si>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</si>
  <si>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</si>
  <si>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</si>
  <si>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</si>
  <si>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</si>
  <si>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</si>
  <si>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</si>
  <si>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</si>
  <si>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</si>
  <si>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</si>
  <si>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</si>
  <si>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</si>
  <si>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</si>
  <si>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</si>
  <si>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</si>
  <si>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</si>
  <si>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</si>
  <si>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</si>
  <si>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</si>
  <si>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</si>
  <si>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</si>
  <si>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</si>
  <si>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</si>
  <si>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</si>
  <si>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</si>
  <si>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</si>
  <si>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</si>
  <si>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</si>
  <si>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</si>
  <si>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</si>
  <si>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</si>
  <si>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</si>
  <si>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</si>
  <si>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</si>
  <si>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</si>
  <si>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</si>
  <si>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</si>
  <si>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</si>
  <si>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</si>
  <si>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</si>
  <si>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</si>
  <si>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</si>
  <si>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</si>
  <si>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</si>
  <si>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</si>
  <si>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</si>
  <si>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</si>
  <si>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</si>
  <si>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</si>
  <si>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</si>
  <si>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</si>
  <si>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</si>
  <si>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</si>
  <si>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</si>
  <si>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</si>
  <si>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</si>
  <si>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</si>
  <si>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</si>
  <si>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</si>
  <si>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</si>
  <si>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</si>
  <si>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</si>
  <si>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</si>
  <si>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</si>
  <si>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</si>
  <si>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</si>
  <si>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</si>
  <si>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</si>
  <si>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</si>
  <si>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</si>
  <si>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</si>
  <si>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</si>
  <si>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</si>
  <si>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</si>
  <si>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</si>
  <si>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</si>
  <si>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</si>
  <si>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</si>
  <si>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</si>
  <si>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</si>
  <si>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</si>
  <si>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</si>
  <si>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</si>
  <si>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</si>
  <si>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</si>
  <si>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</si>
  <si>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</si>
  <si>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</si>
  <si>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</si>
  <si>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</si>
  <si>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</si>
  <si>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</si>
  <si>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</si>
  <si>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</si>
  <si>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</si>
  <si>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</si>
  <si>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</si>
  <si>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</si>
  <si>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</si>
  <si>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</si>
  <si>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</si>
  <si>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</si>
  <si>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</si>
  <si>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</si>
  <si>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</si>
  <si>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</si>
  <si>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</si>
  <si>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</si>
  <si>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</si>
  <si>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</si>
  <si>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</si>
  <si>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</si>
  <si>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</si>
  <si>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</si>
  <si>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</si>
  <si>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</si>
  <si>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</si>
  <si>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</si>
  <si>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</si>
  <si>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</si>
  <si>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</si>
  <si>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</si>
  <si>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</si>
  <si>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</si>
  <si>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</si>
  <si>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</si>
  <si>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</si>
  <si>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</si>
  <si>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</si>
  <si>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</si>
  <si>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</si>
  <si>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</si>
  <si>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</si>
  <si>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</si>
  <si>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</si>
  <si>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</si>
  <si>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</si>
  <si>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</si>
  <si>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</si>
  <si>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</si>
  <si>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</si>
  <si>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</si>
  <si>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</si>
  <si>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</si>
  <si>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</si>
  <si>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</si>
  <si>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</si>
  <si>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</si>
  <si>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</si>
  <si>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</si>
  <si>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</si>
  <si>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</si>
  <si>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</si>
  <si>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</si>
  <si>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</si>
  <si>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</si>
  <si>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</si>
  <si>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</si>
  <si>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</si>
  <si>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</si>
  <si>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</si>
  <si>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</si>
  <si>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</si>
  <si>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</si>
  <si>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</si>
  <si>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</si>
  <si>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</si>
  <si>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</si>
  <si>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</si>
  <si>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</si>
  <si>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</si>
  <si>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</si>
  <si>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</si>
  <si>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</si>
  <si>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</si>
  <si>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</si>
  <si>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</si>
  <si>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</si>
  <si>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</si>
  <si>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</si>
  <si>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</si>
  <si>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</si>
  <si>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</si>
  <si>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</si>
  <si>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</si>
  <si>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</si>
  <si>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</si>
  <si>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</si>
  <si>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</si>
  <si>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</si>
  <si>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</si>
  <si>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</si>
  <si>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</si>
  <si>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</si>
  <si>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</si>
  <si>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</si>
  <si>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</si>
  <si>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</si>
  <si>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</si>
  <si>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</si>
  <si>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</si>
  <si>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</si>
  <si>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</si>
  <si>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</si>
  <si>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</si>
  <si>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</si>
  <si>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</si>
  <si>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</si>
  <si>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</si>
  <si>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</si>
  <si>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</si>
  <si>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</si>
  <si>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</si>
  <si>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</si>
  <si>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</si>
  <si>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</si>
  <si>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</si>
  <si>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</si>
  <si>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</si>
  <si>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</si>
  <si>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</si>
  <si>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</si>
  <si>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</si>
  <si>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</si>
  <si>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</si>
  <si>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</si>
  <si>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</si>
  <si>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</si>
  <si>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</si>
  <si>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</si>
  <si>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</si>
  <si>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</si>
  <si>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</si>
  <si>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</si>
  <si>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</si>
  <si>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</si>
  <si>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</si>
  <si>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</si>
  <si>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</si>
  <si>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</si>
  <si>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</si>
  <si>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</si>
  <si>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</si>
  <si>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</si>
  <si>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</si>
  <si>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</si>
  <si>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</si>
  <si>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</si>
  <si>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</si>
  <si>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</si>
  <si>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</si>
  <si>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</si>
  <si>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</si>
  <si>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</si>
  <si>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</si>
  <si>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</si>
  <si>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</si>
  <si>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</si>
  <si>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</si>
  <si>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</si>
  <si>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</si>
  <si>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</si>
  <si>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</si>
  <si>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</si>
  <si>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</si>
  <si>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</si>
  <si>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</si>
  <si>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</si>
  <si>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</si>
  <si>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</si>
  <si>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</si>
  <si>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</si>
  <si>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</si>
  <si>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</si>
  <si>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</si>
  <si>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</si>
  <si>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</si>
  <si>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</si>
  <si>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</si>
  <si>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</si>
  <si>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</si>
  <si>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</si>
  <si>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</si>
  <si>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</si>
  <si>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</si>
  <si>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</si>
  <si>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</si>
  <si>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</si>
  <si>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</si>
  <si>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</si>
  <si>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</si>
  <si>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</si>
  <si>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</si>
  <si>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</si>
  <si>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</si>
  <si>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</si>
  <si>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</si>
  <si>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</si>
  <si>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</si>
  <si>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</si>
  <si>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</si>
  <si>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</si>
  <si>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</si>
  <si>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</si>
  <si>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</si>
  <si>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</si>
  <si>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</si>
  <si>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</si>
  <si>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</si>
  <si>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</si>
  <si>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</si>
  <si>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</si>
  <si>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</si>
  <si>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</si>
  <si>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</si>
  <si>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</si>
  <si>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</si>
  <si>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</si>
  <si>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</si>
  <si>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</si>
  <si>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</si>
  <si>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</si>
  <si>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</si>
  <si>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</si>
  <si>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</si>
  <si>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</si>
  <si>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</si>
  <si>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</si>
  <si>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</si>
  <si>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</si>
  <si>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</si>
  <si>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</si>
  <si>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</si>
  <si>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</si>
  <si>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</si>
  <si>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</si>
  <si>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</si>
  <si>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</si>
  <si>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</si>
  <si>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</si>
  <si>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</si>
  <si>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</si>
  <si>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</si>
  <si>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</si>
  <si>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</si>
  <si>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</si>
  <si>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</si>
  <si>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</si>
  <si>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</si>
  <si>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</si>
  <si>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</si>
  <si>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</si>
  <si>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</si>
  <si>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</si>
  <si>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</si>
  <si>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</si>
  <si>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</si>
  <si>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</si>
  <si>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</si>
  <si>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</si>
  <si>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</si>
  <si>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</si>
  <si>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</si>
  <si>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</si>
  <si>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</si>
  <si>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</si>
  <si>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</si>
  <si>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</si>
  <si>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</si>
  <si>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</si>
  <si>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</si>
  <si>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</si>
  <si>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</si>
  <si>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</si>
  <si>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</si>
  <si>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</si>
  <si>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</si>
  <si>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</si>
  <si>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</si>
  <si>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</si>
  <si>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</si>
  <si>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</si>
  <si>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</si>
  <si>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</si>
  <si>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</si>
  <si>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</si>
  <si>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</si>
  <si>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</si>
  <si>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</si>
  <si>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</si>
  <si>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</si>
  <si>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</si>
  <si>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</si>
  <si>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</si>
  <si>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</si>
  <si>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</si>
  <si>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</si>
  <si>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</si>
  <si>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</si>
  <si>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</si>
  <si>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</si>
  <si>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</si>
  <si>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</si>
  <si>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</si>
  <si>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</si>
  <si>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</si>
  <si>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</si>
  <si>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</si>
  <si>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</si>
  <si>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</si>
  <si>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</si>
  <si>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</si>
  <si>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</si>
  <si>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</si>
  <si>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</si>
  <si>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</si>
  <si>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</si>
  <si>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</si>
  <si>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</si>
  <si>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</si>
  <si>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</si>
  <si>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</si>
  <si>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</si>
  <si>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</si>
  <si>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</si>
  <si>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Zie overzicht van taaleisen volgens CEF</t>
  </si>
  <si>
    <t>Zie Referentiekader taal &amp; rekenen</t>
  </si>
  <si>
    <t>2F</t>
  </si>
  <si>
    <t>Nederlands</t>
  </si>
  <si>
    <t>Hovenier niveau 4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</si>
  <si>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</si>
  <si>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</si>
  <si>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</si>
  <si>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</si>
  <si>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</si>
  <si>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</si>
  <si>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</si>
  <si>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</si>
  <si>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</si>
  <si>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10 werkdagen</t>
  </si>
  <si>
    <t>Minimaal 2 werkdagen</t>
  </si>
  <si>
    <t>B1-K1: Uitvoeren werkzaamheden ten behoeve van aanleg/inrichting en onderhoud/beheer natuur, grond en
water                                                                                                                                       P7-K1: Organiseren van het werk in de groene ruimte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</si>
  <si>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P7-K1-W2: Calculeert en bewaakt budget                                 P7-K1-W3: Levert het werk op                                                                                 P7-K1-W4: Optimaliseert proces / werkwijze                                           P7-K1-W5 Stuurt medewerkers aan in projecten                     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</si>
  <si>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P7-K1-W2: Calculeert en bewaakt budget                                 P7-K1-W3: Levert het werk op                                                                                 P7-K1-W4: Optimaliseert proces / werkwijze                                            P7-K1-W5 Stuurt medewerkers aan in projecten                                          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</si>
  <si>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P7-K1-W2: Calculeert en bewaakt budget                                 P7-K1-W3: Levert het werk op                                                                                 P7-K1-W4: Optimaliseert proces / werkwijze                                           P7-K1-W5 Stuurt medewerkers aan in projecten   </t>
  </si>
  <si>
    <t>2018-19</t>
  </si>
  <si>
    <t>Oostland</t>
  </si>
  <si>
    <t>mbo Oostland</t>
  </si>
  <si>
    <t>vak expert agrohandel</t>
  </si>
  <si>
    <t>mentor uur en LB</t>
  </si>
  <si>
    <t>biologie</t>
  </si>
  <si>
    <t>burgerschap</t>
  </si>
  <si>
    <t>Praktijk</t>
  </si>
  <si>
    <t>Keuzedeel 1 Engels</t>
  </si>
  <si>
    <t>Keuzedeel 2 Duits</t>
  </si>
  <si>
    <t>keuzedeel 3 Voorbereiding HBO</t>
  </si>
  <si>
    <t>keuzedeel 3 ondernemend gedrag</t>
  </si>
  <si>
    <t>BPV Stage 1</t>
  </si>
  <si>
    <t>BPV Stage 2</t>
  </si>
  <si>
    <t>BPV Stage 3</t>
  </si>
  <si>
    <t>Nederlands Spreken 2F</t>
  </si>
  <si>
    <t>Rekenen 2F</t>
  </si>
  <si>
    <t>projecturen</t>
  </si>
  <si>
    <t>Overig 2</t>
  </si>
  <si>
    <t>Overig 3</t>
  </si>
  <si>
    <t>Bleiswijk</t>
  </si>
  <si>
    <t>C. de Jong</t>
  </si>
  <si>
    <t>B1</t>
  </si>
  <si>
    <t>Nederlandse en Engels ten minste 5 - 6 ( in willekeurige volgorde) Cijfer voor rekenen telt niet mee voor het behalen van het diploma</t>
  </si>
  <si>
    <t>CE lezen &amp; lyuisteren 120 minuten</t>
  </si>
  <si>
    <t>A2</t>
  </si>
  <si>
    <t xml:space="preserve">Keuzedeel 1     Keuze uit 1 of  2 bij aanvang opleiding;
minimum aantal van 15 studenten                                                   Keuzedeel 2     Ondernemerschap verplicht in arrangement;                                     Keuzedeel 3   Keuze voor 4  aan het einde van  leerjaar 2;
minimum aantal van 15 studenten.
</t>
  </si>
  <si>
    <t xml:space="preserve">1.   K0959 Duits A1/A2 in het beroepsonderwijs                                  2.  K0803  Engels B1/B2                                                                                     3.  K0072 Ondernemend gedrag (niv 3 en 4)                                                                                                                                                               4.  K0125  Voorbereiden HBO                                     </t>
  </si>
  <si>
    <t xml:space="preserve"> BOL           minimum aantal uren volgens wett.norm        BBL</t>
  </si>
  <si>
    <t>niv 1</t>
  </si>
  <si>
    <t>niv 2</t>
  </si>
  <si>
    <t>niv 3 en 4</t>
  </si>
  <si>
    <t>niv 1 2 3 4</t>
  </si>
  <si>
    <t>per jaar</t>
  </si>
  <si>
    <t>b.o.t. totaal in opleiding</t>
  </si>
  <si>
    <t>b.o.t. per jaar</t>
  </si>
  <si>
    <t>b.o.t. in 1e leerjaar</t>
  </si>
  <si>
    <t>bpv totaal in opleidng</t>
  </si>
  <si>
    <t>bpv per jaar</t>
  </si>
  <si>
    <t xml:space="preserve"> BOL </t>
  </si>
  <si>
    <t>Volledig verkort en geïntensiveerd</t>
  </si>
  <si>
    <t>rode getallen: wettelijke minimum norm</t>
  </si>
  <si>
    <t>Begeleide</t>
  </si>
  <si>
    <t>onderwijstijd</t>
  </si>
  <si>
    <t>niv 2 1e jr</t>
  </si>
  <si>
    <t>niv 2 2e jr</t>
  </si>
  <si>
    <t>niv 3 1e jr</t>
  </si>
  <si>
    <t>niv 3 2e jr</t>
  </si>
  <si>
    <t>niv 3 3e jr</t>
  </si>
  <si>
    <t>niv 4 1e jr</t>
  </si>
  <si>
    <t>niv 4 2e jr</t>
  </si>
  <si>
    <t>niv 4 3e jr</t>
  </si>
  <si>
    <t>wkn pj</t>
  </si>
  <si>
    <t>vul in: wkn per jaar</t>
  </si>
  <si>
    <t>lesuren pw</t>
  </si>
  <si>
    <t>vul in: lesuren 40 min / wk</t>
  </si>
  <si>
    <t>klokuren pw</t>
  </si>
  <si>
    <t>uitkomst: klokuren per week</t>
  </si>
  <si>
    <t>klokuren pj</t>
  </si>
  <si>
    <t>uitkomst: b.o.t. per jaar</t>
  </si>
  <si>
    <t>lesuren p.j.</t>
  </si>
  <si>
    <t>uitkomst: lesuren per jaar</t>
  </si>
  <si>
    <t>klokuren totaal</t>
  </si>
  <si>
    <t>uitkomst: b.o.t. in opleiding</t>
  </si>
  <si>
    <t>min.lestijd norm</t>
  </si>
  <si>
    <t>afwijking</t>
  </si>
  <si>
    <t>min. lestijd in opleiding</t>
  </si>
  <si>
    <t>Bpv</t>
  </si>
  <si>
    <t>bpv-dagen pj lint</t>
  </si>
  <si>
    <t>vul in: wkn lintbpv per jaar</t>
  </si>
  <si>
    <t>bpv-uren pd lint</t>
  </si>
  <si>
    <t>vul in: uren lintbpv per week</t>
  </si>
  <si>
    <t>bpv weken blok</t>
  </si>
  <si>
    <t>vul in: weken blokbpv per jaar</t>
  </si>
  <si>
    <t>bpv uren pd blok</t>
  </si>
  <si>
    <t>vul in: uren blokbpv per week</t>
  </si>
  <si>
    <t>bpv-uren pj</t>
  </si>
  <si>
    <t>uitkomst: uren bpv per jaar</t>
  </si>
  <si>
    <t>bpv dagen pj</t>
  </si>
  <si>
    <t>uitkomst: dagen bpv per jaar</t>
  </si>
  <si>
    <t>bpv-uren totaal</t>
  </si>
  <si>
    <t>uitkomst: uren bpv in de opleiding</t>
  </si>
  <si>
    <t>min. bpv-tijd in opleiding</t>
  </si>
  <si>
    <t>uren opleiding</t>
  </si>
  <si>
    <t>gem pj</t>
  </si>
  <si>
    <t>minimum k.u.</t>
  </si>
  <si>
    <t>verschil met minimum</t>
  </si>
  <si>
    <t xml:space="preserve">Begeleide </t>
  </si>
  <si>
    <t>niv 3</t>
  </si>
  <si>
    <t>niv 4</t>
  </si>
  <si>
    <t>min.lestijd per jaar</t>
  </si>
  <si>
    <t>bpv-uren pw</t>
  </si>
  <si>
    <t>vul in: uren bpv per week</t>
  </si>
  <si>
    <t>uitkomst: bpv per jaar</t>
  </si>
  <si>
    <t>min. bpv-tijd per jaar</t>
  </si>
  <si>
    <t>èè</t>
  </si>
  <si>
    <t xml:space="preserve"> gem pj</t>
  </si>
  <si>
    <t>minimum k.u. pj</t>
  </si>
  <si>
    <t>inzet docenten in b.o.t. gemiddeld over opleiding</t>
  </si>
  <si>
    <t>aantal BOL</t>
  </si>
  <si>
    <t>aantal BBL</t>
  </si>
  <si>
    <t>groepsgrootte</t>
  </si>
  <si>
    <t>docent-uren</t>
  </si>
  <si>
    <t xml:space="preserve"> uren pj</t>
  </si>
  <si>
    <t>klokuren</t>
  </si>
  <si>
    <t>lesuren</t>
  </si>
  <si>
    <t>klokuren les / 1 wtf docent</t>
  </si>
  <si>
    <t>wtf  docenten nodig</t>
  </si>
  <si>
    <t>aantal bol/bbl: exacte cijfers nog invullen!</t>
  </si>
  <si>
    <t>ratio OP</t>
  </si>
  <si>
    <t>bol</t>
  </si>
  <si>
    <t>bbl</t>
  </si>
  <si>
    <t>niv 1 aantal</t>
  </si>
  <si>
    <t>ratio OP b.o.t.</t>
  </si>
  <si>
    <t>niv 2 aantal</t>
  </si>
  <si>
    <t>ratio OP bpv</t>
  </si>
  <si>
    <t>niv 3 aantal</t>
  </si>
  <si>
    <t>niv 4 aantal</t>
  </si>
  <si>
    <t>extra 1,2 bekostiging 1e leerjaar BOL:  0,3*630/ratio*0,2</t>
  </si>
  <si>
    <t>Prognose beschikbare formatie:</t>
  </si>
  <si>
    <t>OVERIGE TAKEN</t>
  </si>
  <si>
    <t>voorbereiding/nazorg</t>
  </si>
  <si>
    <t>desk.bev</t>
  </si>
  <si>
    <t>vergaderingen</t>
  </si>
  <si>
    <t>ouderavonden</t>
  </si>
  <si>
    <t xml:space="preserve">open dagen </t>
  </si>
  <si>
    <t>assessor PvB's</t>
  </si>
  <si>
    <t>mentor</t>
  </si>
  <si>
    <t>bpv-begeleiding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</si>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</sst>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6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4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1" xfId="0" applyFont="1" applyFill="1" applyBorder="1" applyProtection="1"/>
    <xf numFmtId="0" fontId="5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2" fillId="44" borderId="45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0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 wrapText="1"/>
    </xf>
    <xf numFmtId="0" fontId="53" fillId="0" borderId="35" xfId="0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/>
    </xf>
    <xf numFmtId="0" fontId="53" fillId="0" borderId="36" xfId="0" applyFont="1" applyBorder="1" applyAlignment="1">
      <alignment vertical="center" wrapText="1"/>
    </xf>
    <xf numFmtId="0" fontId="52" fillId="0" borderId="49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0" xfId="0" applyNumberFormat="1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 wrapText="1"/>
    </xf>
    <xf numFmtId="0" fontId="53" fillId="0" borderId="35" xfId="0" applyFont="1" applyFill="1" applyBorder="1" applyAlignment="1">
      <alignment vertical="center" wrapText="1"/>
    </xf>
    <xf numFmtId="1" fontId="53" fillId="43" borderId="50" xfId="0" applyNumberFormat="1" applyFont="1" applyFill="1" applyBorder="1" applyAlignment="1">
      <alignment vertical="center" wrapText="1"/>
    </xf>
    <xf numFmtId="0" fontId="53" fillId="43" borderId="35" xfId="0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/>
    </xf>
    <xf numFmtId="1" fontId="53" fillId="0" borderId="51" xfId="0" applyNumberFormat="1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 wrapText="1"/>
    </xf>
    <xf numFmtId="0" fontId="53" fillId="0" borderId="37" xfId="0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/>
    </xf>
    <xf numFmtId="0" fontId="52" fillId="0" borderId="48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2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5" xfId="0" applyFont="1" applyBorder="1" applyAlignment="1">
      <alignment vertical="center"/>
    </xf>
    <xf numFmtId="0" fontId="53" fillId="43" borderId="35" xfId="0" applyFont="1" applyFill="1" applyBorder="1" applyAlignment="1">
      <alignment vertical="center"/>
    </xf>
    <xf numFmtId="0" fontId="52" fillId="43" borderId="50" xfId="0" applyFont="1" applyFill="1" applyBorder="1" applyAlignment="1">
      <alignment vertical="center" wrapText="1"/>
    </xf>
    <xf numFmtId="0" fontId="52" fillId="0" borderId="35" xfId="0" applyFont="1" applyBorder="1" applyAlignment="1">
      <alignment vertical="center"/>
    </xf>
    <xf numFmtId="0" fontId="52" fillId="43" borderId="35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0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34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3" xfId="0" applyFont="1" applyFill="1" applyBorder="1" applyAlignment="1">
      <alignment vertical="center"/>
    </xf>
    <xf numFmtId="0" fontId="30" fillId="42" borderId="5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49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49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0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8" xfId="0" applyFont="1" applyFill="1" applyBorder="1" applyProtection="1"/>
    <xf numFmtId="0" fontId="5" fillId="44" borderId="39" xfId="0" applyFont="1" applyFill="1" applyBorder="1" applyProtection="1"/>
    <xf numFmtId="0" fontId="5" fillId="44" borderId="39" xfId="0" applyFont="1" applyFill="1" applyBorder="1" applyAlignment="1" applyProtection="1">
      <alignment horizontal="center"/>
    </xf>
    <xf numFmtId="0" fontId="5" fillId="44" borderId="40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4" xfId="0" applyFont="1" applyFill="1" applyBorder="1" applyProtection="1"/>
    <xf numFmtId="0" fontId="51" fillId="49" borderId="46" xfId="0" applyFont="1" applyFill="1" applyBorder="1" applyAlignment="1" applyProtection="1">
      <alignment horizontal="center" vertical="center"/>
    </xf>
    <xf numFmtId="0" fontId="51" fillId="49" borderId="47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1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57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56" xfId="0" applyFont="1" applyFill="1" applyBorder="1" applyProtection="1">
      <protection locked="0"/>
    </xf>
    <xf numFmtId="0" fontId="54" fillId="9" borderId="57" xfId="0" applyFont="1" applyFill="1" applyBorder="1" applyAlignment="1" applyProtection="1">
      <alignment horizontal="center"/>
      <protection locked="0"/>
    </xf>
    <xf numFmtId="0" fontId="54" fillId="50" borderId="57" xfId="0" applyFont="1" applyFill="1" applyBorder="1" applyAlignment="1" applyProtection="1">
      <alignment horizontal="center"/>
      <protection locked="0"/>
    </xf>
    <xf numFmtId="0" fontId="55" fillId="54" borderId="57" xfId="0" applyFont="1" applyFill="1" applyBorder="1" applyAlignment="1" applyProtection="1">
      <alignment horizontal="center"/>
      <protection locked="0"/>
    </xf>
    <xf numFmtId="0" fontId="54" fillId="53" borderId="57" xfId="0" applyFont="1" applyFill="1" applyBorder="1" applyAlignment="1" applyProtection="1">
      <alignment horizontal="center"/>
      <protection locked="0"/>
    </xf>
    <xf numFmtId="0" fontId="55" fillId="5" borderId="57" xfId="0" applyFont="1" applyFill="1" applyBorder="1" applyAlignment="1" applyProtection="1">
      <alignment horizontal="center"/>
      <protection locked="0"/>
    </xf>
    <xf numFmtId="164" fontId="21" fillId="0" borderId="57" xfId="1" applyNumberFormat="1" applyFont="1" applyFill="1" applyBorder="1" applyProtection="1">
      <protection locked="0"/>
    </xf>
    <xf numFmtId="164" fontId="21" fillId="7" borderId="56" xfId="1" applyNumberFormat="1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0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Border="1"/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9" borderId="58" xfId="0" applyFont="1" applyFill="1" applyBorder="1"/>
    <xf numFmtId="0" fontId="62" fillId="9" borderId="79" xfId="0" applyFont="1" applyFill="1" applyBorder="1" applyAlignment="1">
      <alignment horizontal="center" vertical="center"/>
    </xf>
    <xf numFmtId="0" fontId="62" fillId="9" borderId="63" xfId="0" applyFont="1" applyFill="1" applyBorder="1" applyAlignment="1">
      <alignment horizontal="center"/>
    </xf>
    <xf numFmtId="0" fontId="62" fillId="9" borderId="80" xfId="0" applyFont="1" applyFill="1" applyBorder="1" applyAlignment="1">
      <alignment horizontal="center"/>
    </xf>
    <xf numFmtId="0" fontId="62" fillId="9" borderId="1" xfId="0" applyFont="1" applyFill="1" applyBorder="1" applyAlignment="1">
      <alignment horizontal="center"/>
    </xf>
    <xf numFmtId="0" fontId="3" fillId="0" borderId="57" xfId="0" applyFont="1" applyBorder="1"/>
    <xf numFmtId="0" fontId="63" fillId="0" borderId="0" xfId="0" applyFont="1" applyFill="1" applyBorder="1" applyAlignment="1">
      <alignment horizontal="center"/>
    </xf>
    <xf numFmtId="2" fontId="2" fillId="9" borderId="79" xfId="0" applyNumberFormat="1" applyFont="1" applyFill="1" applyBorder="1" applyAlignment="1">
      <alignment horizontal="center" vertical="center"/>
    </xf>
    <xf numFmtId="2" fontId="2" fillId="9" borderId="63" xfId="0" applyNumberFormat="1" applyFont="1" applyFill="1" applyBorder="1" applyAlignment="1">
      <alignment horizontal="center"/>
    </xf>
    <xf numFmtId="2" fontId="2" fillId="9" borderId="80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62" fillId="0" borderId="57" xfId="0" applyFont="1" applyBorder="1"/>
    <xf numFmtId="0" fontId="62" fillId="0" borderId="57" xfId="0" applyFont="1" applyFill="1" applyBorder="1"/>
    <xf numFmtId="1" fontId="2" fillId="9" borderId="79" xfId="0" applyNumberFormat="1" applyFont="1" applyFill="1" applyBorder="1" applyAlignment="1">
      <alignment horizontal="center" vertical="center"/>
    </xf>
    <xf numFmtId="0" fontId="63" fillId="0" borderId="58" xfId="0" applyFont="1" applyBorder="1" applyAlignment="1">
      <alignment horizontal="left"/>
    </xf>
    <xf numFmtId="0" fontId="61" fillId="0" borderId="79" xfId="0" applyFont="1" applyBorder="1" applyAlignment="1">
      <alignment horizontal="center" vertical="center"/>
    </xf>
    <xf numFmtId="0" fontId="61" fillId="0" borderId="79" xfId="0" applyFont="1" applyBorder="1" applyAlignment="1">
      <alignment horizontal="center"/>
    </xf>
    <xf numFmtId="0" fontId="63" fillId="0" borderId="79" xfId="0" applyFont="1" applyBorder="1" applyAlignment="1">
      <alignment horizontal="center"/>
    </xf>
    <xf numFmtId="0" fontId="61" fillId="0" borderId="63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3" fillId="0" borderId="80" xfId="0" applyFont="1" applyBorder="1" applyAlignment="1">
      <alignment horizontal="center"/>
    </xf>
    <xf numFmtId="0" fontId="63" fillId="0" borderId="0" xfId="0" applyFont="1" applyAlignment="1">
      <alignment horizontal="left"/>
    </xf>
    <xf numFmtId="9" fontId="63" fillId="0" borderId="79" xfId="3" applyFont="1" applyBorder="1" applyAlignment="1">
      <alignment horizontal="center" vertical="center"/>
    </xf>
    <xf numFmtId="9" fontId="63" fillId="0" borderId="63" xfId="3" applyFont="1" applyBorder="1" applyAlignment="1">
      <alignment horizontal="center" vertical="center"/>
    </xf>
    <xf numFmtId="9" fontId="63" fillId="0" borderId="1" xfId="3" applyFont="1" applyBorder="1" applyAlignment="1">
      <alignment horizontal="center" vertical="center"/>
    </xf>
    <xf numFmtId="9" fontId="63" fillId="0" borderId="80" xfId="3" applyFont="1" applyBorder="1" applyAlignment="1">
      <alignment horizontal="center" vertical="center"/>
    </xf>
    <xf numFmtId="9" fontId="63" fillId="0" borderId="81" xfId="3" applyFont="1" applyBorder="1" applyAlignment="1">
      <alignment horizontal="center" vertical="center"/>
    </xf>
    <xf numFmtId="0" fontId="3" fillId="57" borderId="58" xfId="0" applyFont="1" applyFill="1" applyBorder="1"/>
    <xf numFmtId="0" fontId="3" fillId="57" borderId="85" xfId="0" applyFont="1" applyFill="1" applyBorder="1" applyAlignment="1">
      <alignment horizontal="center"/>
    </xf>
    <xf numFmtId="0" fontId="3" fillId="57" borderId="86" xfId="0" applyFont="1" applyFill="1" applyBorder="1" applyAlignment="1">
      <alignment horizontal="center"/>
    </xf>
    <xf numFmtId="0" fontId="3" fillId="57" borderId="87" xfId="0" applyFont="1" applyFill="1" applyBorder="1" applyAlignment="1">
      <alignment horizontal="center"/>
    </xf>
    <xf numFmtId="0" fontId="3" fillId="57" borderId="88" xfId="0" applyFont="1" applyFill="1" applyBorder="1" applyAlignment="1">
      <alignment horizontal="center"/>
    </xf>
    <xf numFmtId="0" fontId="3" fillId="57" borderId="55" xfId="0" applyFont="1" applyFill="1" applyBorder="1"/>
    <xf numFmtId="2" fontId="3" fillId="57" borderId="89" xfId="0" applyNumberFormat="1" applyFont="1" applyFill="1" applyBorder="1" applyAlignment="1">
      <alignment horizontal="center"/>
    </xf>
    <xf numFmtId="2" fontId="3" fillId="57" borderId="63" xfId="0" applyNumberFormat="1" applyFont="1" applyFill="1" applyBorder="1" applyAlignment="1">
      <alignment horizontal="center"/>
    </xf>
    <xf numFmtId="2" fontId="3" fillId="57" borderId="80" xfId="0" applyNumberFormat="1" applyFont="1" applyFill="1" applyBorder="1" applyAlignment="1">
      <alignment horizontal="center"/>
    </xf>
    <xf numFmtId="2" fontId="3" fillId="57" borderId="1" xfId="0" applyNumberFormat="1" applyFont="1" applyFill="1" applyBorder="1" applyAlignment="1">
      <alignment horizontal="center"/>
    </xf>
    <xf numFmtId="1" fontId="3" fillId="57" borderId="89" xfId="0" applyNumberFormat="1" applyFont="1" applyFill="1" applyBorder="1" applyAlignment="1">
      <alignment horizontal="center"/>
    </xf>
    <xf numFmtId="1" fontId="3" fillId="57" borderId="63" xfId="0" applyNumberFormat="1" applyFont="1" applyFill="1" applyBorder="1" applyAlignment="1">
      <alignment horizontal="center"/>
    </xf>
    <xf numFmtId="1" fontId="3" fillId="57" borderId="80" xfId="0" applyNumberFormat="1" applyFont="1" applyFill="1" applyBorder="1" applyAlignment="1">
      <alignment horizontal="center"/>
    </xf>
    <xf numFmtId="1" fontId="3" fillId="57" borderId="1" xfId="0" applyNumberFormat="1" applyFont="1" applyFill="1" applyBorder="1" applyAlignment="1">
      <alignment horizontal="center"/>
    </xf>
    <xf numFmtId="2" fontId="64" fillId="57" borderId="89" xfId="0" applyNumberFormat="1" applyFont="1" applyFill="1" applyBorder="1" applyAlignment="1">
      <alignment horizontal="center"/>
    </xf>
    <xf numFmtId="2" fontId="64" fillId="57" borderId="63" xfId="0" applyNumberFormat="1" applyFont="1" applyFill="1" applyBorder="1" applyAlignment="1">
      <alignment horizontal="center"/>
    </xf>
    <xf numFmtId="2" fontId="64" fillId="57" borderId="80" xfId="0" applyNumberFormat="1" applyFont="1" applyFill="1" applyBorder="1" applyAlignment="1">
      <alignment horizontal="center"/>
    </xf>
    <xf numFmtId="2" fontId="64" fillId="57" borderId="1" xfId="0" applyNumberFormat="1" applyFont="1" applyFill="1" applyBorder="1" applyAlignment="1">
      <alignment horizontal="center"/>
    </xf>
    <xf numFmtId="2" fontId="64" fillId="57" borderId="64" xfId="0" applyNumberFormat="1" applyFont="1" applyFill="1" applyBorder="1" applyAlignment="1">
      <alignment horizontal="center"/>
    </xf>
    <xf numFmtId="2" fontId="64" fillId="57" borderId="58" xfId="0" applyNumberFormat="1" applyFont="1" applyFill="1" applyBorder="1" applyAlignment="1">
      <alignment horizontal="center"/>
    </xf>
    <xf numFmtId="1" fontId="64" fillId="57" borderId="89" xfId="0" applyNumberFormat="1" applyFont="1" applyFill="1" applyBorder="1" applyAlignment="1">
      <alignment horizontal="center"/>
    </xf>
    <xf numFmtId="0" fontId="63" fillId="0" borderId="81" xfId="0" applyFont="1" applyBorder="1" applyAlignment="1">
      <alignment horizontal="center"/>
    </xf>
    <xf numFmtId="0" fontId="2" fillId="58" borderId="1" xfId="0" applyFont="1" applyFill="1" applyBorder="1"/>
    <xf numFmtId="1" fontId="2" fillId="58" borderId="1" xfId="0" applyNumberFormat="1" applyFont="1" applyFill="1" applyBorder="1" applyAlignment="1">
      <alignment horizontal="center"/>
    </xf>
    <xf numFmtId="2" fontId="2" fillId="58" borderId="1" xfId="0" applyNumberFormat="1" applyFont="1" applyFill="1" applyBorder="1" applyAlignment="1">
      <alignment horizontal="center"/>
    </xf>
    <xf numFmtId="9" fontId="2" fillId="58" borderId="1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9" borderId="1" xfId="0" applyFont="1" applyFill="1" applyBorder="1"/>
    <xf numFmtId="166" fontId="62" fillId="9" borderId="1" xfId="0" applyNumberFormat="1" applyFont="1" applyFill="1" applyBorder="1" applyAlignment="1">
      <alignment horizontal="center"/>
    </xf>
    <xf numFmtId="0" fontId="62" fillId="0" borderId="1" xfId="0" applyFont="1" applyBorder="1"/>
    <xf numFmtId="0" fontId="62" fillId="0" borderId="1" xfId="0" applyFont="1" applyFill="1" applyBorder="1"/>
    <xf numFmtId="0" fontId="63" fillId="0" borderId="1" xfId="0" applyFont="1" applyBorder="1" applyAlignment="1">
      <alignment horizontal="left"/>
    </xf>
    <xf numFmtId="0" fontId="61" fillId="0" borderId="1" xfId="0" applyFont="1" applyBorder="1" applyAlignment="1">
      <alignment horizontal="center"/>
    </xf>
    <xf numFmtId="9" fontId="63" fillId="0" borderId="90" xfId="3" applyFont="1" applyBorder="1" applyAlignment="1">
      <alignment horizontal="center"/>
    </xf>
    <xf numFmtId="0" fontId="3" fillId="57" borderId="1" xfId="0" applyFont="1" applyFill="1" applyBorder="1"/>
    <xf numFmtId="0" fontId="3" fillId="57" borderId="1" xfId="0" applyFont="1" applyFill="1" applyBorder="1" applyAlignment="1">
      <alignment horizontal="center"/>
    </xf>
    <xf numFmtId="166" fontId="2" fillId="0" borderId="0" xfId="0" applyNumberFormat="1" applyFont="1"/>
    <xf numFmtId="0" fontId="3" fillId="57" borderId="3" xfId="0" applyFont="1" applyFill="1" applyBorder="1"/>
    <xf numFmtId="2" fontId="3" fillId="57" borderId="3" xfId="0" applyNumberFormat="1" applyFont="1" applyFill="1" applyBorder="1" applyAlignment="1">
      <alignment horizontal="center"/>
    </xf>
    <xf numFmtId="2" fontId="64" fillId="57" borderId="3" xfId="0" applyNumberFormat="1" applyFont="1" applyFill="1" applyBorder="1" applyAlignment="1">
      <alignment horizontal="center"/>
    </xf>
    <xf numFmtId="0" fontId="66" fillId="0" borderId="0" xfId="0" applyFont="1"/>
    <xf numFmtId="0" fontId="3" fillId="3" borderId="58" xfId="0" applyFont="1" applyFill="1" applyBorder="1"/>
    <xf numFmtId="0" fontId="3" fillId="3" borderId="59" xfId="0" applyFont="1" applyFill="1" applyBorder="1"/>
    <xf numFmtId="0" fontId="3" fillId="3" borderId="57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3" borderId="93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3" borderId="59" xfId="0" applyFont="1" applyFill="1" applyBorder="1"/>
    <xf numFmtId="0" fontId="2" fillId="3" borderId="75" xfId="0" applyFont="1" applyFill="1" applyBorder="1"/>
    <xf numFmtId="2" fontId="2" fillId="3" borderId="0" xfId="0" applyNumberFormat="1" applyFont="1" applyFill="1" applyBorder="1" applyAlignment="1">
      <alignment horizontal="center"/>
    </xf>
    <xf numFmtId="0" fontId="2" fillId="3" borderId="57" xfId="0" applyFont="1" applyFill="1" applyBorder="1"/>
    <xf numFmtId="0" fontId="2" fillId="3" borderId="2" xfId="0" applyFont="1" applyFill="1" applyBorder="1" applyAlignment="1">
      <alignment horizontal="right"/>
    </xf>
    <xf numFmtId="2" fontId="2" fillId="3" borderId="2" xfId="0" applyNumberFormat="1" applyFont="1" applyFill="1" applyBorder="1"/>
    <xf numFmtId="2" fontId="2" fillId="3" borderId="58" xfId="0" applyNumberFormat="1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58" xfId="0" applyFont="1" applyFill="1" applyBorder="1"/>
    <xf numFmtId="0" fontId="2" fillId="3" borderId="55" xfId="0" applyFont="1" applyFill="1" applyBorder="1"/>
    <xf numFmtId="0" fontId="2" fillId="3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/>
    <xf numFmtId="0" fontId="2" fillId="0" borderId="58" xfId="0" applyFont="1" applyBorder="1"/>
    <xf numFmtId="0" fontId="2" fillId="0" borderId="59" xfId="0" applyFont="1" applyBorder="1"/>
    <xf numFmtId="0" fontId="2" fillId="0" borderId="57" xfId="0" applyFont="1" applyBorder="1"/>
    <xf numFmtId="0" fontId="63" fillId="56" borderId="58" xfId="0" applyFont="1" applyFill="1" applyBorder="1" applyAlignment="1">
      <alignment horizontal="center"/>
    </xf>
    <xf numFmtId="0" fontId="63" fillId="56" borderId="59" xfId="0" applyFont="1" applyFill="1" applyBorder="1" applyAlignment="1">
      <alignment horizontal="center"/>
    </xf>
    <xf numFmtId="0" fontId="63" fillId="56" borderId="1" xfId="0" applyFont="1" applyFill="1" applyBorder="1" applyAlignment="1">
      <alignment horizontal="center"/>
    </xf>
    <xf numFmtId="0" fontId="2" fillId="0" borderId="75" xfId="0" applyFont="1" applyBorder="1"/>
    <xf numFmtId="0" fontId="2" fillId="0" borderId="2" xfId="0" applyFont="1" applyBorder="1" applyAlignment="1">
      <alignment horizontal="center"/>
    </xf>
    <xf numFmtId="0" fontId="63" fillId="56" borderId="75" xfId="0" applyFont="1" applyFill="1" applyBorder="1" applyAlignment="1">
      <alignment horizontal="center"/>
    </xf>
    <xf numFmtId="0" fontId="63" fillId="56" borderId="0" xfId="0" applyFont="1" applyFill="1" applyBorder="1" applyAlignment="1">
      <alignment horizontal="center"/>
    </xf>
    <xf numFmtId="0" fontId="63" fillId="56" borderId="19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/>
    </xf>
    <xf numFmtId="0" fontId="63" fillId="56" borderId="67" xfId="0" applyFont="1" applyFill="1" applyBorder="1" applyAlignment="1">
      <alignment horizontal="center"/>
    </xf>
    <xf numFmtId="0" fontId="63" fillId="56" borderId="93" xfId="0" applyFont="1" applyFill="1" applyBorder="1" applyAlignment="1">
      <alignment horizontal="center"/>
    </xf>
    <xf numFmtId="0" fontId="63" fillId="56" borderId="56" xfId="0" applyFont="1" applyFill="1" applyBorder="1" applyAlignment="1">
      <alignment horizontal="center"/>
    </xf>
    <xf numFmtId="0" fontId="63" fillId="56" borderId="55" xfId="0" applyFont="1" applyFill="1" applyBorder="1" applyAlignment="1">
      <alignment horizontal="center"/>
    </xf>
    <xf numFmtId="0" fontId="63" fillId="56" borderId="21" xfId="0" applyFont="1" applyFill="1" applyBorder="1" applyAlignment="1">
      <alignment horizontal="center"/>
    </xf>
    <xf numFmtId="0" fontId="63" fillId="56" borderId="3" xfId="0" applyFont="1" applyFill="1" applyBorder="1" applyAlignment="1">
      <alignment horizontal="center"/>
    </xf>
    <xf numFmtId="0" fontId="2" fillId="0" borderId="94" xfId="0" applyFont="1" applyBorder="1"/>
    <xf numFmtId="0" fontId="2" fillId="59" borderId="94" xfId="0" applyFont="1" applyFill="1" applyBorder="1" applyAlignment="1">
      <alignment horizontal="center"/>
    </xf>
    <xf numFmtId="0" fontId="67" fillId="56" borderId="75" xfId="0" applyFont="1" applyFill="1" applyBorder="1" applyAlignment="1">
      <alignment horizontal="left"/>
    </xf>
    <xf numFmtId="0" fontId="68" fillId="56" borderId="0" xfId="0" applyFont="1" applyFill="1" applyBorder="1" applyAlignment="1">
      <alignment horizontal="center"/>
    </xf>
    <xf numFmtId="0" fontId="63" fillId="56" borderId="2" xfId="0" applyFont="1" applyFill="1" applyBorder="1" applyAlignment="1">
      <alignment horizontal="center"/>
    </xf>
    <xf numFmtId="0" fontId="2" fillId="0" borderId="55" xfId="0" applyFont="1" applyBorder="1"/>
    <xf numFmtId="0" fontId="2" fillId="59" borderId="3" xfId="0" applyFont="1" applyFill="1" applyBorder="1" applyAlignment="1">
      <alignment horizontal="center"/>
    </xf>
    <xf numFmtId="0" fontId="63" fillId="56" borderId="58" xfId="0" applyFont="1" applyFill="1" applyBorder="1" applyAlignment="1">
      <alignment horizontal="left"/>
    </xf>
    <xf numFmtId="0" fontId="63" fillId="56" borderId="57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1" fontId="2" fillId="0" borderId="95" xfId="0" applyNumberFormat="1" applyFont="1" applyBorder="1" applyAlignment="1">
      <alignment horizontal="left" indent="2"/>
    </xf>
    <xf numFmtId="0" fontId="2" fillId="0" borderId="75" xfId="0" applyFont="1" applyBorder="1" applyAlignment="1">
      <alignment horizontal="center"/>
    </xf>
    <xf numFmtId="1" fontId="2" fillId="0" borderId="2" xfId="0" applyNumberFormat="1" applyFont="1" applyBorder="1" applyAlignment="1">
      <alignment horizontal="left" indent="2"/>
    </xf>
    <xf numFmtId="0" fontId="2" fillId="0" borderId="0" xfId="0" applyFont="1" applyAlignment="1">
      <alignment horizontal="left"/>
    </xf>
    <xf numFmtId="0" fontId="2" fillId="0" borderId="55" xfId="0" applyFont="1" applyBorder="1" applyAlignment="1">
      <alignment horizontal="center"/>
    </xf>
    <xf numFmtId="1" fontId="2" fillId="0" borderId="22" xfId="0" applyNumberFormat="1" applyFont="1" applyBorder="1" applyAlignment="1">
      <alignment horizontal="left" indent="2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indent="2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55" fillId="54" borderId="58" xfId="0" applyFont="1" applyFill="1" applyBorder="1" applyAlignment="1" applyProtection="1">
      <alignment horizontal="left"/>
      <protection locked="0"/>
    </xf>
    <xf numFmtId="0" fontId="55" fillId="54" borderId="59" xfId="0" applyFont="1" applyFill="1" applyBorder="1" applyAlignment="1" applyProtection="1">
      <alignment horizontal="left"/>
      <protection locked="0"/>
    </xf>
    <xf numFmtId="0" fontId="54" fillId="53" borderId="58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left"/>
      <protection locked="0"/>
    </xf>
    <xf numFmtId="0" fontId="55" fillId="5" borderId="58" xfId="0" applyFont="1" applyFill="1" applyBorder="1" applyAlignment="1" applyProtection="1">
      <alignment horizontal="left"/>
      <protection locked="0"/>
    </xf>
    <xf numFmtId="0" fontId="55" fillId="5" borderId="59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58" xfId="0" applyFont="1" applyFill="1" applyBorder="1" applyAlignment="1" applyProtection="1">
      <alignment horizontal="left"/>
      <protection locked="0"/>
    </xf>
    <xf numFmtId="0" fontId="54" fillId="50" borderId="59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9" borderId="56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center" vertical="top" wrapText="1"/>
      <protection locked="0"/>
    </xf>
    <xf numFmtId="0" fontId="54" fillId="9" borderId="58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9" borderId="55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2" fontId="2" fillId="58" borderId="58" xfId="0" applyNumberFormat="1" applyFont="1" applyFill="1" applyBorder="1" applyAlignment="1">
      <alignment horizontal="center"/>
    </xf>
    <xf numFmtId="2" fontId="2" fillId="58" borderId="57" xfId="0" applyNumberFormat="1" applyFont="1" applyFill="1" applyBorder="1" applyAlignment="1">
      <alignment horizontal="center"/>
    </xf>
    <xf numFmtId="2" fontId="2" fillId="58" borderId="59" xfId="0" applyNumberFormat="1" applyFont="1" applyFill="1" applyBorder="1" applyAlignment="1">
      <alignment horizontal="center"/>
    </xf>
    <xf numFmtId="9" fontId="2" fillId="58" borderId="58" xfId="3" applyFont="1" applyFill="1" applyBorder="1" applyAlignment="1">
      <alignment horizontal="center"/>
    </xf>
    <xf numFmtId="9" fontId="2" fillId="58" borderId="57" xfId="3" applyFont="1" applyFill="1" applyBorder="1" applyAlignment="1">
      <alignment horizontal="center"/>
    </xf>
    <xf numFmtId="9" fontId="2" fillId="58" borderId="59" xfId="3" applyFont="1" applyFill="1" applyBorder="1" applyAlignment="1">
      <alignment horizontal="center"/>
    </xf>
    <xf numFmtId="1" fontId="2" fillId="58" borderId="58" xfId="0" applyNumberFormat="1" applyFont="1" applyFill="1" applyBorder="1" applyAlignment="1">
      <alignment horizontal="center"/>
    </xf>
    <xf numFmtId="1" fontId="2" fillId="58" borderId="57" xfId="0" applyNumberFormat="1" applyFont="1" applyFill="1" applyBorder="1" applyAlignment="1">
      <alignment horizontal="center"/>
    </xf>
    <xf numFmtId="1" fontId="2" fillId="58" borderId="59" xfId="0" applyNumberFormat="1" applyFont="1" applyFill="1" applyBorder="1" applyAlignment="1">
      <alignment horizontal="center"/>
    </xf>
    <xf numFmtId="0" fontId="61" fillId="0" borderId="58" xfId="0" applyFont="1" applyBorder="1" applyAlignment="1">
      <alignment horizontal="center"/>
    </xf>
    <xf numFmtId="0" fontId="61" fillId="0" borderId="57" xfId="0" applyFont="1" applyBorder="1" applyAlignment="1">
      <alignment horizontal="center"/>
    </xf>
    <xf numFmtId="0" fontId="61" fillId="0" borderId="59" xfId="0" applyFont="1" applyBorder="1" applyAlignment="1">
      <alignment horizontal="center"/>
    </xf>
    <xf numFmtId="0" fontId="61" fillId="0" borderId="64" xfId="0" applyFont="1" applyBorder="1" applyAlignment="1">
      <alignment horizontal="center"/>
    </xf>
    <xf numFmtId="0" fontId="61" fillId="0" borderId="65" xfId="0" applyFont="1" applyBorder="1" applyAlignment="1">
      <alignment horizontal="center"/>
    </xf>
    <xf numFmtId="9" fontId="63" fillId="0" borderId="90" xfId="3" applyFont="1" applyBorder="1" applyAlignment="1">
      <alignment horizontal="center"/>
    </xf>
    <xf numFmtId="9" fontId="63" fillId="0" borderId="91" xfId="3" applyFont="1" applyBorder="1" applyAlignment="1">
      <alignment horizontal="center"/>
    </xf>
    <xf numFmtId="9" fontId="65" fillId="0" borderId="90" xfId="3" applyFont="1" applyBorder="1" applyAlignment="1">
      <alignment horizontal="center"/>
    </xf>
    <xf numFmtId="9" fontId="65" fillId="0" borderId="92" xfId="3" applyFont="1" applyBorder="1" applyAlignment="1">
      <alignment horizontal="center"/>
    </xf>
    <xf numFmtId="9" fontId="65" fillId="0" borderId="91" xfId="3" applyFont="1" applyBorder="1" applyAlignment="1">
      <alignment horizontal="center"/>
    </xf>
    <xf numFmtId="9" fontId="63" fillId="0" borderId="92" xfId="3" applyFont="1" applyBorder="1" applyAlignment="1">
      <alignment horizontal="center"/>
    </xf>
    <xf numFmtId="9" fontId="63" fillId="0" borderId="82" xfId="3" applyFont="1" applyBorder="1" applyAlignment="1">
      <alignment horizontal="center" vertical="center"/>
    </xf>
    <xf numFmtId="9" fontId="63" fillId="0" borderId="83" xfId="3" applyFont="1" applyBorder="1" applyAlignment="1">
      <alignment horizontal="center" vertical="center"/>
    </xf>
    <xf numFmtId="9" fontId="63" fillId="0" borderId="82" xfId="3" applyFont="1" applyBorder="1" applyAlignment="1">
      <alignment horizontal="center"/>
    </xf>
    <xf numFmtId="9" fontId="63" fillId="0" borderId="84" xfId="3" applyFont="1" applyBorder="1" applyAlignment="1">
      <alignment horizontal="center"/>
    </xf>
    <xf numFmtId="9" fontId="63" fillId="0" borderId="83" xfId="3" applyFont="1" applyBorder="1" applyAlignment="1">
      <alignment horizontal="center"/>
    </xf>
    <xf numFmtId="1" fontId="64" fillId="57" borderId="64" xfId="0" applyNumberFormat="1" applyFont="1" applyFill="1" applyBorder="1" applyAlignment="1">
      <alignment horizontal="center"/>
    </xf>
    <xf numFmtId="1" fontId="64" fillId="57" borderId="65" xfId="0" applyNumberFormat="1" applyFont="1" applyFill="1" applyBorder="1" applyAlignment="1">
      <alignment horizontal="center"/>
    </xf>
    <xf numFmtId="1" fontId="64" fillId="57" borderId="59" xfId="0" applyNumberFormat="1" applyFont="1" applyFill="1" applyBorder="1" applyAlignment="1">
      <alignment horizontal="center"/>
    </xf>
    <xf numFmtId="1" fontId="2" fillId="9" borderId="64" xfId="0" applyNumberFormat="1" applyFont="1" applyFill="1" applyBorder="1" applyAlignment="1">
      <alignment horizontal="center"/>
    </xf>
    <xf numFmtId="1" fontId="2" fillId="9" borderId="65" xfId="0" applyNumberFormat="1" applyFont="1" applyFill="1" applyBorder="1" applyAlignment="1">
      <alignment horizontal="center"/>
    </xf>
    <xf numFmtId="1" fontId="2" fillId="9" borderId="59" xfId="0" applyNumberFormat="1" applyFont="1" applyFill="1" applyBorder="1" applyAlignment="1">
      <alignment horizontal="center"/>
    </xf>
    <xf numFmtId="0" fontId="61" fillId="0" borderId="63" xfId="0" applyFont="1" applyBorder="1" applyAlignment="1">
      <alignment horizontal="center"/>
    </xf>
    <xf numFmtId="0" fontId="61" fillId="0" borderId="80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mdgroot01/AppData/Local/Microsoft/Windows/Temporary%20Internet%20Files/Content.Outlook/IR2B2XUP/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 refreshError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5">
          <cell r="B25">
            <v>42927</v>
          </cell>
        </row>
        <row r="26">
          <cell r="B26" t="str">
            <v>Bleiswijk</v>
          </cell>
        </row>
        <row r="27">
          <cell r="B27" t="str">
            <v>C. de Jong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19" zoomScale="80" zoomScaleNormal="80" workbookViewId="0">
      <selection activeCell="K68" sqref="K68:O68"/>
    </sheetView>
  </sheetViews>
  <sheetFormatPr defaultRowHeight="12.75" x14ac:dyDescent="0.2"/>
  <cols>
    <col min="1" max="1" width="1.7109375" style="270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87" customWidth="1"/>
    <col min="8" max="8" width="4.5703125" style="287" customWidth="1"/>
    <col min="9" max="10" width="1.7109375" style="287" customWidth="1"/>
    <col min="11" max="11" width="11.7109375" style="287" customWidth="1"/>
    <col min="12" max="14" width="1.7109375" style="287" customWidth="1"/>
    <col min="15" max="15" width="11.7109375" style="287" customWidth="1"/>
    <col min="16" max="18" width="1.7109375" style="287" customWidth="1"/>
    <col min="19" max="19" width="11.7109375" style="287" customWidth="1"/>
    <col min="20" max="22" width="1.7109375" style="287" customWidth="1"/>
    <col min="23" max="23" width="11.7109375" style="287" customWidth="1"/>
    <col min="24" max="25" width="6.85546875" style="67" customWidth="1"/>
    <col min="26" max="26" width="8.85546875" style="270"/>
    <col min="27" max="41" width="9.140625" style="270"/>
    <col min="42" max="43" width="8.85546875" style="270"/>
    <col min="44" max="44" width="12.140625" style="270" customWidth="1"/>
    <col min="45" max="45" width="8.85546875" style="270" customWidth="1"/>
    <col min="46" max="51" width="5.28515625" style="270" customWidth="1"/>
    <col min="52" max="58" width="8.85546875" style="270" customWidth="1"/>
    <col min="59" max="125" width="8.85546875" style="270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0" customFormat="1" ht="14.25" customHeight="1" thickBot="1" x14ac:dyDescent="0.25"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1"/>
      <c r="AR1" s="273" t="s">
        <v>872</v>
      </c>
      <c r="AS1" s="273"/>
      <c r="AT1" s="273"/>
      <c r="AU1" s="273"/>
      <c r="AV1" s="273"/>
      <c r="AW1" s="273"/>
      <c r="AX1" s="273"/>
      <c r="AY1" s="273"/>
    </row>
    <row r="2" spans="2:51" ht="14.25" customHeight="1" thickBot="1" x14ac:dyDescent="0.25">
      <c r="B2" s="255"/>
      <c r="C2" s="256" t="s">
        <v>143</v>
      </c>
      <c r="D2" s="257"/>
      <c r="E2" s="256"/>
      <c r="F2" s="256"/>
      <c r="G2" s="257" t="s">
        <v>27</v>
      </c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6"/>
      <c r="Y2" s="258"/>
      <c r="AR2" s="273" t="s">
        <v>881</v>
      </c>
      <c r="AS2" s="273"/>
      <c r="AT2" s="273"/>
      <c r="AU2" s="273"/>
      <c r="AV2" s="273"/>
      <c r="AW2" s="273"/>
      <c r="AX2" s="273"/>
      <c r="AY2" s="273"/>
    </row>
    <row r="3" spans="2:51" ht="14.25" customHeight="1" thickBot="1" x14ac:dyDescent="0.25">
      <c r="B3" s="143"/>
      <c r="C3" s="64" t="s">
        <v>967</v>
      </c>
      <c r="D3" s="259"/>
      <c r="E3" s="140"/>
      <c r="F3" s="497" t="s">
        <v>951</v>
      </c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9"/>
      <c r="Y3" s="144"/>
      <c r="AR3" s="273"/>
      <c r="AS3" s="273"/>
      <c r="AT3" s="273"/>
      <c r="AU3" s="273"/>
      <c r="AV3" s="273"/>
      <c r="AW3" s="273"/>
      <c r="AX3" s="273"/>
      <c r="AY3" s="273"/>
    </row>
    <row r="4" spans="2:51" ht="14.25" customHeight="1" thickBot="1" x14ac:dyDescent="0.25">
      <c r="B4" s="143"/>
      <c r="C4" s="260" t="s">
        <v>136</v>
      </c>
      <c r="D4" s="261" t="s">
        <v>137</v>
      </c>
      <c r="E4" s="140"/>
      <c r="F4" s="262"/>
      <c r="G4" s="263" t="s">
        <v>140</v>
      </c>
      <c r="H4" s="263"/>
      <c r="I4" s="500" t="s">
        <v>142</v>
      </c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262"/>
      <c r="Y4" s="144"/>
      <c r="AR4" s="273"/>
      <c r="AS4" s="273"/>
      <c r="AT4" s="273"/>
      <c r="AU4" s="273"/>
      <c r="AV4" s="273"/>
      <c r="AW4" s="273"/>
      <c r="AX4" s="273"/>
      <c r="AY4" s="273"/>
    </row>
    <row r="5" spans="2:51" ht="15.75" customHeight="1" thickBot="1" x14ac:dyDescent="0.25">
      <c r="B5" s="143"/>
      <c r="C5" s="49"/>
      <c r="D5" s="183">
        <v>3</v>
      </c>
      <c r="E5" s="264"/>
      <c r="F5" s="503">
        <v>25454</v>
      </c>
      <c r="G5" s="504"/>
      <c r="H5" s="501" t="str">
        <f>IFERROR(VLOOKUP(F5,db_crebolijst_all!A3:S497,17),"1")</f>
        <v>Groene ruimte 23171 (Opzichter/uitvoerder groene ruimte)</v>
      </c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2"/>
      <c r="Y5" s="144"/>
      <c r="AA5" s="274"/>
      <c r="AB5" s="274"/>
      <c r="AC5" s="275" t="s">
        <v>910</v>
      </c>
      <c r="AD5" s="276"/>
      <c r="AE5" s="276"/>
      <c r="AF5" s="276"/>
      <c r="AR5" s="273"/>
      <c r="AS5" s="273"/>
      <c r="AT5" s="273"/>
      <c r="AU5" s="273"/>
      <c r="AV5" s="273"/>
      <c r="AW5" s="273"/>
      <c r="AX5" s="273"/>
      <c r="AY5" s="273"/>
    </row>
    <row r="6" spans="2:51" ht="14.25" customHeight="1" thickBot="1" x14ac:dyDescent="0.25">
      <c r="B6" s="143"/>
      <c r="C6" s="265" t="s">
        <v>138</v>
      </c>
      <c r="D6" s="266" t="s">
        <v>139</v>
      </c>
      <c r="E6" s="140"/>
      <c r="F6" s="140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40"/>
      <c r="Y6" s="144"/>
      <c r="AA6" s="276"/>
      <c r="AB6" s="276"/>
      <c r="AC6" s="276"/>
      <c r="AD6" s="276"/>
      <c r="AE6" s="276"/>
      <c r="AF6" s="276"/>
      <c r="AR6" s="273"/>
      <c r="AS6" s="273"/>
      <c r="AT6" s="277" t="s">
        <v>873</v>
      </c>
      <c r="AU6" s="277" t="s">
        <v>866</v>
      </c>
      <c r="AV6" s="277" t="s">
        <v>874</v>
      </c>
      <c r="AW6" s="277" t="s">
        <v>874</v>
      </c>
      <c r="AX6" s="277" t="s">
        <v>876</v>
      </c>
      <c r="AY6" s="277" t="s">
        <v>877</v>
      </c>
    </row>
    <row r="7" spans="2:51" ht="15.75" customHeight="1" thickBot="1" x14ac:dyDescent="0.25">
      <c r="B7" s="143"/>
      <c r="C7" s="148" t="s">
        <v>7</v>
      </c>
      <c r="D7" s="304">
        <f>IFERROR(VLOOKUP(F5,db_crebolijst_all!A3:Q497,db_crebolijst_all!J1),"gcg")</f>
        <v>4</v>
      </c>
      <c r="E7" s="264"/>
      <c r="F7" s="485" t="s">
        <v>141</v>
      </c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7"/>
      <c r="Y7" s="144"/>
      <c r="AR7" s="273" t="str">
        <f>CONCATENATE(C7,";",D5+AS10)</f>
        <v>BOL;3</v>
      </c>
      <c r="AS7" s="278" t="s">
        <v>191</v>
      </c>
      <c r="AT7" s="279">
        <f>VLOOKUP($AR$7,db_duur!$B$2:$J$11,4)</f>
        <v>700</v>
      </c>
      <c r="AU7" s="279"/>
      <c r="AV7" s="279"/>
      <c r="AW7" s="279"/>
      <c r="AX7" s="279"/>
      <c r="AY7" s="280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68"/>
      <c r="H8" s="268"/>
      <c r="I8" s="268"/>
      <c r="J8" s="269"/>
      <c r="K8" s="269"/>
      <c r="L8" s="269"/>
      <c r="M8" s="268"/>
      <c r="N8" s="269"/>
      <c r="O8" s="269"/>
      <c r="P8" s="269"/>
      <c r="Q8" s="268"/>
      <c r="R8" s="269"/>
      <c r="S8" s="269"/>
      <c r="T8" s="269"/>
      <c r="U8" s="268"/>
      <c r="V8" s="268"/>
      <c r="W8" s="268"/>
      <c r="X8" s="140"/>
      <c r="Y8" s="144"/>
      <c r="AR8" s="273"/>
      <c r="AS8" s="278" t="s">
        <v>0</v>
      </c>
      <c r="AT8" s="279">
        <f>VLOOKUP($AR$7,db_duur!$B$2:$J$11,6)</f>
        <v>0</v>
      </c>
      <c r="AU8" s="279"/>
      <c r="AV8" s="279"/>
      <c r="AW8" s="279"/>
      <c r="AX8" s="279"/>
      <c r="AY8" s="280">
        <f>VLOOKUP($AR$7,db_duur!$B$2:$J$11,7)</f>
        <v>900</v>
      </c>
    </row>
    <row r="9" spans="2:51" ht="21.75" customHeight="1" thickBot="1" x14ac:dyDescent="0.25">
      <c r="B9" s="143"/>
      <c r="C9" s="142" t="s">
        <v>135</v>
      </c>
      <c r="D9" s="139"/>
      <c r="E9" s="140"/>
      <c r="F9" s="485" t="s">
        <v>10</v>
      </c>
      <c r="G9" s="486"/>
      <c r="H9" s="508"/>
      <c r="I9" s="136"/>
      <c r="J9" s="505" t="s">
        <v>11</v>
      </c>
      <c r="K9" s="506"/>
      <c r="L9" s="507"/>
      <c r="M9" s="136"/>
      <c r="N9" s="505" t="s">
        <v>12</v>
      </c>
      <c r="O9" s="506"/>
      <c r="P9" s="507"/>
      <c r="Q9" s="137"/>
      <c r="R9" s="505" t="s">
        <v>15</v>
      </c>
      <c r="S9" s="506"/>
      <c r="T9" s="507"/>
      <c r="U9" s="137"/>
      <c r="V9" s="485" t="s">
        <v>4</v>
      </c>
      <c r="W9" s="486"/>
      <c r="X9" s="487"/>
      <c r="Y9" s="144"/>
      <c r="AR9" s="273"/>
      <c r="AS9" s="273"/>
      <c r="AT9" s="277"/>
      <c r="AU9" s="277"/>
      <c r="AV9" s="277"/>
      <c r="AW9" s="277"/>
      <c r="AX9" s="277"/>
      <c r="AY9" s="277">
        <f>VLOOKUP($AR$7,db_duur!$B$2:$J$11,9)</f>
        <v>3000</v>
      </c>
    </row>
    <row r="10" spans="2:51" ht="18.75" customHeight="1" thickBot="1" x14ac:dyDescent="0.2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4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R12" s="282"/>
      <c r="AS12" s="283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1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485" t="s">
        <v>10</v>
      </c>
      <c r="G16" s="486"/>
      <c r="H16" s="487"/>
      <c r="I16" s="74"/>
      <c r="J16" s="485" t="s">
        <v>11</v>
      </c>
      <c r="K16" s="486"/>
      <c r="L16" s="487"/>
      <c r="M16" s="74"/>
      <c r="N16" s="485" t="s">
        <v>12</v>
      </c>
      <c r="O16" s="486"/>
      <c r="P16" s="487"/>
      <c r="Q16" s="75"/>
      <c r="R16" s="485" t="s">
        <v>15</v>
      </c>
      <c r="S16" s="486"/>
      <c r="T16" s="487"/>
      <c r="U16" s="75"/>
      <c r="V16" s="485" t="s">
        <v>4</v>
      </c>
      <c r="W16" s="486"/>
      <c r="X16" s="487"/>
      <c r="Y16" s="76"/>
      <c r="AR16" s="281"/>
      <c r="AS16" s="281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488" t="s">
        <v>191</v>
      </c>
      <c r="D18" s="78"/>
      <c r="F18" s="491">
        <f>IFERROR(W10*(1+$C$10),AC5)</f>
        <v>1926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3"/>
      <c r="Y18" s="76"/>
    </row>
    <row r="19" spans="2:25" ht="10.15" customHeight="1" thickBot="1" x14ac:dyDescent="0.25">
      <c r="B19" s="72"/>
      <c r="C19" s="48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48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489"/>
      <c r="D21" s="74" t="s">
        <v>29</v>
      </c>
      <c r="E21" s="83"/>
      <c r="F21" s="84"/>
      <c r="G21" s="284">
        <f>G10*(1+$C$10)</f>
        <v>749</v>
      </c>
      <c r="H21" s="86"/>
      <c r="I21" s="75"/>
      <c r="J21" s="87"/>
      <c r="K21" s="284">
        <f>K10*(1+$C$10)</f>
        <v>588.5</v>
      </c>
      <c r="L21" s="86"/>
      <c r="M21" s="75"/>
      <c r="N21" s="87"/>
      <c r="O21" s="284">
        <f>O10*(1+$C$10)</f>
        <v>588.5</v>
      </c>
      <c r="P21" s="86"/>
      <c r="Q21" s="75"/>
      <c r="R21" s="87"/>
      <c r="S21" s="28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5" customHeight="1" x14ac:dyDescent="0.2">
      <c r="B22" s="72"/>
      <c r="C22" s="48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489"/>
      <c r="D23" s="75" t="s">
        <v>17</v>
      </c>
      <c r="E23" s="89"/>
      <c r="F23" s="90"/>
      <c r="G23" s="284">
        <f>Opleidingsplan!J69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48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489"/>
      <c r="D25" s="75" t="s">
        <v>18</v>
      </c>
      <c r="E25" s="73"/>
      <c r="F25" s="88"/>
      <c r="G25" s="75"/>
      <c r="H25" s="86"/>
      <c r="I25" s="75"/>
      <c r="J25" s="87"/>
      <c r="K25" s="284">
        <f>Opleidingsplan!AI69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48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489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4">
        <f>Opleidingsplan!BI69</f>
        <v>630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48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489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4">
        <f>Opleidingsplan!CK115</f>
        <v>0</v>
      </c>
      <c r="T29" s="86"/>
      <c r="U29" s="75"/>
      <c r="V29" s="87"/>
      <c r="W29" s="85">
        <f>+G23+K25+O27+S29</f>
        <v>2052</v>
      </c>
      <c r="X29" s="86"/>
      <c r="Y29" s="76"/>
    </row>
    <row r="30" spans="2:25" ht="10.15" customHeight="1" x14ac:dyDescent="0.2">
      <c r="B30" s="72"/>
      <c r="C30" s="48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489"/>
      <c r="D31" s="74" t="s">
        <v>4</v>
      </c>
      <c r="E31" s="83"/>
      <c r="F31" s="88"/>
      <c r="G31" s="285">
        <f>+G23-G21</f>
        <v>43</v>
      </c>
      <c r="H31" s="86"/>
      <c r="I31" s="75"/>
      <c r="J31" s="87"/>
      <c r="K31" s="285">
        <f>+K25-K21</f>
        <v>41.5</v>
      </c>
      <c r="L31" s="86"/>
      <c r="M31" s="75"/>
      <c r="N31" s="87"/>
      <c r="O31" s="285">
        <f>+O27-O21</f>
        <v>41.5</v>
      </c>
      <c r="P31" s="86"/>
      <c r="Q31" s="75"/>
      <c r="R31" s="87"/>
      <c r="S31" s="285">
        <f>+S29-S21</f>
        <v>0</v>
      </c>
      <c r="T31" s="86"/>
      <c r="U31" s="75"/>
      <c r="V31" s="87"/>
      <c r="W31" s="85">
        <f>+W29-W21</f>
        <v>126</v>
      </c>
      <c r="X31" s="86"/>
      <c r="Y31" s="76"/>
    </row>
    <row r="32" spans="2:25" ht="10.15" customHeight="1" thickBot="1" x14ac:dyDescent="0.25">
      <c r="B32" s="72"/>
      <c r="C32" s="49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488" t="s">
        <v>0</v>
      </c>
      <c r="D34" s="78"/>
      <c r="F34" s="491">
        <f>W11*(1+$C$11)</f>
        <v>1284</v>
      </c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3"/>
      <c r="Y34" s="76"/>
    </row>
    <row r="35" spans="2:25" ht="10.15" customHeight="1" thickBot="1" x14ac:dyDescent="0.25">
      <c r="B35" s="72"/>
      <c r="C35" s="48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48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489"/>
      <c r="D37" s="74" t="s">
        <v>29</v>
      </c>
      <c r="E37" s="83"/>
      <c r="F37" s="84"/>
      <c r="G37" s="284">
        <f>G11*(1+$C$11)</f>
        <v>321</v>
      </c>
      <c r="H37" s="76"/>
      <c r="I37" s="77"/>
      <c r="J37" s="88"/>
      <c r="K37" s="284">
        <f>K11*(1+$C$11)</f>
        <v>481.5</v>
      </c>
      <c r="L37" s="86"/>
      <c r="M37" s="75"/>
      <c r="N37" s="87"/>
      <c r="O37" s="284">
        <f>O11*(1+$C$11)</f>
        <v>481.5</v>
      </c>
      <c r="P37" s="86"/>
      <c r="Q37" s="75"/>
      <c r="R37" s="87"/>
      <c r="S37" s="28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1284</v>
      </c>
      <c r="X37" s="86"/>
      <c r="Y37" s="76"/>
    </row>
    <row r="38" spans="2:25" ht="10.15" customHeight="1" x14ac:dyDescent="0.2">
      <c r="B38" s="72"/>
      <c r="C38" s="48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489"/>
      <c r="D39" s="75" t="s">
        <v>17</v>
      </c>
      <c r="E39" s="89"/>
      <c r="F39" s="90"/>
      <c r="G39" s="284">
        <f>Opleidingsplan!K69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48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489"/>
      <c r="D41" s="75" t="s">
        <v>18</v>
      </c>
      <c r="E41" s="73"/>
      <c r="F41" s="88"/>
      <c r="G41" s="75"/>
      <c r="H41" s="86"/>
      <c r="I41" s="75"/>
      <c r="J41" s="87"/>
      <c r="K41" s="284">
        <f>Opleidingsplan!AJ69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48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489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4">
        <f>Opleidingsplan!BJ69</f>
        <v>528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48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489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4">
        <f>Opleidingsplan!CL115</f>
        <v>0</v>
      </c>
      <c r="T45" s="86"/>
      <c r="U45" s="75"/>
      <c r="V45" s="87"/>
      <c r="W45" s="85">
        <f>+G39+K41+O43+S45</f>
        <v>1365</v>
      </c>
      <c r="X45" s="86"/>
      <c r="Y45" s="76"/>
    </row>
    <row r="46" spans="2:25" ht="10.15" customHeight="1" x14ac:dyDescent="0.2">
      <c r="B46" s="72"/>
      <c r="C46" s="48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489"/>
      <c r="D47" s="74" t="s">
        <v>4</v>
      </c>
      <c r="E47" s="83"/>
      <c r="F47" s="88"/>
      <c r="G47" s="285">
        <f>+G39-G37</f>
        <v>-12</v>
      </c>
      <c r="H47" s="86"/>
      <c r="I47" s="75"/>
      <c r="J47" s="87"/>
      <c r="K47" s="285">
        <f>+K41-K37</f>
        <v>46.5</v>
      </c>
      <c r="L47" s="86"/>
      <c r="M47" s="75"/>
      <c r="N47" s="87"/>
      <c r="O47" s="285">
        <f>+O43-O37</f>
        <v>46.5</v>
      </c>
      <c r="P47" s="86"/>
      <c r="Q47" s="75"/>
      <c r="R47" s="87"/>
      <c r="S47" s="285">
        <f>+S45-S37</f>
        <v>0</v>
      </c>
      <c r="T47" s="86"/>
      <c r="U47" s="75"/>
      <c r="V47" s="87"/>
      <c r="W47" s="85">
        <f>(G47+K47+O47+S47)</f>
        <v>81</v>
      </c>
      <c r="X47" s="86"/>
      <c r="Y47" s="76"/>
    </row>
    <row r="48" spans="2:25" ht="10.15" customHeight="1" thickBot="1" x14ac:dyDescent="0.25">
      <c r="B48" s="72"/>
      <c r="C48" s="49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479" t="s">
        <v>4</v>
      </c>
      <c r="D50" s="78"/>
      <c r="E50" s="73"/>
      <c r="F50" s="482">
        <f>F18+F34+W12-W11-W10</f>
        <v>3210</v>
      </c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4"/>
      <c r="Y50" s="76"/>
    </row>
    <row r="51" spans="1:125" ht="10.15" customHeight="1" thickBot="1" x14ac:dyDescent="0.25">
      <c r="B51" s="72"/>
      <c r="C51" s="48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48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480"/>
      <c r="D53" s="74" t="s">
        <v>29</v>
      </c>
      <c r="E53" s="83"/>
      <c r="F53" s="84"/>
      <c r="G53" s="284">
        <f>+G21+G37</f>
        <v>1070</v>
      </c>
      <c r="H53" s="76"/>
      <c r="I53" s="77"/>
      <c r="J53" s="88"/>
      <c r="K53" s="284">
        <f>+K21+K37</f>
        <v>1070</v>
      </c>
      <c r="L53" s="86"/>
      <c r="M53" s="75"/>
      <c r="N53" s="87"/>
      <c r="O53" s="284">
        <f>+O21+O37</f>
        <v>1070</v>
      </c>
      <c r="P53" s="86"/>
      <c r="Q53" s="75"/>
      <c r="R53" s="87"/>
      <c r="S53" s="28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3210</v>
      </c>
      <c r="X53" s="100"/>
      <c r="Y53" s="76"/>
      <c r="AP53" s="281"/>
    </row>
    <row r="54" spans="1:125" ht="10.15" customHeight="1" x14ac:dyDescent="0.2">
      <c r="B54" s="72"/>
      <c r="C54" s="48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1"/>
    </row>
    <row r="55" spans="1:125" ht="14.25" customHeight="1" x14ac:dyDescent="0.2">
      <c r="B55" s="72"/>
      <c r="C55" s="480"/>
      <c r="D55" s="74" t="s">
        <v>191</v>
      </c>
      <c r="E55" s="83"/>
      <c r="F55" s="84"/>
      <c r="G55" s="284">
        <f>G23</f>
        <v>792</v>
      </c>
      <c r="H55" s="86"/>
      <c r="I55" s="75"/>
      <c r="J55" s="87"/>
      <c r="K55" s="284">
        <f>K25</f>
        <v>630</v>
      </c>
      <c r="L55" s="86"/>
      <c r="M55" s="75"/>
      <c r="N55" s="87"/>
      <c r="O55" s="284">
        <f>O27</f>
        <v>630</v>
      </c>
      <c r="P55" s="86"/>
      <c r="Q55" s="75"/>
      <c r="R55" s="87"/>
      <c r="S55" s="284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2052</v>
      </c>
      <c r="X55" s="100"/>
      <c r="Y55" s="76"/>
    </row>
    <row r="56" spans="1:125" ht="14.25" customHeight="1" x14ac:dyDescent="0.2">
      <c r="B56" s="72"/>
      <c r="C56" s="480"/>
      <c r="D56" s="74" t="s">
        <v>0</v>
      </c>
      <c r="E56" s="83"/>
      <c r="F56" s="84"/>
      <c r="G56" s="284">
        <f>G39</f>
        <v>309</v>
      </c>
      <c r="H56" s="86"/>
      <c r="I56" s="75"/>
      <c r="J56" s="87"/>
      <c r="K56" s="284">
        <f>K41</f>
        <v>528</v>
      </c>
      <c r="L56" s="86"/>
      <c r="M56" s="75"/>
      <c r="N56" s="87"/>
      <c r="O56" s="284">
        <f>O43</f>
        <v>528</v>
      </c>
      <c r="P56" s="86"/>
      <c r="Q56" s="75"/>
      <c r="R56" s="87"/>
      <c r="S56" s="28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1365</v>
      </c>
      <c r="X56" s="100"/>
      <c r="Y56" s="76"/>
    </row>
    <row r="57" spans="1:125" s="286" customFormat="1" ht="14.25" customHeight="1" x14ac:dyDescent="0.2">
      <c r="A57" s="276"/>
      <c r="B57" s="103"/>
      <c r="C57" s="48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0.39947322212467079</v>
      </c>
      <c r="X57" s="113"/>
      <c r="Y57" s="114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</row>
    <row r="58" spans="1:125" ht="14.25" customHeight="1" x14ac:dyDescent="0.2">
      <c r="B58" s="72"/>
      <c r="C58" s="480"/>
      <c r="D58" s="74" t="s">
        <v>4</v>
      </c>
      <c r="E58" s="83"/>
      <c r="F58" s="88"/>
      <c r="G58" s="284">
        <f>+G55+G56</f>
        <v>1101</v>
      </c>
      <c r="H58" s="76"/>
      <c r="I58" s="77"/>
      <c r="J58" s="88"/>
      <c r="K58" s="284">
        <f>+K55+K56</f>
        <v>1158</v>
      </c>
      <c r="L58" s="86"/>
      <c r="M58" s="75"/>
      <c r="N58" s="87"/>
      <c r="O58" s="284">
        <f>+O55+O56</f>
        <v>1158</v>
      </c>
      <c r="P58" s="86"/>
      <c r="Q58" s="75"/>
      <c r="R58" s="87"/>
      <c r="S58" s="284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3417</v>
      </c>
      <c r="X58" s="100"/>
      <c r="Y58" s="76"/>
    </row>
    <row r="59" spans="1:125" ht="10.15" customHeight="1" x14ac:dyDescent="0.2">
      <c r="B59" s="72"/>
      <c r="C59" s="48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480"/>
      <c r="D60" s="116" t="s">
        <v>133</v>
      </c>
      <c r="E60" s="83"/>
      <c r="F60" s="88"/>
      <c r="G60" s="285">
        <f>(G56+G55)-G53</f>
        <v>31</v>
      </c>
      <c r="H60" s="76"/>
      <c r="I60" s="77"/>
      <c r="J60" s="88"/>
      <c r="K60" s="285">
        <f>(K56+K55)-K53</f>
        <v>88</v>
      </c>
      <c r="L60" s="86"/>
      <c r="M60" s="75"/>
      <c r="N60" s="87"/>
      <c r="O60" s="285">
        <f>(O56+O55)-O53</f>
        <v>88</v>
      </c>
      <c r="P60" s="86"/>
      <c r="Q60" s="75"/>
      <c r="R60" s="87"/>
      <c r="S60" s="285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207</v>
      </c>
      <c r="X60" s="100"/>
      <c r="Y60" s="76"/>
    </row>
    <row r="61" spans="1:125" ht="10.15" customHeight="1" x14ac:dyDescent="0.2">
      <c r="B61" s="72"/>
      <c r="C61" s="48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480"/>
      <c r="D62" s="116" t="s">
        <v>134</v>
      </c>
      <c r="E62" s="83"/>
      <c r="F62" s="88"/>
      <c r="G62" s="285">
        <f>G55+G56-((G21/(1+$C$10))+(G37/(1+$C$11)))</f>
        <v>101</v>
      </c>
      <c r="H62" s="76"/>
      <c r="I62" s="77"/>
      <c r="J62" s="88"/>
      <c r="K62" s="285">
        <f>K55+K56-((K21/(1+$C$10))+(K37/(1+$C$11)))</f>
        <v>158</v>
      </c>
      <c r="L62" s="86"/>
      <c r="M62" s="75"/>
      <c r="N62" s="87"/>
      <c r="O62" s="285">
        <f>O55+O56-((O21/(1+$C$10))+(O37/(1+$C$11)))</f>
        <v>158</v>
      </c>
      <c r="P62" s="86"/>
      <c r="Q62" s="75"/>
      <c r="R62" s="87"/>
      <c r="S62" s="285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417</v>
      </c>
      <c r="X62" s="100"/>
      <c r="Y62" s="76"/>
    </row>
    <row r="63" spans="1:125" ht="10.15" customHeight="1" thickBot="1" x14ac:dyDescent="0.25">
      <c r="B63" s="72"/>
      <c r="C63" s="48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86" t="s">
        <v>184</v>
      </c>
    </row>
    <row r="66" spans="3:23" ht="15" x14ac:dyDescent="0.25">
      <c r="C66" s="253" t="s">
        <v>24</v>
      </c>
      <c r="D66" s="63"/>
      <c r="E66" s="62"/>
      <c r="F66" s="62"/>
      <c r="G66" s="62"/>
      <c r="H66" s="62"/>
      <c r="I66" s="62"/>
      <c r="J66" s="63"/>
      <c r="K66" s="494">
        <v>43282</v>
      </c>
      <c r="L66" s="494"/>
      <c r="M66" s="494"/>
      <c r="N66" s="494"/>
      <c r="O66" s="494"/>
    </row>
    <row r="67" spans="3:23" ht="15" x14ac:dyDescent="0.25">
      <c r="C67" s="253" t="s">
        <v>25</v>
      </c>
      <c r="D67" s="63"/>
      <c r="E67" s="62"/>
      <c r="F67" s="62"/>
      <c r="G67" s="62"/>
      <c r="H67" s="62"/>
      <c r="I67" s="62"/>
      <c r="J67" s="63"/>
      <c r="K67" s="495" t="s">
        <v>987</v>
      </c>
      <c r="L67" s="495"/>
      <c r="M67" s="495"/>
      <c r="N67" s="495"/>
      <c r="O67" s="495"/>
    </row>
    <row r="68" spans="3:23" ht="15" x14ac:dyDescent="0.25">
      <c r="C68" s="253" t="s">
        <v>21</v>
      </c>
      <c r="D68" s="63"/>
      <c r="E68" s="62"/>
      <c r="F68" s="62"/>
      <c r="G68" s="62"/>
      <c r="H68" s="62"/>
      <c r="I68" s="62"/>
      <c r="J68" s="63"/>
      <c r="K68" s="496" t="s">
        <v>988</v>
      </c>
      <c r="L68" s="496"/>
      <c r="M68" s="496"/>
      <c r="N68" s="496"/>
      <c r="O68" s="496"/>
    </row>
    <row r="69" spans="3:23" s="270" customFormat="1" x14ac:dyDescent="0.2"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</row>
    <row r="70" spans="3:23" s="270" customFormat="1" x14ac:dyDescent="0.2"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</row>
    <row r="71" spans="3:23" s="270" customFormat="1" x14ac:dyDescent="0.2"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</row>
    <row r="72" spans="3:23" s="270" customFormat="1" x14ac:dyDescent="0.2"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</row>
    <row r="73" spans="3:23" s="270" customFormat="1" x14ac:dyDescent="0.2"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</row>
    <row r="74" spans="3:23" s="270" customFormat="1" x14ac:dyDescent="0.2"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</row>
    <row r="75" spans="3:23" s="270" customFormat="1" x14ac:dyDescent="0.2"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</row>
    <row r="76" spans="3:23" s="270" customFormat="1" x14ac:dyDescent="0.2"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</row>
    <row r="77" spans="3:23" s="270" customFormat="1" x14ac:dyDescent="0.2"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</row>
    <row r="78" spans="3:23" s="270" customFormat="1" x14ac:dyDescent="0.2"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</row>
    <row r="79" spans="3:23" s="270" customFormat="1" x14ac:dyDescent="0.2"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</row>
    <row r="80" spans="3:23" s="270" customFormat="1" x14ac:dyDescent="0.2"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</row>
    <row r="81" spans="7:23" s="270" customFormat="1" x14ac:dyDescent="0.2"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</row>
    <row r="82" spans="7:23" s="270" customFormat="1" x14ac:dyDescent="0.2"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7:23" s="270" customFormat="1" x14ac:dyDescent="0.2"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7:23" s="270" customFormat="1" x14ac:dyDescent="0.2"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7:23" s="270" customFormat="1" x14ac:dyDescent="0.2"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7:23" s="270" customFormat="1" x14ac:dyDescent="0.2"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7:23" s="270" customFormat="1" x14ac:dyDescent="0.2"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7:23" s="270" customFormat="1" x14ac:dyDescent="0.2"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7:23" s="270" customFormat="1" x14ac:dyDescent="0.2"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7:23" s="270" customFormat="1" x14ac:dyDescent="0.2"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7:23" s="270" customFormat="1" x14ac:dyDescent="0.2"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7:23" s="270" customFormat="1" x14ac:dyDescent="0.2"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7:23" s="270" customFormat="1" x14ac:dyDescent="0.2"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7:23" s="270" customFormat="1" x14ac:dyDescent="0.2"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7:23" s="270" customFormat="1" x14ac:dyDescent="0.2"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7:23" s="270" customFormat="1" x14ac:dyDescent="0.2"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7:23" s="270" customFormat="1" x14ac:dyDescent="0.2"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7:23" s="270" customFormat="1" x14ac:dyDescent="0.2"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7:23" s="270" customFormat="1" x14ac:dyDescent="0.2"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7:23" s="270" customFormat="1" x14ac:dyDescent="0.2"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7:23" s="270" customFormat="1" x14ac:dyDescent="0.2"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7:23" s="270" customFormat="1" x14ac:dyDescent="0.2"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7:23" s="270" customFormat="1" x14ac:dyDescent="0.2"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7:23" s="270" customFormat="1" x14ac:dyDescent="0.2"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7:23" s="270" customFormat="1" x14ac:dyDescent="0.2"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7:23" s="270" customFormat="1" x14ac:dyDescent="0.2"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7:23" s="270" customFormat="1" x14ac:dyDescent="0.2"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7:23" s="270" customFormat="1" x14ac:dyDescent="0.2"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7:23" s="270" customFormat="1" x14ac:dyDescent="0.2"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7:23" s="270" customFormat="1" x14ac:dyDescent="0.2"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7:23" s="270" customFormat="1" x14ac:dyDescent="0.2"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7:23" s="270" customFormat="1" x14ac:dyDescent="0.2"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7:23" s="270" customFormat="1" x14ac:dyDescent="0.2"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7:23" s="270" customFormat="1" x14ac:dyDescent="0.2"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7:23" s="270" customFormat="1" x14ac:dyDescent="0.2"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7:23" s="270" customFormat="1" x14ac:dyDescent="0.2"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7:23" s="270" customFormat="1" x14ac:dyDescent="0.2"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7:23" s="270" customFormat="1" x14ac:dyDescent="0.2"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7:23" s="270" customFormat="1" x14ac:dyDescent="0.2"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7:23" s="270" customFormat="1" x14ac:dyDescent="0.2"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7:23" s="270" customFormat="1" x14ac:dyDescent="0.2"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7:23" s="270" customFormat="1" x14ac:dyDescent="0.2"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7:23" s="270" customFormat="1" x14ac:dyDescent="0.2"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7:23" s="270" customFormat="1" x14ac:dyDescent="0.2"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7:23" s="270" customFormat="1" x14ac:dyDescent="0.2"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7:23" s="270" customFormat="1" x14ac:dyDescent="0.2"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7:23" s="270" customFormat="1" x14ac:dyDescent="0.2"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7:23" s="270" customFormat="1" x14ac:dyDescent="0.2"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7:23" s="270" customFormat="1" x14ac:dyDescent="0.2"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7:23" s="270" customFormat="1" x14ac:dyDescent="0.2"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7:23" s="270" customFormat="1" x14ac:dyDescent="0.2"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7:23" s="270" customFormat="1" x14ac:dyDescent="0.2"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7:23" s="270" customFormat="1" x14ac:dyDescent="0.2"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7:23" s="270" customFormat="1" x14ac:dyDescent="0.2"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7:23" s="270" customFormat="1" x14ac:dyDescent="0.2"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7:23" s="270" customFormat="1" x14ac:dyDescent="0.2"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7:23" s="270" customFormat="1" x14ac:dyDescent="0.2"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7:23" s="270" customFormat="1" x14ac:dyDescent="0.2"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7:23" s="270" customFormat="1" x14ac:dyDescent="0.2"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7:23" s="270" customFormat="1" x14ac:dyDescent="0.2"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7:23" s="270" customFormat="1" x14ac:dyDescent="0.2"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7:23" s="270" customFormat="1" x14ac:dyDescent="0.2"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7:23" s="270" customFormat="1" x14ac:dyDescent="0.2"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7:23" s="270" customFormat="1" x14ac:dyDescent="0.2"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7:23" s="270" customFormat="1" x14ac:dyDescent="0.2"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7:23" s="270" customFormat="1" x14ac:dyDescent="0.2"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7:23" s="270" customFormat="1" x14ac:dyDescent="0.2"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7:23" s="270" customFormat="1" x14ac:dyDescent="0.2"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7:23" s="270" customFormat="1" x14ac:dyDescent="0.2"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7:23" s="270" customFormat="1" x14ac:dyDescent="0.2"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7:23" s="270" customFormat="1" x14ac:dyDescent="0.2"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7:23" s="270" customFormat="1" x14ac:dyDescent="0.2"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7:23" s="270" customFormat="1" x14ac:dyDescent="0.2"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7:23" s="270" customFormat="1" x14ac:dyDescent="0.2"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7:23" s="270" customFormat="1" x14ac:dyDescent="0.2"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7:23" s="270" customFormat="1" x14ac:dyDescent="0.2"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7:23" s="270" customFormat="1" x14ac:dyDescent="0.2"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7:23" s="270" customFormat="1" x14ac:dyDescent="0.2"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7:23" s="270" customFormat="1" x14ac:dyDescent="0.2"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7:23" s="270" customFormat="1" x14ac:dyDescent="0.2"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7:23" s="270" customFormat="1" x14ac:dyDescent="0.2"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7:23" s="270" customFormat="1" x14ac:dyDescent="0.2"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7:23" s="270" customFormat="1" x14ac:dyDescent="0.2"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7:23" s="270" customFormat="1" x14ac:dyDescent="0.2"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7:23" s="270" customFormat="1" x14ac:dyDescent="0.2"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7:23" s="270" customFormat="1" x14ac:dyDescent="0.2"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7:23" s="270" customFormat="1" x14ac:dyDescent="0.2"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7:23" s="270" customFormat="1" x14ac:dyDescent="0.2"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7:23" s="270" customFormat="1" x14ac:dyDescent="0.2"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7:23" s="270" customFormat="1" x14ac:dyDescent="0.2"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7:23" s="270" customFormat="1" x14ac:dyDescent="0.2"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7:23" s="270" customFormat="1" x14ac:dyDescent="0.2"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7:23" s="270" customFormat="1" x14ac:dyDescent="0.2"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7:23" s="270" customFormat="1" x14ac:dyDescent="0.2"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7:23" s="270" customFormat="1" x14ac:dyDescent="0.2"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7:23" s="270" customFormat="1" x14ac:dyDescent="0.2"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7:23" s="270" customFormat="1" x14ac:dyDescent="0.2"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7:23" s="270" customFormat="1" x14ac:dyDescent="0.2"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7:23" s="270" customFormat="1" x14ac:dyDescent="0.2"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7:23" s="270" customFormat="1" x14ac:dyDescent="0.2"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7:23" s="270" customFormat="1" x14ac:dyDescent="0.2"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7:23" s="270" customFormat="1" x14ac:dyDescent="0.2"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7:23" s="270" customFormat="1" x14ac:dyDescent="0.2"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7:23" s="270" customFormat="1" x14ac:dyDescent="0.2"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7:23" s="270" customFormat="1" x14ac:dyDescent="0.2"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7:23" s="270" customFormat="1" x14ac:dyDescent="0.2"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7:23" s="270" customFormat="1" x14ac:dyDescent="0.2"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7:23" s="270" customFormat="1" x14ac:dyDescent="0.2"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7:23" s="270" customFormat="1" x14ac:dyDescent="0.2"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7:23" s="270" customFormat="1" x14ac:dyDescent="0.2"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7:23" s="270" customFormat="1" x14ac:dyDescent="0.2"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7:23" s="270" customFormat="1" x14ac:dyDescent="0.2"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7:23" s="270" customFormat="1" x14ac:dyDescent="0.2"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7:23" s="270" customFormat="1" x14ac:dyDescent="0.2"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7:23" s="270" customFormat="1" x14ac:dyDescent="0.2"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7:23" s="270" customFormat="1" x14ac:dyDescent="0.2"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7:23" s="270" customFormat="1" x14ac:dyDescent="0.2"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7:23" s="270" customFormat="1" x14ac:dyDescent="0.2"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7:23" s="270" customFormat="1" x14ac:dyDescent="0.2"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7:23" s="270" customFormat="1" x14ac:dyDescent="0.2"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7:23" s="270" customFormat="1" x14ac:dyDescent="0.2"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7:23" s="270" customFormat="1" x14ac:dyDescent="0.2"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7:23" s="270" customFormat="1" x14ac:dyDescent="0.2"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7:23" s="270" customFormat="1" x14ac:dyDescent="0.2"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7:23" s="270" customFormat="1" x14ac:dyDescent="0.2"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7:23" s="270" customFormat="1" x14ac:dyDescent="0.2"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7:23" s="270" customFormat="1" x14ac:dyDescent="0.2"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7:23" s="270" customFormat="1" x14ac:dyDescent="0.2"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7:23" s="270" customFormat="1" x14ac:dyDescent="0.2"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7:23" s="270" customFormat="1" x14ac:dyDescent="0.2"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7:23" s="270" customFormat="1" x14ac:dyDescent="0.2"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7:23" s="270" customFormat="1" x14ac:dyDescent="0.2"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7:23" s="270" customFormat="1" x14ac:dyDescent="0.2"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7:23" s="270" customFormat="1" x14ac:dyDescent="0.2"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7:23" s="270" customFormat="1" x14ac:dyDescent="0.2"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7:23" s="270" customFormat="1" x14ac:dyDescent="0.2"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7:23" s="270" customFormat="1" x14ac:dyDescent="0.2"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7:23" s="270" customFormat="1" x14ac:dyDescent="0.2"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7:23" s="270" customFormat="1" x14ac:dyDescent="0.2"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7:23" s="270" customFormat="1" x14ac:dyDescent="0.2"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7:23" s="270" customFormat="1" x14ac:dyDescent="0.2"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7:23" s="270" customFormat="1" x14ac:dyDescent="0.2"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7:23" s="270" customFormat="1" x14ac:dyDescent="0.2"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7:23" s="270" customFormat="1" x14ac:dyDescent="0.2"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7:23" s="270" customFormat="1" x14ac:dyDescent="0.2"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7:23" s="270" customFormat="1" x14ac:dyDescent="0.2"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7:23" s="270" customFormat="1" x14ac:dyDescent="0.2"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7:23" s="270" customFormat="1" x14ac:dyDescent="0.2"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7:23" s="270" customFormat="1" x14ac:dyDescent="0.2"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7:23" s="270" customFormat="1" x14ac:dyDescent="0.2"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7:23" s="270" customFormat="1" x14ac:dyDescent="0.2"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7:23" s="270" customFormat="1" x14ac:dyDescent="0.2"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7:23" s="270" customFormat="1" x14ac:dyDescent="0.2"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7:23" s="270" customFormat="1" x14ac:dyDescent="0.2"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7:23" s="290" customFormat="1" x14ac:dyDescent="0.2"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</row>
    <row r="236" spans="7:23" s="290" customFormat="1" x14ac:dyDescent="0.2"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</row>
    <row r="237" spans="7:23" s="290" customFormat="1" x14ac:dyDescent="0.2"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</row>
    <row r="238" spans="7:23" s="290" customFormat="1" x14ac:dyDescent="0.2"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</row>
    <row r="239" spans="7:23" s="290" customFormat="1" x14ac:dyDescent="0.2"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</row>
    <row r="240" spans="7:23" s="290" customFormat="1" x14ac:dyDescent="0.2"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</row>
    <row r="241" spans="7:23" s="290" customFormat="1" x14ac:dyDescent="0.2"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</row>
    <row r="242" spans="7:23" s="290" customFormat="1" x14ac:dyDescent="0.2"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</row>
    <row r="243" spans="7:23" s="290" customFormat="1" x14ac:dyDescent="0.2"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</row>
    <row r="244" spans="7:23" s="290" customFormat="1" x14ac:dyDescent="0.2"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</row>
    <row r="245" spans="7:23" s="290" customFormat="1" x14ac:dyDescent="0.2"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</row>
    <row r="246" spans="7:23" s="290" customFormat="1" x14ac:dyDescent="0.2"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</row>
    <row r="247" spans="7:23" s="290" customFormat="1" x14ac:dyDescent="0.2"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</row>
    <row r="248" spans="7:23" s="290" customFormat="1" x14ac:dyDescent="0.2"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</row>
    <row r="249" spans="7:23" s="290" customFormat="1" x14ac:dyDescent="0.2"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</row>
    <row r="250" spans="7:23" s="290" customFormat="1" x14ac:dyDescent="0.2"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</row>
    <row r="251" spans="7:23" s="290" customFormat="1" x14ac:dyDescent="0.2"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</row>
    <row r="252" spans="7:23" s="290" customFormat="1" x14ac:dyDescent="0.2"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</row>
    <row r="253" spans="7:23" s="290" customFormat="1" x14ac:dyDescent="0.2"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</row>
    <row r="254" spans="7:23" s="290" customFormat="1" x14ac:dyDescent="0.2"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</row>
    <row r="255" spans="7:23" s="290" customFormat="1" x14ac:dyDescent="0.2"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</row>
    <row r="256" spans="7:23" s="290" customFormat="1" x14ac:dyDescent="0.2"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</row>
    <row r="257" spans="7:23" s="290" customFormat="1" x14ac:dyDescent="0.2"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</row>
    <row r="258" spans="7:23" s="290" customFormat="1" x14ac:dyDescent="0.2"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</row>
    <row r="259" spans="7:23" s="290" customFormat="1" x14ac:dyDescent="0.2"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</row>
    <row r="260" spans="7:23" s="290" customFormat="1" x14ac:dyDescent="0.2"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</row>
    <row r="261" spans="7:23" s="290" customFormat="1" x14ac:dyDescent="0.2"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</row>
    <row r="262" spans="7:23" s="290" customFormat="1" x14ac:dyDescent="0.2"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</row>
    <row r="263" spans="7:23" s="290" customFormat="1" x14ac:dyDescent="0.2"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</row>
    <row r="264" spans="7:23" s="290" customFormat="1" x14ac:dyDescent="0.2"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</row>
    <row r="265" spans="7:23" s="290" customFormat="1" x14ac:dyDescent="0.2"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</row>
    <row r="266" spans="7:23" s="290" customFormat="1" x14ac:dyDescent="0.2"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</row>
    <row r="267" spans="7:23" s="290" customFormat="1" x14ac:dyDescent="0.2"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</row>
    <row r="268" spans="7:23" s="290" customFormat="1" x14ac:dyDescent="0.2"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</row>
    <row r="269" spans="7:23" s="290" customFormat="1" x14ac:dyDescent="0.2"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</row>
    <row r="270" spans="7:23" s="290" customFormat="1" x14ac:dyDescent="0.2"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</row>
    <row r="271" spans="7:23" s="290" customFormat="1" x14ac:dyDescent="0.2"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</row>
    <row r="272" spans="7:23" s="290" customFormat="1" x14ac:dyDescent="0.2"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</row>
    <row r="273" spans="7:23" s="290" customFormat="1" x14ac:dyDescent="0.2"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</row>
    <row r="274" spans="7:23" s="290" customFormat="1" x14ac:dyDescent="0.2"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</row>
    <row r="275" spans="7:23" s="290" customFormat="1" x14ac:dyDescent="0.2"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</row>
    <row r="276" spans="7:23" s="290" customFormat="1" x14ac:dyDescent="0.2"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</row>
    <row r="277" spans="7:23" s="290" customFormat="1" x14ac:dyDescent="0.2"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</row>
    <row r="278" spans="7:23" s="290" customFormat="1" x14ac:dyDescent="0.2"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</row>
    <row r="279" spans="7:23" s="290" customFormat="1" x14ac:dyDescent="0.2"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</row>
    <row r="280" spans="7:23" s="290" customFormat="1" x14ac:dyDescent="0.2"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</row>
    <row r="281" spans="7:23" s="290" customFormat="1" x14ac:dyDescent="0.2"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</row>
    <row r="282" spans="7:23" s="292" customFormat="1" x14ac:dyDescent="0.2"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</row>
    <row r="283" spans="7:23" s="292" customFormat="1" x14ac:dyDescent="0.2"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</row>
    <row r="284" spans="7:23" s="292" customFormat="1" x14ac:dyDescent="0.2"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</row>
    <row r="285" spans="7:23" s="292" customFormat="1" x14ac:dyDescent="0.2"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</row>
    <row r="286" spans="7:23" s="292" customFormat="1" x14ac:dyDescent="0.2"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</row>
    <row r="287" spans="7:23" s="292" customFormat="1" x14ac:dyDescent="0.2"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</row>
    <row r="288" spans="7:23" s="292" customFormat="1" x14ac:dyDescent="0.2"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</row>
    <row r="289" spans="7:23" s="292" customFormat="1" x14ac:dyDescent="0.2"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</row>
    <row r="290" spans="7:23" s="292" customFormat="1" x14ac:dyDescent="0.2"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</row>
    <row r="291" spans="7:23" s="292" customFormat="1" x14ac:dyDescent="0.2"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</row>
    <row r="292" spans="7:23" s="292" customFormat="1" x14ac:dyDescent="0.2"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</row>
    <row r="293" spans="7:23" s="292" customFormat="1" x14ac:dyDescent="0.2"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</row>
    <row r="294" spans="7:23" s="292" customFormat="1" x14ac:dyDescent="0.2"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</row>
    <row r="295" spans="7:23" s="292" customFormat="1" x14ac:dyDescent="0.2"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</row>
    <row r="296" spans="7:23" s="292" customFormat="1" x14ac:dyDescent="0.2"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</row>
    <row r="297" spans="7:23" s="292" customFormat="1" x14ac:dyDescent="0.2"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</row>
    <row r="298" spans="7:23" s="292" customFormat="1" x14ac:dyDescent="0.2"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</row>
    <row r="299" spans="7:23" s="292" customFormat="1" x14ac:dyDescent="0.2"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</row>
    <row r="300" spans="7:23" s="292" customFormat="1" x14ac:dyDescent="0.2"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</row>
    <row r="301" spans="7:23" s="292" customFormat="1" x14ac:dyDescent="0.2"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</row>
    <row r="302" spans="7:23" s="292" customFormat="1" x14ac:dyDescent="0.2"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</row>
    <row r="303" spans="7:23" s="292" customFormat="1" x14ac:dyDescent="0.2"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</row>
    <row r="304" spans="7:23" s="292" customFormat="1" x14ac:dyDescent="0.2"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</row>
    <row r="305" spans="7:23" s="292" customFormat="1" x14ac:dyDescent="0.2"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</row>
    <row r="306" spans="7:23" s="292" customFormat="1" x14ac:dyDescent="0.2"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</row>
    <row r="307" spans="7:23" s="292" customFormat="1" x14ac:dyDescent="0.2"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</row>
    <row r="308" spans="7:23" s="292" customFormat="1" x14ac:dyDescent="0.2"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</row>
    <row r="309" spans="7:23" s="292" customFormat="1" x14ac:dyDescent="0.2"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</row>
    <row r="310" spans="7:23" s="292" customFormat="1" x14ac:dyDescent="0.2"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</row>
    <row r="311" spans="7:23" s="292" customFormat="1" x14ac:dyDescent="0.2"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</row>
    <row r="312" spans="7:23" s="292" customFormat="1" x14ac:dyDescent="0.2"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</row>
    <row r="313" spans="7:23" s="292" customFormat="1" x14ac:dyDescent="0.2"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</row>
    <row r="314" spans="7:23" s="292" customFormat="1" x14ac:dyDescent="0.2"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</row>
    <row r="315" spans="7:23" s="292" customFormat="1" x14ac:dyDescent="0.2"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</row>
    <row r="316" spans="7:23" s="292" customFormat="1" x14ac:dyDescent="0.2"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</row>
    <row r="317" spans="7:23" s="292" customFormat="1" x14ac:dyDescent="0.2"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</row>
    <row r="318" spans="7:23" s="292" customFormat="1" x14ac:dyDescent="0.2"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</row>
    <row r="319" spans="7:23" s="292" customFormat="1" x14ac:dyDescent="0.2"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</row>
    <row r="320" spans="7:23" s="292" customFormat="1" x14ac:dyDescent="0.2"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</row>
    <row r="321" spans="7:23" s="292" customFormat="1" x14ac:dyDescent="0.2"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</row>
    <row r="322" spans="7:23" s="292" customFormat="1" x14ac:dyDescent="0.2"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</row>
    <row r="323" spans="7:23" s="292" customFormat="1" x14ac:dyDescent="0.2"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</row>
    <row r="324" spans="7:23" s="292" customFormat="1" x14ac:dyDescent="0.2"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</row>
    <row r="325" spans="7:23" s="292" customFormat="1" x14ac:dyDescent="0.2"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</row>
    <row r="326" spans="7:23" s="292" customFormat="1" x14ac:dyDescent="0.2"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</row>
    <row r="327" spans="7:23" s="292" customFormat="1" x14ac:dyDescent="0.2"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</row>
    <row r="328" spans="7:23" s="292" customFormat="1" x14ac:dyDescent="0.2"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</row>
    <row r="329" spans="7:23" s="292" customFormat="1" x14ac:dyDescent="0.2"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</row>
    <row r="330" spans="7:23" s="292" customFormat="1" x14ac:dyDescent="0.2"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</row>
    <row r="331" spans="7:23" s="292" customFormat="1" x14ac:dyDescent="0.2"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</row>
    <row r="332" spans="7:23" s="292" customFormat="1" x14ac:dyDescent="0.2"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</row>
    <row r="333" spans="7:23" s="292" customFormat="1" x14ac:dyDescent="0.2"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</row>
    <row r="334" spans="7:23" s="292" customFormat="1" x14ac:dyDescent="0.2"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</row>
    <row r="335" spans="7:23" s="292" customFormat="1" x14ac:dyDescent="0.2"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</row>
    <row r="336" spans="7:23" s="292" customFormat="1" x14ac:dyDescent="0.2"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</row>
    <row r="337" spans="7:23" s="292" customFormat="1" x14ac:dyDescent="0.2"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</row>
    <row r="338" spans="7:23" s="292" customFormat="1" x14ac:dyDescent="0.2"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</row>
    <row r="339" spans="7:23" s="292" customFormat="1" x14ac:dyDescent="0.2"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</row>
    <row r="340" spans="7:23" s="292" customFormat="1" x14ac:dyDescent="0.2"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</row>
    <row r="341" spans="7:23" s="292" customFormat="1" x14ac:dyDescent="0.2"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</row>
    <row r="342" spans="7:23" s="292" customFormat="1" x14ac:dyDescent="0.2"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</row>
    <row r="343" spans="7:23" s="292" customFormat="1" x14ac:dyDescent="0.2"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</row>
    <row r="344" spans="7:23" s="292" customFormat="1" x14ac:dyDescent="0.2"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</row>
    <row r="345" spans="7:23" s="292" customFormat="1" x14ac:dyDescent="0.2"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</row>
    <row r="346" spans="7:23" s="292" customFormat="1" x14ac:dyDescent="0.2"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</row>
    <row r="347" spans="7:23" s="292" customFormat="1" x14ac:dyDescent="0.2"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</row>
    <row r="348" spans="7:23" s="292" customFormat="1" x14ac:dyDescent="0.2"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</row>
    <row r="349" spans="7:23" s="292" customFormat="1" x14ac:dyDescent="0.2"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</row>
    <row r="350" spans="7:23" s="292" customFormat="1" x14ac:dyDescent="0.2"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</row>
    <row r="351" spans="7:23" s="292" customFormat="1" x14ac:dyDescent="0.2"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</row>
    <row r="352" spans="7:23" s="292" customFormat="1" x14ac:dyDescent="0.2"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</row>
    <row r="353" spans="7:23" s="292" customFormat="1" x14ac:dyDescent="0.2"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</row>
    <row r="354" spans="7:23" s="292" customFormat="1" x14ac:dyDescent="0.2"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</row>
    <row r="355" spans="7:23" s="292" customFormat="1" x14ac:dyDescent="0.2"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</row>
    <row r="356" spans="7:23" s="292" customFormat="1" x14ac:dyDescent="0.2"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</row>
    <row r="357" spans="7:23" s="292" customFormat="1" x14ac:dyDescent="0.2"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</row>
    <row r="358" spans="7:23" s="292" customFormat="1" x14ac:dyDescent="0.2"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</row>
    <row r="359" spans="7:23" s="292" customFormat="1" x14ac:dyDescent="0.2"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</row>
    <row r="360" spans="7:23" s="292" customFormat="1" x14ac:dyDescent="0.2"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</row>
    <row r="361" spans="7:23" s="292" customFormat="1" x14ac:dyDescent="0.2"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</row>
    <row r="362" spans="7:23" s="292" customFormat="1" x14ac:dyDescent="0.2"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</row>
    <row r="363" spans="7:23" s="292" customFormat="1" x14ac:dyDescent="0.2"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</row>
    <row r="364" spans="7:23" s="292" customFormat="1" x14ac:dyDescent="0.2"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</row>
    <row r="365" spans="7:23" s="292" customFormat="1" x14ac:dyDescent="0.2"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</row>
    <row r="366" spans="7:23" s="292" customFormat="1" x14ac:dyDescent="0.2"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</row>
    <row r="367" spans="7:23" s="292" customFormat="1" x14ac:dyDescent="0.2"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</row>
    <row r="368" spans="7:23" s="292" customFormat="1" x14ac:dyDescent="0.2"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</row>
    <row r="369" spans="7:23" s="292" customFormat="1" x14ac:dyDescent="0.2"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</row>
    <row r="370" spans="7:23" s="292" customFormat="1" x14ac:dyDescent="0.2"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</row>
    <row r="371" spans="7:23" s="292" customFormat="1" x14ac:dyDescent="0.2"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</row>
    <row r="372" spans="7:23" s="292" customFormat="1" x14ac:dyDescent="0.2"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</row>
    <row r="373" spans="7:23" s="292" customFormat="1" x14ac:dyDescent="0.2"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</row>
    <row r="374" spans="7:23" s="292" customFormat="1" x14ac:dyDescent="0.2"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</row>
    <row r="375" spans="7:23" s="292" customFormat="1" x14ac:dyDescent="0.2"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</row>
    <row r="376" spans="7:23" s="292" customFormat="1" x14ac:dyDescent="0.2"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</row>
    <row r="377" spans="7:23" s="292" customFormat="1" x14ac:dyDescent="0.2"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</row>
    <row r="378" spans="7:23" s="292" customFormat="1" x14ac:dyDescent="0.2"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</row>
    <row r="379" spans="7:23" s="292" customFormat="1" x14ac:dyDescent="0.2"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</row>
    <row r="380" spans="7:23" s="292" customFormat="1" x14ac:dyDescent="0.2"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</row>
    <row r="381" spans="7:23" s="292" customFormat="1" x14ac:dyDescent="0.2"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</row>
    <row r="382" spans="7:23" s="292" customFormat="1" x14ac:dyDescent="0.2"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</row>
    <row r="383" spans="7:23" s="292" customFormat="1" x14ac:dyDescent="0.2"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</row>
    <row r="384" spans="7:23" s="292" customFormat="1" x14ac:dyDescent="0.2"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</row>
    <row r="385" spans="7:23" s="292" customFormat="1" x14ac:dyDescent="0.2"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</row>
    <row r="386" spans="7:23" s="292" customFormat="1" x14ac:dyDescent="0.2"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</row>
    <row r="387" spans="7:23" s="292" customFormat="1" x14ac:dyDescent="0.2"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</row>
    <row r="388" spans="7:23" s="292" customFormat="1" x14ac:dyDescent="0.2"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</row>
    <row r="389" spans="7:23" s="292" customFormat="1" x14ac:dyDescent="0.2"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</row>
    <row r="390" spans="7:23" s="292" customFormat="1" x14ac:dyDescent="0.2"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</row>
    <row r="391" spans="7:23" s="292" customFormat="1" x14ac:dyDescent="0.2"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</row>
    <row r="392" spans="7:23" s="292" customFormat="1" x14ac:dyDescent="0.2"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</row>
    <row r="393" spans="7:23" s="292" customFormat="1" x14ac:dyDescent="0.2"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</row>
    <row r="394" spans="7:23" s="292" customFormat="1" x14ac:dyDescent="0.2"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</row>
    <row r="395" spans="7:23" s="292" customFormat="1" x14ac:dyDescent="0.2"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</row>
    <row r="396" spans="7:23" s="292" customFormat="1" x14ac:dyDescent="0.2"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</row>
    <row r="397" spans="7:23" s="292" customFormat="1" x14ac:dyDescent="0.2"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</row>
    <row r="398" spans="7:23" s="292" customFormat="1" x14ac:dyDescent="0.2"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</row>
    <row r="399" spans="7:23" s="292" customFormat="1" x14ac:dyDescent="0.2"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</row>
    <row r="400" spans="7:23" s="292" customFormat="1" x14ac:dyDescent="0.2"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</row>
    <row r="401" spans="7:23" s="292" customFormat="1" x14ac:dyDescent="0.2"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</row>
    <row r="402" spans="7:23" s="292" customFormat="1" x14ac:dyDescent="0.2"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</row>
    <row r="403" spans="7:23" s="292" customFormat="1" x14ac:dyDescent="0.2"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</row>
    <row r="404" spans="7:23" s="292" customFormat="1" x14ac:dyDescent="0.2"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</row>
    <row r="405" spans="7:23" s="292" customFormat="1" x14ac:dyDescent="0.2"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</row>
    <row r="406" spans="7:23" s="292" customFormat="1" x14ac:dyDescent="0.2"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</row>
    <row r="407" spans="7:23" s="292" customFormat="1" x14ac:dyDescent="0.2"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</row>
    <row r="408" spans="7:23" s="292" customFormat="1" x14ac:dyDescent="0.2"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</row>
    <row r="409" spans="7:23" s="292" customFormat="1" x14ac:dyDescent="0.2"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</row>
    <row r="410" spans="7:23" s="292" customFormat="1" x14ac:dyDescent="0.2"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</row>
    <row r="411" spans="7:23" s="292" customFormat="1" x14ac:dyDescent="0.2"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</row>
    <row r="412" spans="7:23" s="292" customFormat="1" x14ac:dyDescent="0.2"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</row>
    <row r="413" spans="7:23" s="292" customFormat="1" x14ac:dyDescent="0.2"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</row>
    <row r="414" spans="7:23" s="292" customFormat="1" x14ac:dyDescent="0.2"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</row>
    <row r="415" spans="7:23" s="292" customFormat="1" x14ac:dyDescent="0.2"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</row>
    <row r="416" spans="7:23" s="292" customFormat="1" x14ac:dyDescent="0.2"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</row>
    <row r="417" spans="7:23" s="292" customFormat="1" x14ac:dyDescent="0.2"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</row>
    <row r="418" spans="7:23" s="292" customFormat="1" x14ac:dyDescent="0.2"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</row>
    <row r="419" spans="7:23" s="292" customFormat="1" x14ac:dyDescent="0.2"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</row>
    <row r="420" spans="7:23" s="292" customFormat="1" x14ac:dyDescent="0.2"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</row>
    <row r="421" spans="7:23" s="292" customFormat="1" x14ac:dyDescent="0.2"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</row>
    <row r="422" spans="7:23" s="292" customFormat="1" x14ac:dyDescent="0.2"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</row>
    <row r="423" spans="7:23" s="292" customFormat="1" x14ac:dyDescent="0.2"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</row>
    <row r="424" spans="7:23" s="292" customFormat="1" x14ac:dyDescent="0.2"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</row>
    <row r="425" spans="7:23" s="292" customFormat="1" x14ac:dyDescent="0.2"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</row>
    <row r="426" spans="7:23" s="292" customFormat="1" x14ac:dyDescent="0.2"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</row>
    <row r="427" spans="7:23" s="292" customFormat="1" x14ac:dyDescent="0.2"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</row>
    <row r="428" spans="7:23" s="292" customFormat="1" x14ac:dyDescent="0.2"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</row>
    <row r="429" spans="7:23" s="292" customFormat="1" x14ac:dyDescent="0.2"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</row>
    <row r="430" spans="7:23" s="292" customFormat="1" x14ac:dyDescent="0.2"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</row>
    <row r="431" spans="7:23" s="292" customFormat="1" x14ac:dyDescent="0.2"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</row>
    <row r="432" spans="7:23" s="292" customFormat="1" x14ac:dyDescent="0.2"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</row>
    <row r="433" spans="7:23" s="292" customFormat="1" x14ac:dyDescent="0.2"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</row>
    <row r="434" spans="7:23" s="292" customFormat="1" x14ac:dyDescent="0.2"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</row>
    <row r="435" spans="7:23" s="292" customFormat="1" x14ac:dyDescent="0.2"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</row>
    <row r="436" spans="7:23" s="292" customFormat="1" x14ac:dyDescent="0.2"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</row>
    <row r="437" spans="7:23" s="292" customFormat="1" x14ac:dyDescent="0.2"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</row>
    <row r="438" spans="7:23" s="292" customFormat="1" x14ac:dyDescent="0.2"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</row>
    <row r="439" spans="7:23" s="292" customFormat="1" x14ac:dyDescent="0.2"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</row>
    <row r="440" spans="7:23" s="292" customFormat="1" x14ac:dyDescent="0.2"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</row>
    <row r="441" spans="7:23" s="292" customFormat="1" x14ac:dyDescent="0.2"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</row>
    <row r="442" spans="7:23" s="292" customFormat="1" x14ac:dyDescent="0.2"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</row>
    <row r="443" spans="7:23" s="292" customFormat="1" x14ac:dyDescent="0.2"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</row>
    <row r="444" spans="7:23" s="292" customFormat="1" x14ac:dyDescent="0.2"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</row>
    <row r="445" spans="7:23" s="292" customFormat="1" x14ac:dyDescent="0.2"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</row>
    <row r="446" spans="7:23" s="292" customFormat="1" x14ac:dyDescent="0.2"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</row>
    <row r="447" spans="7:23" s="292" customFormat="1" x14ac:dyDescent="0.2"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</row>
    <row r="448" spans="7:23" s="292" customFormat="1" x14ac:dyDescent="0.2"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</row>
    <row r="449" spans="7:23" s="292" customFormat="1" x14ac:dyDescent="0.2"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</row>
    <row r="450" spans="7:23" s="292" customFormat="1" x14ac:dyDescent="0.2"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</row>
    <row r="451" spans="7:23" s="292" customFormat="1" x14ac:dyDescent="0.2"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</row>
    <row r="452" spans="7:23" s="292" customFormat="1" x14ac:dyDescent="0.2"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</row>
    <row r="453" spans="7:23" s="292" customFormat="1" x14ac:dyDescent="0.2"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</row>
    <row r="454" spans="7:23" s="292" customFormat="1" x14ac:dyDescent="0.2"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</row>
    <row r="455" spans="7:23" s="292" customFormat="1" x14ac:dyDescent="0.2"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</row>
    <row r="456" spans="7:23" s="292" customFormat="1" x14ac:dyDescent="0.2"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</row>
    <row r="457" spans="7:23" s="292" customFormat="1" x14ac:dyDescent="0.2"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</row>
    <row r="458" spans="7:23" s="292" customFormat="1" x14ac:dyDescent="0.2"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</row>
    <row r="459" spans="7:23" s="292" customFormat="1" x14ac:dyDescent="0.2"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</row>
    <row r="460" spans="7:23" s="292" customFormat="1" x14ac:dyDescent="0.2"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</row>
    <row r="461" spans="7:23" s="292" customFormat="1" x14ac:dyDescent="0.2"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</row>
    <row r="462" spans="7:23" s="292" customFormat="1" x14ac:dyDescent="0.2"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</row>
    <row r="463" spans="7:23" s="292" customFormat="1" x14ac:dyDescent="0.2"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</row>
    <row r="464" spans="7:23" s="292" customFormat="1" x14ac:dyDescent="0.2"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</row>
    <row r="465" spans="7:23" s="292" customFormat="1" x14ac:dyDescent="0.2"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</row>
    <row r="466" spans="7:23" s="292" customFormat="1" x14ac:dyDescent="0.2"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</row>
    <row r="467" spans="7:23" s="292" customFormat="1" x14ac:dyDescent="0.2"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</row>
    <row r="468" spans="7:23" s="292" customFormat="1" x14ac:dyDescent="0.2"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</row>
    <row r="469" spans="7:23" s="292" customFormat="1" x14ac:dyDescent="0.2"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</row>
    <row r="470" spans="7:23" s="292" customFormat="1" x14ac:dyDescent="0.2"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</row>
    <row r="471" spans="7:23" s="292" customFormat="1" x14ac:dyDescent="0.2"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</row>
    <row r="472" spans="7:23" s="292" customFormat="1" x14ac:dyDescent="0.2"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</row>
    <row r="473" spans="7:23" s="292" customFormat="1" x14ac:dyDescent="0.2"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</row>
    <row r="474" spans="7:23" s="292" customFormat="1" x14ac:dyDescent="0.2"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</row>
    <row r="475" spans="7:23" s="292" customFormat="1" x14ac:dyDescent="0.2"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</row>
    <row r="476" spans="7:23" s="292" customFormat="1" x14ac:dyDescent="0.2"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</row>
    <row r="477" spans="7:23" s="292" customFormat="1" x14ac:dyDescent="0.2"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</row>
    <row r="478" spans="7:23" s="292" customFormat="1" x14ac:dyDescent="0.2"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</row>
    <row r="479" spans="7:23" s="292" customFormat="1" x14ac:dyDescent="0.2"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</row>
    <row r="480" spans="7:23" s="292" customFormat="1" x14ac:dyDescent="0.2"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</row>
    <row r="481" spans="7:23" s="292" customFormat="1" x14ac:dyDescent="0.2"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</row>
    <row r="482" spans="7:23" s="292" customFormat="1" x14ac:dyDescent="0.2"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</row>
    <row r="483" spans="7:23" s="292" customFormat="1" x14ac:dyDescent="0.2"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</row>
    <row r="484" spans="7:23" s="292" customFormat="1" x14ac:dyDescent="0.2"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</row>
    <row r="485" spans="7:23" s="292" customFormat="1" x14ac:dyDescent="0.2"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</row>
    <row r="486" spans="7:23" s="292" customFormat="1" x14ac:dyDescent="0.2"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</row>
    <row r="487" spans="7:23" s="292" customFormat="1" x14ac:dyDescent="0.2"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</row>
    <row r="488" spans="7:23" s="292" customFormat="1" x14ac:dyDescent="0.2"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</row>
    <row r="489" spans="7:23" s="292" customFormat="1" x14ac:dyDescent="0.2"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</row>
    <row r="490" spans="7:23" s="292" customFormat="1" x14ac:dyDescent="0.2"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</row>
    <row r="491" spans="7:23" s="292" customFormat="1" x14ac:dyDescent="0.2"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</row>
    <row r="492" spans="7:23" s="292" customFormat="1" x14ac:dyDescent="0.2"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</row>
    <row r="493" spans="7:23" s="292" customFormat="1" x14ac:dyDescent="0.2"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</row>
    <row r="494" spans="7:23" s="292" customFormat="1" x14ac:dyDescent="0.2"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</row>
    <row r="495" spans="7:23" s="292" customFormat="1" x14ac:dyDescent="0.2"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</row>
    <row r="496" spans="7:23" s="292" customFormat="1" x14ac:dyDescent="0.2"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</row>
    <row r="497" spans="7:23" s="292" customFormat="1" x14ac:dyDescent="0.2"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</row>
    <row r="498" spans="7:23" s="292" customFormat="1" x14ac:dyDescent="0.2"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</row>
    <row r="499" spans="7:23" s="292" customFormat="1" x14ac:dyDescent="0.2"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</row>
    <row r="500" spans="7:23" s="292" customFormat="1" x14ac:dyDescent="0.2"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</row>
    <row r="501" spans="7:23" s="292" customFormat="1" x14ac:dyDescent="0.2"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</row>
    <row r="502" spans="7:23" s="292" customFormat="1" x14ac:dyDescent="0.2"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</row>
    <row r="503" spans="7:23" s="292" customFormat="1" x14ac:dyDescent="0.2"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</row>
    <row r="504" spans="7:23" s="292" customFormat="1" x14ac:dyDescent="0.2"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</row>
    <row r="505" spans="7:23" s="292" customFormat="1" x14ac:dyDescent="0.2"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</row>
    <row r="506" spans="7:23" s="292" customFormat="1" x14ac:dyDescent="0.2"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</row>
    <row r="507" spans="7:23" s="292" customFormat="1" x14ac:dyDescent="0.2"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</row>
    <row r="508" spans="7:23" s="292" customFormat="1" x14ac:dyDescent="0.2"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</row>
    <row r="509" spans="7:23" s="292" customFormat="1" x14ac:dyDescent="0.2"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</row>
    <row r="510" spans="7:23" s="292" customFormat="1" x14ac:dyDescent="0.2"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</row>
    <row r="511" spans="7:23" s="292" customFormat="1" x14ac:dyDescent="0.2"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</row>
    <row r="512" spans="7:23" s="292" customFormat="1" x14ac:dyDescent="0.2"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</row>
    <row r="513" spans="7:23" s="292" customFormat="1" x14ac:dyDescent="0.2"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</row>
    <row r="514" spans="7:23" s="292" customFormat="1" x14ac:dyDescent="0.2"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</row>
    <row r="515" spans="7:23" s="292" customFormat="1" x14ac:dyDescent="0.2"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</row>
    <row r="516" spans="7:23" s="292" customFormat="1" x14ac:dyDescent="0.2"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</row>
    <row r="517" spans="7:23" s="292" customFormat="1" x14ac:dyDescent="0.2"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</row>
    <row r="518" spans="7:23" s="292" customFormat="1" x14ac:dyDescent="0.2"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</row>
    <row r="519" spans="7:23" s="292" customFormat="1" x14ac:dyDescent="0.2"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</row>
    <row r="520" spans="7:23" s="292" customFormat="1" x14ac:dyDescent="0.2"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</row>
    <row r="521" spans="7:23" s="292" customFormat="1" x14ac:dyDescent="0.2"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</row>
    <row r="522" spans="7:23" s="292" customFormat="1" x14ac:dyDescent="0.2"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</row>
    <row r="523" spans="7:23" s="292" customFormat="1" x14ac:dyDescent="0.2"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</row>
    <row r="524" spans="7:23" s="292" customFormat="1" x14ac:dyDescent="0.2"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</row>
    <row r="525" spans="7:23" s="292" customFormat="1" x14ac:dyDescent="0.2"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</row>
    <row r="526" spans="7:23" s="292" customFormat="1" x14ac:dyDescent="0.2"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</row>
    <row r="527" spans="7:23" s="292" customFormat="1" x14ac:dyDescent="0.2"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</row>
    <row r="528" spans="7:23" s="292" customFormat="1" x14ac:dyDescent="0.2"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</row>
    <row r="529" spans="7:23" s="292" customFormat="1" x14ac:dyDescent="0.2"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</row>
    <row r="530" spans="7:23" s="292" customFormat="1" x14ac:dyDescent="0.2"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</row>
    <row r="531" spans="7:23" s="292" customFormat="1" x14ac:dyDescent="0.2"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</row>
    <row r="532" spans="7:23" s="292" customFormat="1" x14ac:dyDescent="0.2"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</row>
    <row r="533" spans="7:23" s="292" customFormat="1" x14ac:dyDescent="0.2"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</row>
    <row r="534" spans="7:23" s="292" customFormat="1" x14ac:dyDescent="0.2"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</row>
    <row r="535" spans="7:23" s="292" customFormat="1" x14ac:dyDescent="0.2"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</row>
    <row r="536" spans="7:23" s="292" customFormat="1" x14ac:dyDescent="0.2"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</row>
    <row r="537" spans="7:23" s="292" customFormat="1" x14ac:dyDescent="0.2"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</row>
    <row r="538" spans="7:23" s="292" customFormat="1" x14ac:dyDescent="0.2"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</row>
    <row r="539" spans="7:23" s="292" customFormat="1" x14ac:dyDescent="0.2"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</row>
    <row r="540" spans="7:23" s="292" customFormat="1" x14ac:dyDescent="0.2"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</row>
    <row r="541" spans="7:23" s="292" customFormat="1" x14ac:dyDescent="0.2"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</row>
    <row r="542" spans="7:23" s="292" customFormat="1" x14ac:dyDescent="0.2"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</row>
    <row r="543" spans="7:23" s="292" customFormat="1" x14ac:dyDescent="0.2"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</row>
    <row r="544" spans="7:23" s="292" customFormat="1" x14ac:dyDescent="0.2"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</row>
    <row r="545" spans="7:23" s="292" customFormat="1" x14ac:dyDescent="0.2"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</row>
    <row r="546" spans="7:23" s="292" customFormat="1" x14ac:dyDescent="0.2"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</row>
    <row r="547" spans="7:23" s="292" customFormat="1" x14ac:dyDescent="0.2"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</row>
    <row r="548" spans="7:23" s="292" customFormat="1" x14ac:dyDescent="0.2"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</row>
    <row r="549" spans="7:23" s="292" customFormat="1" x14ac:dyDescent="0.2"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</row>
    <row r="550" spans="7:23" s="292" customFormat="1" x14ac:dyDescent="0.2"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</row>
    <row r="551" spans="7:23" s="292" customFormat="1" x14ac:dyDescent="0.2"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</row>
    <row r="552" spans="7:23" s="292" customFormat="1" x14ac:dyDescent="0.2"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</row>
    <row r="553" spans="7:23" s="292" customFormat="1" x14ac:dyDescent="0.2"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</row>
    <row r="554" spans="7:23" s="292" customFormat="1" x14ac:dyDescent="0.2"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</row>
    <row r="555" spans="7:23" s="292" customFormat="1" x14ac:dyDescent="0.2"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</row>
    <row r="556" spans="7:23" s="292" customFormat="1" x14ac:dyDescent="0.2"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</row>
    <row r="557" spans="7:23" s="292" customFormat="1" x14ac:dyDescent="0.2"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</row>
    <row r="558" spans="7:23" s="292" customFormat="1" x14ac:dyDescent="0.2"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</row>
    <row r="559" spans="7:23" s="292" customFormat="1" x14ac:dyDescent="0.2"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</row>
    <row r="560" spans="7:23" s="292" customFormat="1" x14ac:dyDescent="0.2"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</row>
    <row r="561" spans="7:23" s="292" customFormat="1" x14ac:dyDescent="0.2"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</row>
    <row r="562" spans="7:23" s="292" customFormat="1" x14ac:dyDescent="0.2"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</row>
    <row r="563" spans="7:23" s="292" customFormat="1" x14ac:dyDescent="0.2"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</row>
    <row r="564" spans="7:23" s="292" customFormat="1" x14ac:dyDescent="0.2"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</row>
    <row r="565" spans="7:23" s="292" customFormat="1" x14ac:dyDescent="0.2"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</row>
    <row r="566" spans="7:23" s="292" customFormat="1" x14ac:dyDescent="0.2"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</row>
    <row r="567" spans="7:23" s="292" customFormat="1" x14ac:dyDescent="0.2"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</row>
    <row r="568" spans="7:23" s="292" customFormat="1" x14ac:dyDescent="0.2"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</row>
    <row r="569" spans="7:23" s="292" customFormat="1" x14ac:dyDescent="0.2"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</row>
    <row r="570" spans="7:23" s="292" customFormat="1" x14ac:dyDescent="0.2"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</row>
    <row r="571" spans="7:23" s="292" customFormat="1" x14ac:dyDescent="0.2"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</row>
    <row r="572" spans="7:23" s="292" customFormat="1" x14ac:dyDescent="0.2"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</row>
    <row r="573" spans="7:23" s="292" customFormat="1" x14ac:dyDescent="0.2"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</row>
    <row r="574" spans="7:23" s="292" customFormat="1" x14ac:dyDescent="0.2"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</row>
    <row r="575" spans="7:23" s="292" customFormat="1" x14ac:dyDescent="0.2"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</row>
    <row r="576" spans="7:23" s="292" customFormat="1" x14ac:dyDescent="0.2"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</row>
    <row r="577" spans="7:23" s="292" customFormat="1" x14ac:dyDescent="0.2"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</row>
    <row r="578" spans="7:23" s="292" customFormat="1" x14ac:dyDescent="0.2"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</row>
    <row r="579" spans="7:23" s="292" customFormat="1" x14ac:dyDescent="0.2"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</row>
    <row r="580" spans="7:23" s="292" customFormat="1" x14ac:dyDescent="0.2"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</row>
    <row r="581" spans="7:23" s="292" customFormat="1" x14ac:dyDescent="0.2"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</row>
    <row r="582" spans="7:23" s="292" customFormat="1" x14ac:dyDescent="0.2"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</row>
    <row r="583" spans="7:23" s="292" customFormat="1" x14ac:dyDescent="0.2"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</row>
    <row r="584" spans="7:23" s="292" customFormat="1" x14ac:dyDescent="0.2"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</row>
    <row r="585" spans="7:23" s="292" customFormat="1" x14ac:dyDescent="0.2"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</row>
    <row r="586" spans="7:23" s="292" customFormat="1" x14ac:dyDescent="0.2"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</row>
    <row r="587" spans="7:23" s="292" customFormat="1" x14ac:dyDescent="0.2"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</row>
    <row r="588" spans="7:23" s="292" customFormat="1" x14ac:dyDescent="0.2"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</row>
    <row r="589" spans="7:23" s="292" customFormat="1" x14ac:dyDescent="0.2"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</row>
    <row r="590" spans="7:23" s="292" customFormat="1" x14ac:dyDescent="0.2"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</row>
    <row r="591" spans="7:23" s="292" customFormat="1" x14ac:dyDescent="0.2"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</row>
    <row r="592" spans="7:23" s="292" customFormat="1" x14ac:dyDescent="0.2"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</row>
    <row r="593" spans="7:23" s="292" customFormat="1" x14ac:dyDescent="0.2"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</row>
    <row r="594" spans="7:23" s="292" customFormat="1" x14ac:dyDescent="0.2"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</row>
    <row r="595" spans="7:23" s="292" customFormat="1" x14ac:dyDescent="0.2"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</row>
    <row r="596" spans="7:23" s="292" customFormat="1" x14ac:dyDescent="0.2"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</row>
    <row r="597" spans="7:23" s="292" customFormat="1" x14ac:dyDescent="0.2"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</row>
    <row r="598" spans="7:23" s="292" customFormat="1" x14ac:dyDescent="0.2"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</row>
    <row r="599" spans="7:23" s="292" customFormat="1" x14ac:dyDescent="0.2"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</row>
    <row r="600" spans="7:23" s="292" customFormat="1" x14ac:dyDescent="0.2"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</row>
    <row r="601" spans="7:23" s="292" customFormat="1" x14ac:dyDescent="0.2"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</row>
    <row r="602" spans="7:23" s="292" customFormat="1" x14ac:dyDescent="0.2"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</row>
    <row r="603" spans="7:23" s="292" customFormat="1" x14ac:dyDescent="0.2"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</row>
    <row r="604" spans="7:23" s="292" customFormat="1" x14ac:dyDescent="0.2"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</row>
    <row r="605" spans="7:23" s="292" customFormat="1" x14ac:dyDescent="0.2"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</row>
    <row r="606" spans="7:23" s="292" customFormat="1" x14ac:dyDescent="0.2"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</row>
    <row r="607" spans="7:23" s="292" customFormat="1" x14ac:dyDescent="0.2"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</row>
    <row r="608" spans="7:23" s="292" customFormat="1" x14ac:dyDescent="0.2"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</row>
    <row r="609" spans="7:23" s="292" customFormat="1" x14ac:dyDescent="0.2"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</row>
    <row r="610" spans="7:23" s="292" customFormat="1" x14ac:dyDescent="0.2"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</row>
    <row r="611" spans="7:23" s="292" customFormat="1" x14ac:dyDescent="0.2"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</row>
    <row r="612" spans="7:23" s="292" customFormat="1" x14ac:dyDescent="0.2"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</row>
    <row r="613" spans="7:23" s="292" customFormat="1" x14ac:dyDescent="0.2"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</row>
    <row r="614" spans="7:23" s="292" customFormat="1" x14ac:dyDescent="0.2"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</row>
    <row r="615" spans="7:23" s="292" customFormat="1" x14ac:dyDescent="0.2"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</row>
    <row r="616" spans="7:23" s="292" customFormat="1" x14ac:dyDescent="0.2"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</row>
    <row r="617" spans="7:23" s="292" customFormat="1" x14ac:dyDescent="0.2"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</row>
    <row r="618" spans="7:23" s="292" customFormat="1" x14ac:dyDescent="0.2"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</row>
    <row r="619" spans="7:23" s="292" customFormat="1" x14ac:dyDescent="0.2"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</row>
    <row r="620" spans="7:23" s="292" customFormat="1" x14ac:dyDescent="0.2"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</row>
    <row r="621" spans="7:23" s="292" customFormat="1" x14ac:dyDescent="0.2"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</row>
    <row r="622" spans="7:23" s="292" customFormat="1" x14ac:dyDescent="0.2"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</row>
    <row r="623" spans="7:23" s="292" customFormat="1" x14ac:dyDescent="0.2"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</row>
    <row r="624" spans="7:23" s="292" customFormat="1" x14ac:dyDescent="0.2"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</row>
    <row r="625" spans="7:23" s="292" customFormat="1" x14ac:dyDescent="0.2"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</row>
    <row r="626" spans="7:23" s="292" customFormat="1" x14ac:dyDescent="0.2"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</row>
    <row r="627" spans="7:23" s="292" customFormat="1" x14ac:dyDescent="0.2"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</row>
    <row r="628" spans="7:23" s="292" customFormat="1" x14ac:dyDescent="0.2"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</row>
    <row r="629" spans="7:23" s="292" customFormat="1" x14ac:dyDescent="0.2"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</row>
    <row r="630" spans="7:23" s="292" customFormat="1" x14ac:dyDescent="0.2"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</row>
    <row r="631" spans="7:23" s="292" customFormat="1" x14ac:dyDescent="0.2"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</row>
    <row r="632" spans="7:23" s="292" customFormat="1" x14ac:dyDescent="0.2"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</row>
    <row r="633" spans="7:23" s="292" customFormat="1" x14ac:dyDescent="0.2"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</row>
    <row r="634" spans="7:23" s="292" customFormat="1" x14ac:dyDescent="0.2"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</row>
    <row r="635" spans="7:23" s="292" customFormat="1" x14ac:dyDescent="0.2"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</row>
    <row r="636" spans="7:23" s="292" customFormat="1" x14ac:dyDescent="0.2"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</row>
    <row r="637" spans="7:23" s="292" customFormat="1" x14ac:dyDescent="0.2"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</row>
    <row r="638" spans="7:23" s="292" customFormat="1" x14ac:dyDescent="0.2"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</row>
    <row r="639" spans="7:23" s="292" customFormat="1" x14ac:dyDescent="0.2"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</row>
    <row r="640" spans="7:23" s="292" customFormat="1" x14ac:dyDescent="0.2"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</row>
    <row r="641" spans="7:23" s="292" customFormat="1" x14ac:dyDescent="0.2"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</row>
    <row r="642" spans="7:23" s="292" customFormat="1" x14ac:dyDescent="0.2"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</row>
    <row r="643" spans="7:23" s="292" customFormat="1" x14ac:dyDescent="0.2"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</row>
    <row r="644" spans="7:23" s="292" customFormat="1" x14ac:dyDescent="0.2"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</row>
    <row r="645" spans="7:23" s="292" customFormat="1" x14ac:dyDescent="0.2"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</row>
    <row r="646" spans="7:23" s="292" customFormat="1" x14ac:dyDescent="0.2"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</row>
    <row r="647" spans="7:23" s="292" customFormat="1" x14ac:dyDescent="0.2"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</row>
    <row r="648" spans="7:23" s="292" customFormat="1" x14ac:dyDescent="0.2"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</row>
    <row r="649" spans="7:23" s="292" customFormat="1" x14ac:dyDescent="0.2"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</row>
    <row r="650" spans="7:23" s="292" customFormat="1" x14ac:dyDescent="0.2"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</row>
    <row r="651" spans="7:23" s="292" customFormat="1" x14ac:dyDescent="0.2"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</row>
    <row r="652" spans="7:23" s="292" customFormat="1" x14ac:dyDescent="0.2"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</row>
    <row r="653" spans="7:23" s="292" customFormat="1" x14ac:dyDescent="0.2"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</row>
    <row r="654" spans="7:23" s="292" customFormat="1" x14ac:dyDescent="0.2"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</row>
    <row r="655" spans="7:23" s="292" customFormat="1" x14ac:dyDescent="0.2"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</row>
    <row r="656" spans="7:23" s="292" customFormat="1" x14ac:dyDescent="0.2"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</row>
    <row r="657" spans="7:23" s="292" customFormat="1" x14ac:dyDescent="0.2"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</row>
    <row r="658" spans="7:23" s="292" customFormat="1" x14ac:dyDescent="0.2"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</row>
    <row r="659" spans="7:23" s="292" customFormat="1" x14ac:dyDescent="0.2"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</row>
    <row r="660" spans="7:23" s="292" customFormat="1" x14ac:dyDescent="0.2"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</row>
    <row r="661" spans="7:23" s="292" customFormat="1" x14ac:dyDescent="0.2"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</row>
    <row r="662" spans="7:23" s="292" customFormat="1" x14ac:dyDescent="0.2"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</row>
    <row r="663" spans="7:23" s="292" customFormat="1" x14ac:dyDescent="0.2"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</row>
    <row r="664" spans="7:23" s="292" customFormat="1" x14ac:dyDescent="0.2"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</row>
    <row r="665" spans="7:23" s="292" customFormat="1" x14ac:dyDescent="0.2"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</row>
    <row r="666" spans="7:23" s="292" customFormat="1" x14ac:dyDescent="0.2"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</row>
    <row r="667" spans="7:23" s="292" customFormat="1" x14ac:dyDescent="0.2"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</row>
    <row r="668" spans="7:23" s="292" customFormat="1" x14ac:dyDescent="0.2"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</row>
    <row r="669" spans="7:23" s="292" customFormat="1" x14ac:dyDescent="0.2"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</row>
    <row r="670" spans="7:23" s="292" customFormat="1" x14ac:dyDescent="0.2"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</row>
    <row r="671" spans="7:23" s="292" customFormat="1" x14ac:dyDescent="0.2"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</row>
    <row r="672" spans="7:23" s="292" customFormat="1" x14ac:dyDescent="0.2"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</row>
    <row r="673" spans="7:23" s="292" customFormat="1" x14ac:dyDescent="0.2"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</row>
    <row r="674" spans="7:23" s="292" customFormat="1" x14ac:dyDescent="0.2"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</row>
    <row r="675" spans="7:23" s="292" customFormat="1" x14ac:dyDescent="0.2"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</row>
    <row r="676" spans="7:23" s="292" customFormat="1" x14ac:dyDescent="0.2"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</row>
    <row r="677" spans="7:23" s="292" customFormat="1" x14ac:dyDescent="0.2"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</row>
    <row r="678" spans="7:23" s="292" customFormat="1" x14ac:dyDescent="0.2"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</row>
    <row r="679" spans="7:23" s="292" customFormat="1" x14ac:dyDescent="0.2"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</row>
    <row r="680" spans="7:23" s="292" customFormat="1" x14ac:dyDescent="0.2"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</row>
    <row r="681" spans="7:23" s="292" customFormat="1" x14ac:dyDescent="0.2"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</row>
    <row r="682" spans="7:23" s="292" customFormat="1" x14ac:dyDescent="0.2"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</row>
    <row r="683" spans="7:23" s="292" customFormat="1" x14ac:dyDescent="0.2"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</row>
    <row r="684" spans="7:23" s="292" customFormat="1" x14ac:dyDescent="0.2"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</row>
    <row r="685" spans="7:23" s="292" customFormat="1" x14ac:dyDescent="0.2"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4" priority="107" stopIfTrue="1" operator="lessThan">
      <formula>0</formula>
    </cfRule>
    <cfRule type="cellIs" dxfId="73" priority="108" stopIfTrue="1" operator="greaterThan">
      <formula>0</formula>
    </cfRule>
  </conditionalFormatting>
  <conditionalFormatting sqref="K32">
    <cfRule type="cellIs" dxfId="72" priority="121" stopIfTrue="1" operator="lessThan">
      <formula>0</formula>
    </cfRule>
    <cfRule type="cellIs" dxfId="71" priority="122" stopIfTrue="1" operator="greaterThan">
      <formula>0</formula>
    </cfRule>
  </conditionalFormatting>
  <conditionalFormatting sqref="O32">
    <cfRule type="cellIs" dxfId="70" priority="119" stopIfTrue="1" operator="lessThan">
      <formula>0</formula>
    </cfRule>
    <cfRule type="cellIs" dxfId="69" priority="120" stopIfTrue="1" operator="greaterThan">
      <formula>0</formula>
    </cfRule>
  </conditionalFormatting>
  <conditionalFormatting sqref="G32">
    <cfRule type="cellIs" dxfId="68" priority="115" stopIfTrue="1" operator="lessThan">
      <formula>0</formula>
    </cfRule>
    <cfRule type="cellIs" dxfId="67" priority="116" stopIfTrue="1" operator="greaterThan">
      <formula>0</formula>
    </cfRule>
  </conditionalFormatting>
  <conditionalFormatting sqref="K48:K49">
    <cfRule type="cellIs" dxfId="66" priority="113" stopIfTrue="1" operator="lessThan">
      <formula>0</formula>
    </cfRule>
    <cfRule type="cellIs" dxfId="65" priority="114" stopIfTrue="1" operator="greaterThan">
      <formula>0</formula>
    </cfRule>
  </conditionalFormatting>
  <conditionalFormatting sqref="O48:O49">
    <cfRule type="cellIs" dxfId="64" priority="111" stopIfTrue="1" operator="lessThan">
      <formula>0</formula>
    </cfRule>
    <cfRule type="cellIs" dxfId="63" priority="112" stopIfTrue="1" operator="greaterThan">
      <formula>0</formula>
    </cfRule>
  </conditionalFormatting>
  <conditionalFormatting sqref="W49">
    <cfRule type="cellIs" dxfId="62" priority="109" stopIfTrue="1" operator="lessThan">
      <formula>0</formula>
    </cfRule>
    <cfRule type="cellIs" dxfId="61" priority="110" stopIfTrue="1" operator="greaterThan">
      <formula>0</formula>
    </cfRule>
  </conditionalFormatting>
  <conditionalFormatting sqref="S32">
    <cfRule type="cellIs" dxfId="60" priority="65" stopIfTrue="1" operator="lessThan">
      <formula>0</formula>
    </cfRule>
    <cfRule type="cellIs" dxfId="59" priority="66" stopIfTrue="1" operator="greaterThan">
      <formula>0</formula>
    </cfRule>
  </conditionalFormatting>
  <conditionalFormatting sqref="S48:S49">
    <cfRule type="cellIs" dxfId="58" priority="63" stopIfTrue="1" operator="lessThan">
      <formula>0</formula>
    </cfRule>
    <cfRule type="cellIs" dxfId="57" priority="64" stopIfTrue="1" operator="greaterThan">
      <formula>0</formula>
    </cfRule>
  </conditionalFormatting>
  <conditionalFormatting sqref="W32">
    <cfRule type="cellIs" dxfId="56" priority="55" stopIfTrue="1" operator="lessThan">
      <formula>0</formula>
    </cfRule>
    <cfRule type="cellIs" dxfId="55" priority="56" stopIfTrue="1" operator="greaterThan">
      <formula>0</formula>
    </cfRule>
  </conditionalFormatting>
  <conditionalFormatting sqref="W48">
    <cfRule type="cellIs" dxfId="54" priority="53" stopIfTrue="1" operator="lessThan">
      <formula>0</formula>
    </cfRule>
    <cfRule type="cellIs" dxfId="53" priority="54" stopIfTrue="1" operator="greaterThan">
      <formula>0</formula>
    </cfRule>
  </conditionalFormatting>
  <conditionalFormatting sqref="W31">
    <cfRule type="cellIs" dxfId="52" priority="52" operator="lessThan">
      <formula>0</formula>
    </cfRule>
  </conditionalFormatting>
  <conditionalFormatting sqref="W47">
    <cfRule type="cellIs" dxfId="51" priority="51" operator="lessThan">
      <formula>0</formula>
    </cfRule>
  </conditionalFormatting>
  <conditionalFormatting sqref="W58">
    <cfRule type="cellIs" dxfId="50" priority="49" operator="lessThan">
      <formula>0</formula>
    </cfRule>
  </conditionalFormatting>
  <conditionalFormatting sqref="C10:C11">
    <cfRule type="cellIs" dxfId="49" priority="48" operator="lessThan">
      <formula>0.0499</formula>
    </cfRule>
  </conditionalFormatting>
  <conditionalFormatting sqref="H10">
    <cfRule type="cellIs" dxfId="48" priority="45" operator="equal">
      <formula>0</formula>
    </cfRule>
    <cfRule type="cellIs" dxfId="47" priority="46" operator="notEqual">
      <formula>0</formula>
    </cfRule>
  </conditionalFormatting>
  <conditionalFormatting sqref="N9:P9 O12">
    <cfRule type="expression" dxfId="46" priority="44">
      <formula>$O$14&gt;VALUE($D$5)</formula>
    </cfRule>
  </conditionalFormatting>
  <conditionalFormatting sqref="J9:L9 K12">
    <cfRule type="expression" dxfId="45" priority="43">
      <formula>$K$14&gt;$D$5</formula>
    </cfRule>
  </conditionalFormatting>
  <conditionalFormatting sqref="R9:T9 S10:S12">
    <cfRule type="expression" dxfId="44" priority="42">
      <formula>$S$14&gt;$D$5</formula>
    </cfRule>
  </conditionalFormatting>
  <conditionalFormatting sqref="H11">
    <cfRule type="cellIs" dxfId="43" priority="40" operator="equal">
      <formula>0</formula>
    </cfRule>
    <cfRule type="cellIs" dxfId="42" priority="41" operator="notEqual">
      <formula>0</formula>
    </cfRule>
  </conditionalFormatting>
  <conditionalFormatting sqref="R16:T16">
    <cfRule type="expression" dxfId="41" priority="39">
      <formula>$S$14&gt;$D$5</formula>
    </cfRule>
  </conditionalFormatting>
  <conditionalFormatting sqref="S21">
    <cfRule type="expression" dxfId="40" priority="38">
      <formula>$S$14&gt;$D$5</formula>
    </cfRule>
  </conditionalFormatting>
  <conditionalFormatting sqref="S29">
    <cfRule type="expression" dxfId="39" priority="37">
      <formula>$S$14&gt;$D$5</formula>
    </cfRule>
  </conditionalFormatting>
  <conditionalFormatting sqref="S31">
    <cfRule type="expression" dxfId="38" priority="36">
      <formula>$S$14&gt;$D$5</formula>
    </cfRule>
  </conditionalFormatting>
  <conditionalFormatting sqref="S37">
    <cfRule type="expression" dxfId="37" priority="35">
      <formula>$S$14&gt;$D$5</formula>
    </cfRule>
  </conditionalFormatting>
  <conditionalFormatting sqref="S45">
    <cfRule type="expression" dxfId="36" priority="34">
      <formula>$S$14&gt;$D$5</formula>
    </cfRule>
  </conditionalFormatting>
  <conditionalFormatting sqref="S47">
    <cfRule type="expression" dxfId="35" priority="33">
      <formula>$S$14&gt;$D$5</formula>
    </cfRule>
  </conditionalFormatting>
  <conditionalFormatting sqref="S53">
    <cfRule type="expression" dxfId="34" priority="32">
      <formula>$S$14&gt;$D$5</formula>
    </cfRule>
  </conditionalFormatting>
  <conditionalFormatting sqref="S55">
    <cfRule type="expression" dxfId="33" priority="31">
      <formula>$S$14&gt;$D$5</formula>
    </cfRule>
  </conditionalFormatting>
  <conditionalFormatting sqref="S56">
    <cfRule type="expression" dxfId="32" priority="30">
      <formula>$S$14&gt;$D$5</formula>
    </cfRule>
  </conditionalFormatting>
  <conditionalFormatting sqref="S58">
    <cfRule type="expression" dxfId="31" priority="29">
      <formula>$S$14&gt;$D$5</formula>
    </cfRule>
  </conditionalFormatting>
  <conditionalFormatting sqref="S60">
    <cfRule type="expression" dxfId="30" priority="28">
      <formula>$S$14&gt;$D$5</formula>
    </cfRule>
  </conditionalFormatting>
  <conditionalFormatting sqref="S62">
    <cfRule type="expression" dxfId="29" priority="27">
      <formula>$S$14&gt;$D$5</formula>
    </cfRule>
  </conditionalFormatting>
  <conditionalFormatting sqref="J16:L16">
    <cfRule type="expression" dxfId="28" priority="26">
      <formula>$K$14&gt;$D$5</formula>
    </cfRule>
  </conditionalFormatting>
  <conditionalFormatting sqref="N16:P16">
    <cfRule type="expression" dxfId="27" priority="25">
      <formula>$O$14&gt;VALUE($D$5)</formula>
    </cfRule>
  </conditionalFormatting>
  <conditionalFormatting sqref="O21">
    <cfRule type="expression" dxfId="26" priority="24">
      <formula>$O$14&gt;VALUE($D$5)</formula>
    </cfRule>
  </conditionalFormatting>
  <conditionalFormatting sqref="O27">
    <cfRule type="expression" dxfId="25" priority="23">
      <formula>$O$14&gt;VALUE($D$5)</formula>
    </cfRule>
  </conditionalFormatting>
  <conditionalFormatting sqref="O31">
    <cfRule type="expression" dxfId="24" priority="22">
      <formula>$O$14&gt;VALUE($D$5)</formula>
    </cfRule>
  </conditionalFormatting>
  <conditionalFormatting sqref="K21">
    <cfRule type="expression" dxfId="23" priority="21">
      <formula>$K$14&gt;$D$5</formula>
    </cfRule>
  </conditionalFormatting>
  <conditionalFormatting sqref="K25">
    <cfRule type="expression" dxfId="22" priority="20">
      <formula>$K$14&gt;$D$5</formula>
    </cfRule>
  </conditionalFormatting>
  <conditionalFormatting sqref="K31">
    <cfRule type="expression" dxfId="21" priority="19">
      <formula>$K$14&gt;$D$5</formula>
    </cfRule>
  </conditionalFormatting>
  <conditionalFormatting sqref="O37">
    <cfRule type="expression" dxfId="20" priority="18">
      <formula>$O$14&gt;VALUE($D$5)</formula>
    </cfRule>
  </conditionalFormatting>
  <conditionalFormatting sqref="O43">
    <cfRule type="expression" dxfId="19" priority="17">
      <formula>$O$14&gt;VALUE($D$5)</formula>
    </cfRule>
  </conditionalFormatting>
  <conditionalFormatting sqref="O47">
    <cfRule type="expression" dxfId="18" priority="16">
      <formula>$O$14&gt;VALUE($D$5)</formula>
    </cfRule>
  </conditionalFormatting>
  <conditionalFormatting sqref="K37">
    <cfRule type="expression" dxfId="17" priority="15">
      <formula>$K$14&gt;$D$5</formula>
    </cfRule>
  </conditionalFormatting>
  <conditionalFormatting sqref="K41">
    <cfRule type="expression" dxfId="16" priority="14">
      <formula>$K$14&gt;$D$5</formula>
    </cfRule>
  </conditionalFormatting>
  <conditionalFormatting sqref="K47">
    <cfRule type="expression" dxfId="15" priority="13">
      <formula>$K$14&gt;$D$5</formula>
    </cfRule>
  </conditionalFormatting>
  <conditionalFormatting sqref="O53">
    <cfRule type="expression" dxfId="14" priority="12">
      <formula>$O$14&gt;VALUE($D$5)</formula>
    </cfRule>
  </conditionalFormatting>
  <conditionalFormatting sqref="O55">
    <cfRule type="expression" dxfId="13" priority="11">
      <formula>$O$14&gt;VALUE($D$5)</formula>
    </cfRule>
  </conditionalFormatting>
  <conditionalFormatting sqref="O56">
    <cfRule type="expression" dxfId="12" priority="10">
      <formula>$O$14&gt;VALUE($D$5)</formula>
    </cfRule>
  </conditionalFormatting>
  <conditionalFormatting sqref="O58">
    <cfRule type="expression" dxfId="11" priority="9">
      <formula>$O$14&gt;VALUE($D$5)</formula>
    </cfRule>
  </conditionalFormatting>
  <conditionalFormatting sqref="O60">
    <cfRule type="expression" dxfId="10" priority="8">
      <formula>$O$14&gt;VALUE($D$5)</formula>
    </cfRule>
  </conditionalFormatting>
  <conditionalFormatting sqref="O62">
    <cfRule type="expression" dxfId="9" priority="7">
      <formula>$O$14&gt;VALUE($D$5)</formula>
    </cfRule>
  </conditionalFormatting>
  <conditionalFormatting sqref="K53">
    <cfRule type="expression" dxfId="8" priority="6">
      <formula>$K$14&gt;$D$5</formula>
    </cfRule>
  </conditionalFormatting>
  <conditionalFormatting sqref="K55">
    <cfRule type="expression" dxfId="7" priority="5">
      <formula>$K$14&gt;$D$5</formula>
    </cfRule>
  </conditionalFormatting>
  <conditionalFormatting sqref="K56">
    <cfRule type="expression" dxfId="6" priority="4">
      <formula>$K$14&gt;$D$5</formula>
    </cfRule>
  </conditionalFormatting>
  <conditionalFormatting sqref="K58">
    <cfRule type="expression" dxfId="5" priority="3">
      <formula>$K$14&gt;$D$5</formula>
    </cfRule>
  </conditionalFormatting>
  <conditionalFormatting sqref="K60">
    <cfRule type="expression" dxfId="4" priority="2">
      <formula>$K$14&gt;$D$5</formula>
    </cfRule>
  </conditionalFormatting>
  <conditionalFormatting sqref="K62">
    <cfRule type="expression" dxfId="3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90"/>
  <sheetViews>
    <sheetView zoomScale="80" zoomScaleNormal="80" workbookViewId="0">
      <pane xSplit="3" ySplit="14" topLeftCell="AX15" activePane="bottomRight" state="frozen"/>
      <selection pane="topRight" activeCell="C1" sqref="C1"/>
      <selection pane="bottomLeft" activeCell="A13" sqref="A13"/>
      <selection pane="bottomRight" activeCell="J69" sqref="J69"/>
    </sheetView>
  </sheetViews>
  <sheetFormatPr defaultColWidth="19.7109375" defaultRowHeight="15" outlineLevelRow="1" outlineLevelCol="1" x14ac:dyDescent="0.25"/>
  <cols>
    <col min="1" max="2" width="19.7109375" style="210"/>
    <col min="3" max="3" width="19.7109375" style="208"/>
    <col min="4" max="4" width="19.7109375" style="209"/>
    <col min="5" max="7" width="19.7109375" style="210"/>
    <col min="8" max="8" width="19.7109375" style="210" outlineLevel="1"/>
    <col min="9" max="9" width="19.7109375" style="208"/>
    <col min="10" max="13" width="19.7109375" style="210"/>
    <col min="14" max="14" width="19.7109375" style="208"/>
    <col min="15" max="18" width="19.7109375" style="210" outlineLevel="1"/>
    <col min="19" max="19" width="19.7109375" style="208" outlineLevel="1"/>
    <col min="20" max="23" width="19.7109375" style="210" outlineLevel="1"/>
    <col min="24" max="24" width="19.7109375" style="208" outlineLevel="1"/>
    <col min="25" max="33" width="19.7109375" style="210" outlineLevel="1"/>
    <col min="34" max="39" width="19.7109375" style="210"/>
    <col min="40" max="43" width="19.7109375" style="210" outlineLevel="1"/>
    <col min="44" max="44" width="19.7109375" style="208" outlineLevel="1"/>
    <col min="45" max="48" width="19.7109375" style="210" outlineLevel="1"/>
    <col min="49" max="49" width="19.7109375" style="208" outlineLevel="1"/>
    <col min="50" max="59" width="19.7109375" style="210" outlineLevel="1"/>
    <col min="60" max="65" width="19.7109375" style="210"/>
    <col min="66" max="69" width="19.7109375" style="210" outlineLevel="1"/>
    <col min="70" max="70" width="19.7109375" style="208" outlineLevel="1"/>
    <col min="71" max="74" width="19.7109375" style="210" outlineLevel="1"/>
    <col min="75" max="75" width="19.7109375" style="208" outlineLevel="1"/>
    <col min="76" max="84" width="19.7109375" style="210" outlineLevel="1"/>
    <col min="85" max="90" width="19.7109375" style="210"/>
    <col min="91" max="94" width="19.7109375" style="210" outlineLevel="1"/>
    <col min="95" max="95" width="19.7109375" style="208" outlineLevel="1"/>
    <col min="96" max="99" width="19.7109375" style="210" outlineLevel="1"/>
    <col min="100" max="100" width="19.7109375" style="208" outlineLevel="1"/>
    <col min="101" max="109" width="19.7109375" style="210" outlineLevel="1"/>
    <col min="110" max="16384" width="19.71093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144</v>
      </c>
      <c r="B3" s="211"/>
      <c r="D3" s="495" t="s">
        <v>969</v>
      </c>
      <c r="E3" s="495"/>
      <c r="F3" s="495"/>
      <c r="G3" s="495"/>
      <c r="H3" s="212"/>
      <c r="I3" s="212"/>
      <c r="J3" s="212"/>
      <c r="K3" s="212"/>
      <c r="L3" s="212"/>
      <c r="M3" s="21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F3" s="239"/>
      <c r="AR3" s="210"/>
      <c r="AW3" s="210"/>
      <c r="BE3" s="239"/>
      <c r="BR3" s="210"/>
      <c r="BW3" s="210"/>
      <c r="CE3" s="239"/>
      <c r="CQ3" s="210"/>
      <c r="CV3" s="210"/>
      <c r="DD3" s="239"/>
    </row>
    <row r="4" spans="1:114" x14ac:dyDescent="0.25">
      <c r="A4" s="211" t="s">
        <v>23</v>
      </c>
      <c r="B4" s="211"/>
      <c r="D4" s="495" t="str">
        <f>[1]Examenprogramma!B3</f>
        <v>Bleiswijk</v>
      </c>
      <c r="E4" s="495"/>
      <c r="F4" s="495"/>
      <c r="G4" s="495"/>
      <c r="H4" s="212"/>
      <c r="I4" s="212"/>
      <c r="J4" s="212"/>
      <c r="K4" s="212"/>
      <c r="L4" s="212"/>
      <c r="M4" s="212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495" t="s">
        <v>970</v>
      </c>
      <c r="E5" s="495"/>
      <c r="F5" s="495"/>
      <c r="G5" s="495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</row>
    <row r="6" spans="1:114" x14ac:dyDescent="0.25">
      <c r="A6" s="211" t="s">
        <v>143</v>
      </c>
      <c r="B6" s="211"/>
      <c r="D6" s="495" t="str">
        <f>[1]Opleidingseis!C3</f>
        <v>18-19</v>
      </c>
      <c r="E6" s="495"/>
      <c r="F6" s="495"/>
      <c r="G6" s="495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</row>
    <row r="7" spans="1:114" x14ac:dyDescent="0.25">
      <c r="A7" s="211" t="s">
        <v>142</v>
      </c>
      <c r="B7" s="211"/>
      <c r="D7" s="495">
        <v>23214</v>
      </c>
      <c r="E7" s="495"/>
      <c r="F7" s="495"/>
      <c r="G7" s="495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</row>
    <row r="8" spans="1:114" x14ac:dyDescent="0.25">
      <c r="A8" s="211" t="s">
        <v>140</v>
      </c>
      <c r="B8" s="211"/>
      <c r="D8" s="495"/>
      <c r="E8" s="495"/>
      <c r="F8" s="495"/>
      <c r="G8" s="495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</row>
    <row r="9" spans="1:114" x14ac:dyDescent="0.25">
      <c r="A9" s="211" t="s">
        <v>138</v>
      </c>
      <c r="B9" s="211"/>
      <c r="D9" s="495" t="str">
        <f>[1]Opleidingseis!C7</f>
        <v>BOL</v>
      </c>
      <c r="E9" s="495"/>
      <c r="F9" s="495"/>
      <c r="G9" s="495"/>
      <c r="H9" s="212"/>
      <c r="I9" s="212"/>
      <c r="J9" s="212"/>
      <c r="K9" s="212"/>
      <c r="L9" s="212"/>
      <c r="M9" s="212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R9" s="210"/>
      <c r="AW9" s="210"/>
      <c r="BR9" s="210"/>
      <c r="BW9" s="210"/>
      <c r="CQ9" s="210"/>
      <c r="CV9" s="210"/>
    </row>
    <row r="10" spans="1:114" x14ac:dyDescent="0.25">
      <c r="A10" s="211" t="s">
        <v>139</v>
      </c>
      <c r="B10" s="211"/>
      <c r="D10" s="495">
        <f>[1]Opleidingseis!D7</f>
        <v>2</v>
      </c>
      <c r="E10" s="495"/>
      <c r="F10" s="495"/>
      <c r="G10" s="495"/>
      <c r="H10" s="212"/>
      <c r="I10" s="212"/>
      <c r="J10" s="293"/>
      <c r="K10" s="293"/>
      <c r="L10" s="293"/>
      <c r="M10" s="293"/>
      <c r="N10" s="217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1"/>
      <c r="AD10" s="241"/>
      <c r="AE10" s="241"/>
      <c r="AF10" s="241"/>
      <c r="AG10" s="241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2"/>
      <c r="CI10" s="252"/>
      <c r="CJ10" s="252"/>
      <c r="CK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G10" s="305"/>
      <c r="DH10" s="305"/>
      <c r="DI10" s="305"/>
      <c r="DJ10" s="305"/>
    </row>
    <row r="11" spans="1:114" x14ac:dyDescent="0.25">
      <c r="A11" s="211" t="s">
        <v>892</v>
      </c>
      <c r="D11" s="495">
        <f>[1]Opleidingseis!D5</f>
        <v>2</v>
      </c>
      <c r="E11" s="495"/>
      <c r="F11" s="495"/>
      <c r="G11" s="495"/>
      <c r="H11" s="212"/>
      <c r="I11" s="212"/>
      <c r="J11" s="212"/>
      <c r="K11" s="212"/>
      <c r="L11" s="212"/>
      <c r="M11" s="212"/>
    </row>
    <row r="12" spans="1:114" s="295" customFormat="1" ht="14.45" customHeight="1" x14ac:dyDescent="0.2">
      <c r="A12" s="321"/>
      <c r="B12" s="528" t="s">
        <v>179</v>
      </c>
      <c r="C12" s="213"/>
      <c r="D12" s="540" t="s">
        <v>178</v>
      </c>
      <c r="E12" s="536" t="s">
        <v>178</v>
      </c>
      <c r="F12" s="536" t="s">
        <v>178</v>
      </c>
      <c r="G12" s="536" t="s">
        <v>178</v>
      </c>
      <c r="H12" s="536" t="s">
        <v>178</v>
      </c>
      <c r="I12" s="213"/>
      <c r="J12" s="543" t="s">
        <v>26</v>
      </c>
      <c r="K12" s="544"/>
      <c r="L12" s="544"/>
      <c r="M12" s="294">
        <v>1</v>
      </c>
      <c r="N12" s="213"/>
      <c r="O12" s="534" t="s">
        <v>177</v>
      </c>
      <c r="P12" s="535"/>
      <c r="Q12" s="535"/>
      <c r="R12" s="322" t="s">
        <v>893</v>
      </c>
      <c r="S12" s="213"/>
      <c r="T12" s="534" t="s">
        <v>177</v>
      </c>
      <c r="U12" s="535"/>
      <c r="V12" s="535"/>
      <c r="W12" s="322" t="s">
        <v>894</v>
      </c>
      <c r="X12" s="213"/>
      <c r="Y12" s="534" t="s">
        <v>177</v>
      </c>
      <c r="Z12" s="535"/>
      <c r="AA12" s="535"/>
      <c r="AB12" s="322" t="s">
        <v>895</v>
      </c>
      <c r="AC12" s="242"/>
      <c r="AD12" s="534" t="str">
        <f>+Y12</f>
        <v>Periode</v>
      </c>
      <c r="AE12" s="535"/>
      <c r="AF12" s="535"/>
      <c r="AG12" s="322" t="s">
        <v>896</v>
      </c>
      <c r="AH12" s="242"/>
      <c r="AI12" s="526" t="s">
        <v>26</v>
      </c>
      <c r="AJ12" s="527"/>
      <c r="AK12" s="527"/>
      <c r="AL12" s="323">
        <v>2</v>
      </c>
      <c r="AM12" s="213"/>
      <c r="AN12" s="526" t="s">
        <v>177</v>
      </c>
      <c r="AO12" s="527"/>
      <c r="AP12" s="527"/>
      <c r="AQ12" s="323" t="s">
        <v>897</v>
      </c>
      <c r="AR12" s="213"/>
      <c r="AS12" s="526" t="s">
        <v>177</v>
      </c>
      <c r="AT12" s="527"/>
      <c r="AU12" s="527"/>
      <c r="AV12" s="323" t="s">
        <v>898</v>
      </c>
      <c r="AW12" s="213"/>
      <c r="AX12" s="526" t="s">
        <v>177</v>
      </c>
      <c r="AY12" s="527"/>
      <c r="AZ12" s="527"/>
      <c r="BA12" s="323" t="s">
        <v>899</v>
      </c>
      <c r="BB12" s="242"/>
      <c r="BC12" s="526" t="str">
        <f>+AX12</f>
        <v>Periode</v>
      </c>
      <c r="BD12" s="527"/>
      <c r="BE12" s="527"/>
      <c r="BF12" s="323" t="s">
        <v>900</v>
      </c>
      <c r="BG12" s="242"/>
      <c r="BH12" s="242"/>
      <c r="BI12" s="518" t="s">
        <v>26</v>
      </c>
      <c r="BJ12" s="519"/>
      <c r="BK12" s="519"/>
      <c r="BL12" s="324">
        <v>3</v>
      </c>
      <c r="BM12" s="213"/>
      <c r="BN12" s="518" t="s">
        <v>177</v>
      </c>
      <c r="BO12" s="519"/>
      <c r="BP12" s="519"/>
      <c r="BQ12" s="324" t="s">
        <v>901</v>
      </c>
      <c r="BR12" s="213"/>
      <c r="BS12" s="518" t="s">
        <v>177</v>
      </c>
      <c r="BT12" s="519"/>
      <c r="BU12" s="519"/>
      <c r="BV12" s="324" t="s">
        <v>902</v>
      </c>
      <c r="BW12" s="213"/>
      <c r="BX12" s="518" t="s">
        <v>177</v>
      </c>
      <c r="BY12" s="519"/>
      <c r="BZ12" s="519"/>
      <c r="CA12" s="324" t="s">
        <v>903</v>
      </c>
      <c r="CB12" s="242"/>
      <c r="CC12" s="518" t="str">
        <f>+BX12</f>
        <v>Periode</v>
      </c>
      <c r="CD12" s="519"/>
      <c r="CE12" s="519"/>
      <c r="CF12" s="324" t="s">
        <v>904</v>
      </c>
      <c r="CG12" s="242"/>
      <c r="CH12" s="520" t="s">
        <v>882</v>
      </c>
      <c r="CI12" s="521"/>
      <c r="CJ12" s="521"/>
      <c r="CK12" s="325">
        <v>4</v>
      </c>
      <c r="CM12" s="520" t="s">
        <v>177</v>
      </c>
      <c r="CN12" s="521"/>
      <c r="CO12" s="521"/>
      <c r="CP12" s="325" t="s">
        <v>905</v>
      </c>
      <c r="CQ12" s="213"/>
      <c r="CR12" s="520" t="s">
        <v>177</v>
      </c>
      <c r="CS12" s="521"/>
      <c r="CT12" s="521"/>
      <c r="CU12" s="325" t="s">
        <v>906</v>
      </c>
      <c r="CV12" s="213"/>
      <c r="CW12" s="520" t="s">
        <v>177</v>
      </c>
      <c r="CX12" s="521"/>
      <c r="CY12" s="521"/>
      <c r="CZ12" s="325" t="s">
        <v>907</v>
      </c>
      <c r="DA12" s="242"/>
      <c r="DB12" s="520" t="str">
        <f>+CW12</f>
        <v>Periode</v>
      </c>
      <c r="DC12" s="521"/>
      <c r="DD12" s="521"/>
      <c r="DE12" s="325" t="s">
        <v>908</v>
      </c>
      <c r="DF12" s="242"/>
      <c r="DG12" s="522" t="s">
        <v>36</v>
      </c>
      <c r="DH12" s="523"/>
      <c r="DI12" s="523"/>
      <c r="DJ12" s="326"/>
    </row>
    <row r="13" spans="1:114" s="295" customFormat="1" ht="14.45" customHeight="1" x14ac:dyDescent="0.2">
      <c r="A13" s="530" t="s">
        <v>2</v>
      </c>
      <c r="B13" s="529"/>
      <c r="C13" s="214"/>
      <c r="D13" s="541"/>
      <c r="E13" s="537"/>
      <c r="F13" s="537"/>
      <c r="G13" s="537"/>
      <c r="H13" s="537"/>
      <c r="I13" s="214"/>
      <c r="J13" s="539" t="s">
        <v>191</v>
      </c>
      <c r="K13" s="539" t="s">
        <v>0</v>
      </c>
      <c r="L13" s="539" t="s">
        <v>183</v>
      </c>
      <c r="M13" s="539" t="s">
        <v>22</v>
      </c>
      <c r="N13" s="243"/>
      <c r="O13" s="532" t="s">
        <v>191</v>
      </c>
      <c r="P13" s="532" t="s">
        <v>0</v>
      </c>
      <c r="Q13" s="532" t="s">
        <v>183</v>
      </c>
      <c r="R13" s="532" t="s">
        <v>22</v>
      </c>
      <c r="S13" s="243"/>
      <c r="T13" s="532" t="s">
        <v>191</v>
      </c>
      <c r="U13" s="532" t="s">
        <v>0</v>
      </c>
      <c r="V13" s="532" t="s">
        <v>183</v>
      </c>
      <c r="W13" s="532" t="s">
        <v>22</v>
      </c>
      <c r="X13" s="243"/>
      <c r="Y13" s="532" t="s">
        <v>191</v>
      </c>
      <c r="Z13" s="532" t="s">
        <v>0</v>
      </c>
      <c r="AA13" s="532" t="s">
        <v>183</v>
      </c>
      <c r="AB13" s="532" t="s">
        <v>22</v>
      </c>
      <c r="AC13" s="244"/>
      <c r="AD13" s="532" t="s">
        <v>191</v>
      </c>
      <c r="AE13" s="532" t="s">
        <v>0</v>
      </c>
      <c r="AF13" s="532" t="s">
        <v>183</v>
      </c>
      <c r="AG13" s="532" t="s">
        <v>22</v>
      </c>
      <c r="AH13" s="244"/>
      <c r="AI13" s="524" t="s">
        <v>191</v>
      </c>
      <c r="AJ13" s="524" t="s">
        <v>0</v>
      </c>
      <c r="AK13" s="524" t="s">
        <v>183</v>
      </c>
      <c r="AL13" s="524" t="s">
        <v>22</v>
      </c>
      <c r="AM13" s="243"/>
      <c r="AN13" s="524" t="s">
        <v>191</v>
      </c>
      <c r="AO13" s="524" t="s">
        <v>0</v>
      </c>
      <c r="AP13" s="524" t="s">
        <v>183</v>
      </c>
      <c r="AQ13" s="524" t="s">
        <v>22</v>
      </c>
      <c r="AR13" s="243"/>
      <c r="AS13" s="524" t="s">
        <v>191</v>
      </c>
      <c r="AT13" s="524" t="s">
        <v>0</v>
      </c>
      <c r="AU13" s="524" t="s">
        <v>183</v>
      </c>
      <c r="AV13" s="524" t="s">
        <v>22</v>
      </c>
      <c r="AW13" s="243"/>
      <c r="AX13" s="524" t="s">
        <v>191</v>
      </c>
      <c r="AY13" s="524" t="s">
        <v>0</v>
      </c>
      <c r="AZ13" s="524" t="s">
        <v>183</v>
      </c>
      <c r="BA13" s="524" t="s">
        <v>22</v>
      </c>
      <c r="BB13" s="244"/>
      <c r="BC13" s="524" t="s">
        <v>191</v>
      </c>
      <c r="BD13" s="524" t="s">
        <v>0</v>
      </c>
      <c r="BE13" s="524" t="s">
        <v>183</v>
      </c>
      <c r="BF13" s="524" t="s">
        <v>22</v>
      </c>
      <c r="BG13" s="244"/>
      <c r="BH13" s="244"/>
      <c r="BI13" s="525" t="s">
        <v>191</v>
      </c>
      <c r="BJ13" s="525" t="s">
        <v>0</v>
      </c>
      <c r="BK13" s="525" t="s">
        <v>183</v>
      </c>
      <c r="BL13" s="525" t="s">
        <v>22</v>
      </c>
      <c r="BM13" s="243"/>
      <c r="BN13" s="525" t="s">
        <v>191</v>
      </c>
      <c r="BO13" s="525" t="s">
        <v>0</v>
      </c>
      <c r="BP13" s="525" t="s">
        <v>183</v>
      </c>
      <c r="BQ13" s="525" t="s">
        <v>22</v>
      </c>
      <c r="BR13" s="243"/>
      <c r="BS13" s="525" t="s">
        <v>191</v>
      </c>
      <c r="BT13" s="525" t="s">
        <v>0</v>
      </c>
      <c r="BU13" s="525" t="s">
        <v>183</v>
      </c>
      <c r="BV13" s="525" t="s">
        <v>22</v>
      </c>
      <c r="BW13" s="243"/>
      <c r="BX13" s="525" t="s">
        <v>191</v>
      </c>
      <c r="BY13" s="525" t="s">
        <v>0</v>
      </c>
      <c r="BZ13" s="525" t="s">
        <v>183</v>
      </c>
      <c r="CA13" s="525" t="s">
        <v>22</v>
      </c>
      <c r="CB13" s="244"/>
      <c r="CC13" s="525" t="s">
        <v>191</v>
      </c>
      <c r="CD13" s="525" t="s">
        <v>0</v>
      </c>
      <c r="CE13" s="525" t="s">
        <v>183</v>
      </c>
      <c r="CF13" s="525" t="s">
        <v>22</v>
      </c>
      <c r="CG13" s="244"/>
      <c r="CH13" s="512" t="s">
        <v>191</v>
      </c>
      <c r="CI13" s="512" t="s">
        <v>0</v>
      </c>
      <c r="CJ13" s="512" t="s">
        <v>183</v>
      </c>
      <c r="CK13" s="512" t="s">
        <v>22</v>
      </c>
      <c r="CM13" s="512" t="s">
        <v>191</v>
      </c>
      <c r="CN13" s="512" t="s">
        <v>0</v>
      </c>
      <c r="CO13" s="512" t="s">
        <v>183</v>
      </c>
      <c r="CP13" s="512" t="s">
        <v>22</v>
      </c>
      <c r="CQ13" s="243"/>
      <c r="CR13" s="512" t="s">
        <v>191</v>
      </c>
      <c r="CS13" s="512" t="s">
        <v>0</v>
      </c>
      <c r="CT13" s="512" t="s">
        <v>183</v>
      </c>
      <c r="CU13" s="512" t="s">
        <v>22</v>
      </c>
      <c r="CV13" s="243"/>
      <c r="CW13" s="512" t="s">
        <v>191</v>
      </c>
      <c r="CX13" s="512" t="s">
        <v>0</v>
      </c>
      <c r="CY13" s="512" t="s">
        <v>183</v>
      </c>
      <c r="CZ13" s="512" t="s">
        <v>22</v>
      </c>
      <c r="DA13" s="244"/>
      <c r="DB13" s="512" t="s">
        <v>191</v>
      </c>
      <c r="DC13" s="512" t="s">
        <v>0</v>
      </c>
      <c r="DD13" s="512" t="s">
        <v>183</v>
      </c>
      <c r="DE13" s="512" t="s">
        <v>22</v>
      </c>
      <c r="DF13" s="244"/>
      <c r="DG13" s="513" t="s">
        <v>191</v>
      </c>
      <c r="DH13" s="513" t="s">
        <v>0</v>
      </c>
      <c r="DI13" s="513" t="s">
        <v>183</v>
      </c>
      <c r="DJ13" s="513" t="s">
        <v>22</v>
      </c>
    </row>
    <row r="14" spans="1:114" s="245" customFormat="1" ht="12" x14ac:dyDescent="0.25">
      <c r="A14" s="531"/>
      <c r="B14" s="529"/>
      <c r="C14" s="215"/>
      <c r="D14" s="542"/>
      <c r="E14" s="538"/>
      <c r="F14" s="538"/>
      <c r="G14" s="538"/>
      <c r="H14" s="538"/>
      <c r="I14" s="215"/>
      <c r="J14" s="539"/>
      <c r="K14" s="539"/>
      <c r="L14" s="539"/>
      <c r="M14" s="539"/>
      <c r="N14" s="215"/>
      <c r="O14" s="533"/>
      <c r="P14" s="533"/>
      <c r="Q14" s="533"/>
      <c r="R14" s="533"/>
      <c r="S14" s="215"/>
      <c r="T14" s="533"/>
      <c r="U14" s="533"/>
      <c r="V14" s="533"/>
      <c r="W14" s="533"/>
      <c r="X14" s="215"/>
      <c r="Y14" s="533"/>
      <c r="Z14" s="533"/>
      <c r="AA14" s="533"/>
      <c r="AB14" s="533"/>
      <c r="AD14" s="533"/>
      <c r="AE14" s="533"/>
      <c r="AF14" s="533"/>
      <c r="AG14" s="533"/>
      <c r="AI14" s="524"/>
      <c r="AJ14" s="524"/>
      <c r="AK14" s="524"/>
      <c r="AL14" s="524"/>
      <c r="AM14" s="215"/>
      <c r="AN14" s="524"/>
      <c r="AO14" s="524"/>
      <c r="AP14" s="524"/>
      <c r="AQ14" s="524"/>
      <c r="AR14" s="215"/>
      <c r="AS14" s="524"/>
      <c r="AT14" s="524"/>
      <c r="AU14" s="524"/>
      <c r="AV14" s="524"/>
      <c r="AW14" s="215"/>
      <c r="AX14" s="524"/>
      <c r="AY14" s="524"/>
      <c r="AZ14" s="524"/>
      <c r="BA14" s="524"/>
      <c r="BC14" s="524"/>
      <c r="BD14" s="524"/>
      <c r="BE14" s="524"/>
      <c r="BF14" s="524"/>
      <c r="BI14" s="525"/>
      <c r="BJ14" s="525"/>
      <c r="BK14" s="525"/>
      <c r="BL14" s="525"/>
      <c r="BM14" s="215"/>
      <c r="BN14" s="525"/>
      <c r="BO14" s="525"/>
      <c r="BP14" s="525"/>
      <c r="BQ14" s="525"/>
      <c r="BR14" s="215"/>
      <c r="BS14" s="525"/>
      <c r="BT14" s="525"/>
      <c r="BU14" s="525"/>
      <c r="BV14" s="525"/>
      <c r="BW14" s="215"/>
      <c r="BX14" s="525"/>
      <c r="BY14" s="525"/>
      <c r="BZ14" s="525"/>
      <c r="CA14" s="525"/>
      <c r="CC14" s="525"/>
      <c r="CD14" s="525"/>
      <c r="CE14" s="525"/>
      <c r="CF14" s="525"/>
      <c r="CH14" s="512"/>
      <c r="CI14" s="512"/>
      <c r="CJ14" s="512"/>
      <c r="CK14" s="512"/>
      <c r="CM14" s="512"/>
      <c r="CN14" s="512"/>
      <c r="CO14" s="512"/>
      <c r="CP14" s="512"/>
      <c r="CQ14" s="215"/>
      <c r="CR14" s="512"/>
      <c r="CS14" s="512"/>
      <c r="CT14" s="512"/>
      <c r="CU14" s="512"/>
      <c r="CV14" s="215"/>
      <c r="CW14" s="512"/>
      <c r="CX14" s="512"/>
      <c r="CY14" s="512"/>
      <c r="CZ14" s="512"/>
      <c r="DB14" s="512"/>
      <c r="DC14" s="512"/>
      <c r="DD14" s="512"/>
      <c r="DE14" s="512"/>
      <c r="DG14" s="513"/>
      <c r="DH14" s="513"/>
      <c r="DI14" s="513"/>
      <c r="DJ14" s="513"/>
    </row>
    <row r="15" spans="1:114" s="208" customFormat="1" x14ac:dyDescent="0.25">
      <c r="A15" s="216"/>
      <c r="B15" s="216"/>
      <c r="D15" s="217"/>
    </row>
    <row r="16" spans="1:114" s="246" customFormat="1" x14ac:dyDescent="0.25">
      <c r="A16" s="218" t="s">
        <v>3</v>
      </c>
      <c r="B16" s="219" t="s">
        <v>179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36"/>
      <c r="M16" s="236"/>
      <c r="N16" s="220"/>
      <c r="O16" s="236"/>
      <c r="P16" s="236"/>
      <c r="Q16" s="236"/>
      <c r="R16" s="236"/>
      <c r="S16" s="220"/>
      <c r="T16" s="236"/>
      <c r="U16" s="236"/>
      <c r="V16" s="236"/>
      <c r="W16" s="236"/>
      <c r="X16" s="220"/>
      <c r="Y16" s="236"/>
      <c r="Z16" s="236"/>
      <c r="AA16" s="236"/>
      <c r="AB16" s="236"/>
      <c r="AD16" s="247"/>
      <c r="AE16" s="247"/>
      <c r="AF16" s="247"/>
      <c r="AG16" s="247"/>
      <c r="AI16" s="236"/>
      <c r="AJ16" s="236"/>
      <c r="AK16" s="236"/>
      <c r="AL16" s="236"/>
      <c r="AM16" s="220"/>
      <c r="AN16" s="236"/>
      <c r="AO16" s="236"/>
      <c r="AP16" s="236"/>
      <c r="AQ16" s="236"/>
      <c r="AR16" s="220"/>
      <c r="AS16" s="236"/>
      <c r="AT16" s="236"/>
      <c r="AU16" s="236"/>
      <c r="AV16" s="236"/>
      <c r="AW16" s="220"/>
      <c r="AX16" s="236"/>
      <c r="AY16" s="236"/>
      <c r="AZ16" s="236"/>
      <c r="BA16" s="236"/>
      <c r="BC16" s="247"/>
      <c r="BD16" s="247"/>
      <c r="BE16" s="247"/>
      <c r="BF16" s="247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W16" s="220"/>
      <c r="BX16" s="236"/>
      <c r="BY16" s="236"/>
      <c r="BZ16" s="236"/>
      <c r="CA16" s="236"/>
      <c r="CC16" s="247"/>
      <c r="CD16" s="247"/>
      <c r="CE16" s="247"/>
      <c r="CF16" s="247"/>
      <c r="CH16" s="247"/>
      <c r="CI16" s="247"/>
      <c r="CJ16" s="247"/>
      <c r="CK16" s="247"/>
      <c r="CM16" s="236"/>
      <c r="CN16" s="236"/>
      <c r="CO16" s="236"/>
      <c r="CP16" s="236"/>
      <c r="CQ16" s="220"/>
      <c r="CR16" s="236"/>
      <c r="CS16" s="236"/>
      <c r="CT16" s="236"/>
      <c r="CU16" s="236"/>
      <c r="CV16" s="220"/>
      <c r="CW16" s="236"/>
      <c r="CX16" s="236"/>
      <c r="CY16" s="236"/>
      <c r="CZ16" s="236"/>
      <c r="DB16" s="247"/>
      <c r="DC16" s="247"/>
      <c r="DD16" s="247"/>
      <c r="DE16" s="247"/>
      <c r="DG16" s="247"/>
      <c r="DH16" s="247"/>
      <c r="DI16" s="247"/>
      <c r="DJ16" s="247"/>
    </row>
    <row r="17" spans="1:114" x14ac:dyDescent="0.25">
      <c r="A17" s="223" t="s">
        <v>950</v>
      </c>
      <c r="B17" s="223"/>
      <c r="D17" s="224" t="s">
        <v>918</v>
      </c>
      <c r="E17" s="225" t="s">
        <v>919</v>
      </c>
      <c r="F17" s="225" t="s">
        <v>920</v>
      </c>
      <c r="G17" s="225" t="s">
        <v>921</v>
      </c>
      <c r="H17" s="225"/>
      <c r="J17" s="230">
        <v>72</v>
      </c>
      <c r="K17" s="234"/>
      <c r="L17" s="234"/>
      <c r="M17" s="230">
        <f>SUM(R17,W17,AB17,AG17)</f>
        <v>0</v>
      </c>
      <c r="O17" s="230"/>
      <c r="P17" s="234"/>
      <c r="Q17" s="234"/>
      <c r="R17" s="230"/>
      <c r="T17" s="230"/>
      <c r="U17" s="234"/>
      <c r="V17" s="234"/>
      <c r="W17" s="230"/>
      <c r="Y17" s="230"/>
      <c r="Z17" s="234"/>
      <c r="AA17" s="234"/>
      <c r="AB17" s="230"/>
      <c r="AD17" s="230"/>
      <c r="AE17" s="234"/>
      <c r="AF17" s="234"/>
      <c r="AG17" s="230"/>
      <c r="AI17" s="230">
        <v>45</v>
      </c>
      <c r="AJ17" s="234"/>
      <c r="AK17" s="234"/>
      <c r="AL17" s="230">
        <f>SUM(AQ17,AV17,BA17,BF17)</f>
        <v>0</v>
      </c>
      <c r="AM17" s="208"/>
      <c r="AN17" s="230"/>
      <c r="AO17" s="234"/>
      <c r="AP17" s="234"/>
      <c r="AQ17" s="230"/>
      <c r="AS17" s="230"/>
      <c r="AT17" s="234"/>
      <c r="AU17" s="234"/>
      <c r="AV17" s="230"/>
      <c r="AX17" s="230"/>
      <c r="AY17" s="234"/>
      <c r="AZ17" s="234"/>
      <c r="BA17" s="230"/>
      <c r="BC17" s="230"/>
      <c r="BD17" s="234"/>
      <c r="BE17" s="234"/>
      <c r="BF17" s="230"/>
      <c r="BI17" s="230">
        <v>45</v>
      </c>
      <c r="BJ17" s="234"/>
      <c r="BK17" s="234"/>
      <c r="BL17" s="230">
        <f>SUM(BQ17,BV17,CA17,CF17)</f>
        <v>0</v>
      </c>
      <c r="BM17" s="208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/>
      <c r="CD17" s="234"/>
      <c r="CE17" s="234"/>
      <c r="CF17" s="230"/>
      <c r="CH17" s="230">
        <f>SUM(CM17,CR17,CW17,DB17)</f>
        <v>0</v>
      </c>
      <c r="CI17" s="234"/>
      <c r="CJ17" s="234"/>
      <c r="CK17" s="230">
        <f>SUM(CP17,CU17,CZ17,DE17)</f>
        <v>0</v>
      </c>
      <c r="CM17" s="230"/>
      <c r="CN17" s="234"/>
      <c r="CO17" s="234"/>
      <c r="CP17" s="230"/>
      <c r="CR17" s="230"/>
      <c r="CS17" s="234"/>
      <c r="CT17" s="234"/>
      <c r="CU17" s="230"/>
      <c r="CW17" s="230"/>
      <c r="CX17" s="234"/>
      <c r="CY17" s="234"/>
      <c r="CZ17" s="230"/>
      <c r="DB17" s="230"/>
      <c r="DC17" s="234"/>
      <c r="DD17" s="234"/>
      <c r="DE17" s="230"/>
      <c r="DG17" s="230">
        <f>SUM(J17,AI17,BH17,CH17)</f>
        <v>117</v>
      </c>
      <c r="DH17" s="234"/>
      <c r="DI17" s="234"/>
      <c r="DJ17" s="230">
        <f>SUM(M17,AL17,BK17,CK17)</f>
        <v>0</v>
      </c>
    </row>
    <row r="18" spans="1:114" x14ac:dyDescent="0.25">
      <c r="A18" s="223" t="s">
        <v>922</v>
      </c>
      <c r="B18" s="223"/>
      <c r="D18" s="224" t="s">
        <v>922</v>
      </c>
      <c r="E18" s="224" t="s">
        <v>922</v>
      </c>
      <c r="F18" s="224" t="s">
        <v>922</v>
      </c>
      <c r="G18" s="224" t="s">
        <v>922</v>
      </c>
      <c r="H18" s="225"/>
      <c r="J18" s="230">
        <v>96</v>
      </c>
      <c r="K18" s="234"/>
      <c r="L18" s="234"/>
      <c r="M18" s="230">
        <f>SUM(R18,W18,AB18,AG18)</f>
        <v>0</v>
      </c>
      <c r="O18" s="230"/>
      <c r="P18" s="234"/>
      <c r="Q18" s="234"/>
      <c r="R18" s="230"/>
      <c r="T18" s="230"/>
      <c r="U18" s="234"/>
      <c r="V18" s="234"/>
      <c r="W18" s="230"/>
      <c r="Y18" s="230"/>
      <c r="Z18" s="234"/>
      <c r="AA18" s="234"/>
      <c r="AB18" s="230"/>
      <c r="AD18" s="230"/>
      <c r="AE18" s="234"/>
      <c r="AF18" s="234"/>
      <c r="AG18" s="230"/>
      <c r="AI18" s="230">
        <v>68</v>
      </c>
      <c r="AJ18" s="234"/>
      <c r="AK18" s="234"/>
      <c r="AL18" s="230">
        <f t="shared" ref="AL18:AL20" si="0">SUM(AQ18,AV18,BA18,BF18)</f>
        <v>0</v>
      </c>
      <c r="AM18" s="208"/>
      <c r="AN18" s="230"/>
      <c r="AO18" s="234"/>
      <c r="AP18" s="234"/>
      <c r="AQ18" s="230"/>
      <c r="AS18" s="230"/>
      <c r="AT18" s="234"/>
      <c r="AU18" s="234"/>
      <c r="AV18" s="230"/>
      <c r="AX18" s="230"/>
      <c r="AY18" s="234"/>
      <c r="AZ18" s="234"/>
      <c r="BA18" s="230"/>
      <c r="BC18" s="230"/>
      <c r="BD18" s="234"/>
      <c r="BE18" s="234"/>
      <c r="BF18" s="230"/>
      <c r="BI18" s="230">
        <v>68</v>
      </c>
      <c r="BJ18" s="234"/>
      <c r="BK18" s="234"/>
      <c r="BL18" s="230">
        <f t="shared" ref="BL18:BL20" si="1">SUM(BQ18,BV18,CA18,CF18)</f>
        <v>0</v>
      </c>
      <c r="BM18" s="208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/>
      <c r="CD18" s="234"/>
      <c r="CE18" s="234"/>
      <c r="CF18" s="230"/>
      <c r="CH18" s="230">
        <f t="shared" ref="CH18:CH20" si="2">SUM(CM18,CR18,CW18,DB18)</f>
        <v>0</v>
      </c>
      <c r="CI18" s="234"/>
      <c r="CJ18" s="234"/>
      <c r="CK18" s="230">
        <f t="shared" ref="CK18:CK20" si="3">SUM(CP18,CU18,CZ18,DE18)</f>
        <v>0</v>
      </c>
      <c r="CM18" s="230"/>
      <c r="CN18" s="234"/>
      <c r="CO18" s="234"/>
      <c r="CP18" s="230"/>
      <c r="CR18" s="230"/>
      <c r="CS18" s="234"/>
      <c r="CT18" s="234"/>
      <c r="CU18" s="230"/>
      <c r="CW18" s="230"/>
      <c r="CX18" s="234"/>
      <c r="CY18" s="234"/>
      <c r="CZ18" s="230"/>
      <c r="DB18" s="230"/>
      <c r="DC18" s="234"/>
      <c r="DD18" s="234"/>
      <c r="DE18" s="230"/>
      <c r="DG18" s="230">
        <f>SUM(J18,AI18,BH18,CH18)</f>
        <v>164</v>
      </c>
      <c r="DH18" s="234"/>
      <c r="DI18" s="234"/>
      <c r="DJ18" s="230">
        <f>SUM(M18,AL18,BK18,CK18)</f>
        <v>0</v>
      </c>
    </row>
    <row r="19" spans="1:114" x14ac:dyDescent="0.25">
      <c r="A19" s="223" t="s">
        <v>971</v>
      </c>
      <c r="B19" s="223"/>
      <c r="D19" s="224" t="s">
        <v>150</v>
      </c>
      <c r="E19" s="224" t="s">
        <v>150</v>
      </c>
      <c r="F19" s="224" t="s">
        <v>150</v>
      </c>
      <c r="G19" s="224" t="s">
        <v>150</v>
      </c>
      <c r="H19" s="225"/>
      <c r="J19" s="230">
        <v>48</v>
      </c>
      <c r="K19" s="234"/>
      <c r="L19" s="234"/>
      <c r="M19" s="230">
        <f>SUM(R19,W19,AB19,AG19)</f>
        <v>0</v>
      </c>
      <c r="O19" s="230"/>
      <c r="P19" s="234"/>
      <c r="Q19" s="234"/>
      <c r="R19" s="230"/>
      <c r="T19" s="230"/>
      <c r="U19" s="234"/>
      <c r="V19" s="234"/>
      <c r="W19" s="230"/>
      <c r="Y19" s="230"/>
      <c r="Z19" s="234"/>
      <c r="AA19" s="234"/>
      <c r="AB19" s="230"/>
      <c r="AD19" s="230"/>
      <c r="AE19" s="234"/>
      <c r="AF19" s="234"/>
      <c r="AG19" s="230"/>
      <c r="AI19" s="230">
        <v>45</v>
      </c>
      <c r="AJ19" s="234"/>
      <c r="AK19" s="234"/>
      <c r="AL19" s="230">
        <f t="shared" si="0"/>
        <v>0</v>
      </c>
      <c r="AM19" s="208"/>
      <c r="AN19" s="230"/>
      <c r="AO19" s="234"/>
      <c r="AP19" s="234"/>
      <c r="AQ19" s="230"/>
      <c r="AS19" s="230"/>
      <c r="AT19" s="234"/>
      <c r="AU19" s="234"/>
      <c r="AV19" s="230"/>
      <c r="AX19" s="230"/>
      <c r="AY19" s="234"/>
      <c r="AZ19" s="234"/>
      <c r="BA19" s="230"/>
      <c r="BC19" s="230"/>
      <c r="BD19" s="234"/>
      <c r="BE19" s="234"/>
      <c r="BF19" s="230"/>
      <c r="BI19" s="230">
        <v>45</v>
      </c>
      <c r="BJ19" s="234"/>
      <c r="BK19" s="234"/>
      <c r="BL19" s="230">
        <f t="shared" si="1"/>
        <v>0</v>
      </c>
      <c r="BM19" s="208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/>
      <c r="CD19" s="234"/>
      <c r="CE19" s="234"/>
      <c r="CF19" s="230"/>
      <c r="CH19" s="230">
        <f t="shared" si="2"/>
        <v>0</v>
      </c>
      <c r="CI19" s="234"/>
      <c r="CJ19" s="234"/>
      <c r="CK19" s="230">
        <f t="shared" si="3"/>
        <v>0</v>
      </c>
      <c r="CM19" s="230"/>
      <c r="CN19" s="234"/>
      <c r="CO19" s="234"/>
      <c r="CP19" s="230"/>
      <c r="CR19" s="230"/>
      <c r="CS19" s="234"/>
      <c r="CT19" s="234"/>
      <c r="CU19" s="230"/>
      <c r="CW19" s="230"/>
      <c r="CX19" s="234"/>
      <c r="CY19" s="234"/>
      <c r="CZ19" s="230"/>
      <c r="DB19" s="230"/>
      <c r="DC19" s="234"/>
      <c r="DD19" s="234"/>
      <c r="DE19" s="230"/>
      <c r="DG19" s="230">
        <f>SUM(J19,AI19,BH19,CH19)</f>
        <v>93</v>
      </c>
      <c r="DH19" s="234"/>
      <c r="DI19" s="234"/>
      <c r="DJ19" s="230">
        <f>SUM(M19,AL19,BK19,CK19)</f>
        <v>0</v>
      </c>
    </row>
    <row r="20" spans="1:114" x14ac:dyDescent="0.25">
      <c r="A20" s="223" t="s">
        <v>972</v>
      </c>
      <c r="B20" s="223"/>
      <c r="D20" s="224" t="s">
        <v>946</v>
      </c>
      <c r="E20" s="224" t="s">
        <v>946</v>
      </c>
      <c r="F20" s="224" t="s">
        <v>946</v>
      </c>
      <c r="G20" s="224" t="s">
        <v>946</v>
      </c>
      <c r="H20" s="225"/>
      <c r="J20" s="230">
        <v>24</v>
      </c>
      <c r="K20" s="234"/>
      <c r="L20" s="234"/>
      <c r="M20" s="230">
        <f>SUM(R20,W20,AB20,AG20)</f>
        <v>0</v>
      </c>
      <c r="O20" s="230"/>
      <c r="P20" s="234"/>
      <c r="Q20" s="234"/>
      <c r="R20" s="230"/>
      <c r="T20" s="230"/>
      <c r="U20" s="234"/>
      <c r="V20" s="234"/>
      <c r="W20" s="230"/>
      <c r="Y20" s="230"/>
      <c r="Z20" s="234"/>
      <c r="AA20" s="234"/>
      <c r="AB20" s="230"/>
      <c r="AD20" s="230"/>
      <c r="AE20" s="234"/>
      <c r="AF20" s="234"/>
      <c r="AG20" s="230"/>
      <c r="AI20" s="230">
        <v>22</v>
      </c>
      <c r="AJ20" s="234"/>
      <c r="AK20" s="234"/>
      <c r="AL20" s="230">
        <f t="shared" si="0"/>
        <v>0</v>
      </c>
      <c r="AM20" s="208"/>
      <c r="AN20" s="230"/>
      <c r="AO20" s="234"/>
      <c r="AP20" s="234"/>
      <c r="AQ20" s="230"/>
      <c r="AS20" s="230"/>
      <c r="AT20" s="234"/>
      <c r="AU20" s="234"/>
      <c r="AV20" s="230"/>
      <c r="AX20" s="230"/>
      <c r="AY20" s="234"/>
      <c r="AZ20" s="234"/>
      <c r="BA20" s="230"/>
      <c r="BC20" s="230"/>
      <c r="BD20" s="234"/>
      <c r="BE20" s="234"/>
      <c r="BF20" s="230"/>
      <c r="BI20" s="230">
        <v>22</v>
      </c>
      <c r="BJ20" s="234"/>
      <c r="BK20" s="234"/>
      <c r="BL20" s="230">
        <f t="shared" si="1"/>
        <v>0</v>
      </c>
      <c r="BM20" s="208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/>
      <c r="CD20" s="234"/>
      <c r="CE20" s="234"/>
      <c r="CF20" s="230"/>
      <c r="CH20" s="230">
        <f t="shared" si="2"/>
        <v>0</v>
      </c>
      <c r="CI20" s="234"/>
      <c r="CJ20" s="234"/>
      <c r="CK20" s="230">
        <f t="shared" si="3"/>
        <v>0</v>
      </c>
      <c r="CM20" s="230"/>
      <c r="CN20" s="234"/>
      <c r="CO20" s="234"/>
      <c r="CP20" s="230"/>
      <c r="CR20" s="230"/>
      <c r="CS20" s="234"/>
      <c r="CT20" s="234"/>
      <c r="CU20" s="230"/>
      <c r="CW20" s="230"/>
      <c r="CX20" s="234"/>
      <c r="CY20" s="234"/>
      <c r="CZ20" s="230"/>
      <c r="DB20" s="230"/>
      <c r="DC20" s="234"/>
      <c r="DD20" s="234"/>
      <c r="DE20" s="230"/>
      <c r="DG20" s="230">
        <f>SUM(J20,AI20,BH20,CH20)</f>
        <v>46</v>
      </c>
      <c r="DH20" s="234"/>
      <c r="DI20" s="234"/>
      <c r="DJ20" s="230">
        <f>SUM(M20,AL20,BK20,CK20)</f>
        <v>0</v>
      </c>
    </row>
    <row r="21" spans="1:114" s="208" customFormat="1" x14ac:dyDescent="0.25">
      <c r="A21" s="208" t="s">
        <v>973</v>
      </c>
      <c r="D21" s="217"/>
      <c r="J21" s="248">
        <v>24</v>
      </c>
      <c r="K21" s="248"/>
      <c r="L21" s="248"/>
      <c r="M21" s="248"/>
      <c r="O21" s="248"/>
      <c r="P21" s="248"/>
      <c r="Q21" s="248"/>
      <c r="R21" s="248"/>
      <c r="T21" s="248"/>
      <c r="U21" s="248"/>
      <c r="V21" s="248"/>
      <c r="W21" s="248"/>
      <c r="Y21" s="248"/>
      <c r="Z21" s="248"/>
      <c r="AA21" s="248"/>
      <c r="AB21" s="248"/>
      <c r="AD21" s="248"/>
      <c r="AE21" s="248"/>
      <c r="AF21" s="248"/>
      <c r="AG21" s="248"/>
      <c r="AI21" s="248">
        <v>22</v>
      </c>
      <c r="AJ21" s="248"/>
      <c r="AK21" s="248"/>
      <c r="AL21" s="248"/>
      <c r="AN21" s="248"/>
      <c r="AO21" s="248"/>
      <c r="AP21" s="248"/>
      <c r="AQ21" s="248"/>
      <c r="AS21" s="248"/>
      <c r="AT21" s="248"/>
      <c r="AU21" s="248"/>
      <c r="AV21" s="248"/>
      <c r="AX21" s="248"/>
      <c r="AY21" s="248"/>
      <c r="AZ21" s="248"/>
      <c r="BA21" s="248"/>
      <c r="BC21" s="248"/>
      <c r="BD21" s="248"/>
      <c r="BE21" s="248"/>
      <c r="BF21" s="248"/>
      <c r="BI21" s="248">
        <v>22</v>
      </c>
      <c r="BJ21" s="248"/>
      <c r="BK21" s="248"/>
      <c r="BL21" s="248"/>
      <c r="BN21" s="248"/>
      <c r="BO21" s="248"/>
      <c r="BP21" s="248"/>
      <c r="BQ21" s="248"/>
      <c r="BS21" s="248"/>
      <c r="BT21" s="248"/>
      <c r="BU21" s="248"/>
      <c r="BV21" s="248"/>
      <c r="BX21" s="248"/>
      <c r="BY21" s="248"/>
      <c r="BZ21" s="248"/>
      <c r="CA21" s="248"/>
      <c r="CC21" s="248"/>
      <c r="CD21" s="248"/>
      <c r="CE21" s="248"/>
      <c r="CF21" s="248"/>
      <c r="CH21" s="248"/>
      <c r="CI21" s="248"/>
      <c r="CJ21" s="248"/>
      <c r="CK21" s="248"/>
      <c r="CM21" s="248"/>
      <c r="CN21" s="248"/>
      <c r="CO21" s="248"/>
      <c r="CP21" s="248"/>
      <c r="CR21" s="248"/>
      <c r="CS21" s="248"/>
      <c r="CT21" s="248"/>
      <c r="CU21" s="248"/>
      <c r="CW21" s="248"/>
      <c r="CX21" s="248"/>
      <c r="CY21" s="248"/>
      <c r="CZ21" s="248"/>
      <c r="DB21" s="248"/>
      <c r="DC21" s="248"/>
      <c r="DD21" s="248"/>
      <c r="DE21" s="248"/>
      <c r="DG21" s="248"/>
      <c r="DH21" s="248"/>
      <c r="DI21" s="248"/>
      <c r="DJ21" s="248"/>
    </row>
    <row r="22" spans="1:114" s="246" customFormat="1" x14ac:dyDescent="0.25">
      <c r="A22" s="218" t="s">
        <v>40</v>
      </c>
      <c r="B22" s="219" t="s">
        <v>179</v>
      </c>
      <c r="C22" s="220"/>
      <c r="D22" s="221"/>
      <c r="E22" s="222"/>
      <c r="F22" s="222"/>
      <c r="G22" s="222"/>
      <c r="H22" s="222"/>
      <c r="I22" s="220"/>
      <c r="J22" s="236"/>
      <c r="K22" s="236"/>
      <c r="L22" s="236"/>
      <c r="M22" s="236"/>
      <c r="N22" s="220"/>
      <c r="O22" s="236"/>
      <c r="P22" s="236"/>
      <c r="Q22" s="236"/>
      <c r="R22" s="236"/>
      <c r="S22" s="220"/>
      <c r="T22" s="236"/>
      <c r="U22" s="236"/>
      <c r="V22" s="236"/>
      <c r="W22" s="236"/>
      <c r="X22" s="220"/>
      <c r="Y22" s="236"/>
      <c r="Z22" s="236"/>
      <c r="AA22" s="236"/>
      <c r="AB22" s="236"/>
      <c r="AD22" s="236"/>
      <c r="AE22" s="236"/>
      <c r="AF22" s="236"/>
      <c r="AG22" s="236"/>
      <c r="AI22" s="236"/>
      <c r="AJ22" s="236"/>
      <c r="AK22" s="236"/>
      <c r="AL22" s="236"/>
      <c r="AM22" s="220"/>
      <c r="AN22" s="236"/>
      <c r="AO22" s="236"/>
      <c r="AP22" s="236"/>
      <c r="AQ22" s="236"/>
      <c r="AR22" s="220"/>
      <c r="AS22" s="236"/>
      <c r="AT22" s="236"/>
      <c r="AU22" s="236"/>
      <c r="AV22" s="236"/>
      <c r="AW22" s="220"/>
      <c r="AX22" s="236"/>
      <c r="AY22" s="236"/>
      <c r="AZ22" s="236"/>
      <c r="BA22" s="236"/>
      <c r="BC22" s="236"/>
      <c r="BD22" s="236"/>
      <c r="BE22" s="236"/>
      <c r="BF22" s="236"/>
      <c r="BI22" s="236"/>
      <c r="BJ22" s="236"/>
      <c r="BK22" s="236"/>
      <c r="BL22" s="236"/>
      <c r="BM22" s="220"/>
      <c r="BN22" s="236"/>
      <c r="BO22" s="236"/>
      <c r="BP22" s="236"/>
      <c r="BQ22" s="236"/>
      <c r="BR22" s="220"/>
      <c r="BS22" s="236"/>
      <c r="BT22" s="236"/>
      <c r="BU22" s="236"/>
      <c r="BV22" s="236"/>
      <c r="BW22" s="220"/>
      <c r="BX22" s="236"/>
      <c r="BY22" s="236"/>
      <c r="BZ22" s="236"/>
      <c r="CA22" s="236"/>
      <c r="CC22" s="236"/>
      <c r="CD22" s="236"/>
      <c r="CE22" s="236"/>
      <c r="CF22" s="236"/>
      <c r="CH22" s="236"/>
      <c r="CI22" s="236"/>
      <c r="CJ22" s="236"/>
      <c r="CK22" s="236"/>
      <c r="CM22" s="236"/>
      <c r="CN22" s="236"/>
      <c r="CO22" s="236"/>
      <c r="CP22" s="236"/>
      <c r="CQ22" s="220"/>
      <c r="CR22" s="236"/>
      <c r="CS22" s="236"/>
      <c r="CT22" s="236"/>
      <c r="CU22" s="236"/>
      <c r="CV22" s="220"/>
      <c r="CW22" s="236"/>
      <c r="CX22" s="236"/>
      <c r="CY22" s="236"/>
      <c r="CZ22" s="236"/>
      <c r="DB22" s="236"/>
      <c r="DC22" s="236"/>
      <c r="DD22" s="236"/>
      <c r="DE22" s="236"/>
      <c r="DG22" s="236"/>
      <c r="DH22" s="236"/>
      <c r="DI22" s="236"/>
      <c r="DJ22" s="236"/>
    </row>
    <row r="23" spans="1:114" x14ac:dyDescent="0.25">
      <c r="A23" s="223"/>
      <c r="B23" s="223"/>
      <c r="D23" s="224" t="s">
        <v>946</v>
      </c>
      <c r="E23" s="224" t="s">
        <v>946</v>
      </c>
      <c r="F23" s="224" t="s">
        <v>946</v>
      </c>
      <c r="G23" s="224" t="s">
        <v>946</v>
      </c>
      <c r="H23" s="225"/>
      <c r="J23" s="230"/>
      <c r="K23" s="234"/>
      <c r="L23" s="234"/>
      <c r="M23" s="230">
        <f>SUM(R23,W23,AB23,AG23)</f>
        <v>0</v>
      </c>
      <c r="O23" s="230"/>
      <c r="P23" s="234"/>
      <c r="Q23" s="234"/>
      <c r="R23" s="230"/>
      <c r="T23" s="230"/>
      <c r="U23" s="234"/>
      <c r="V23" s="234"/>
      <c r="W23" s="230"/>
      <c r="Y23" s="230"/>
      <c r="Z23" s="234"/>
      <c r="AA23" s="234"/>
      <c r="AB23" s="230"/>
      <c r="AD23" s="230"/>
      <c r="AE23" s="234"/>
      <c r="AF23" s="234"/>
      <c r="AG23" s="230"/>
      <c r="AI23" s="230"/>
      <c r="AJ23" s="234"/>
      <c r="AK23" s="234"/>
      <c r="AL23" s="230">
        <f t="shared" ref="AL23:AL26" si="4">SUM(AQ23,AV23,BA23,BF23)</f>
        <v>0</v>
      </c>
      <c r="AM23" s="208"/>
      <c r="AN23" s="230"/>
      <c r="AO23" s="234"/>
      <c r="AP23" s="234"/>
      <c r="AQ23" s="230"/>
      <c r="AS23" s="230"/>
      <c r="AT23" s="234"/>
      <c r="AU23" s="234"/>
      <c r="AV23" s="230"/>
      <c r="AX23" s="230"/>
      <c r="AY23" s="234"/>
      <c r="AZ23" s="234"/>
      <c r="BA23" s="230"/>
      <c r="BC23" s="230"/>
      <c r="BD23" s="234"/>
      <c r="BE23" s="234"/>
      <c r="BF23" s="230"/>
      <c r="BI23" s="327">
        <f t="shared" ref="BI23:BI26" si="5">SUM(BN23,BS23,BX23,CC23)</f>
        <v>0</v>
      </c>
      <c r="BJ23" s="234"/>
      <c r="BK23" s="234"/>
      <c r="BL23" s="230">
        <f t="shared" ref="BL23:BL26" si="6">SUM(BQ23,BV23,CA23,CF23)</f>
        <v>0</v>
      </c>
      <c r="BM23" s="208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/>
      <c r="CD23" s="234"/>
      <c r="CE23" s="234"/>
      <c r="CF23" s="230"/>
      <c r="CH23" s="230">
        <f>SUM(CM23,CR23,CW23,DB23)</f>
        <v>0</v>
      </c>
      <c r="CI23" s="234"/>
      <c r="CJ23" s="234"/>
      <c r="CK23" s="230">
        <f>SUM(CP23,CU23,CZ23,DE23)</f>
        <v>0</v>
      </c>
      <c r="CM23" s="230"/>
      <c r="CN23" s="234"/>
      <c r="CO23" s="234"/>
      <c r="CP23" s="230"/>
      <c r="CR23" s="230"/>
      <c r="CS23" s="234"/>
      <c r="CT23" s="234"/>
      <c r="CU23" s="230"/>
      <c r="CW23" s="230"/>
      <c r="CX23" s="234"/>
      <c r="CY23" s="234"/>
      <c r="CZ23" s="230"/>
      <c r="DB23" s="230"/>
      <c r="DC23" s="234"/>
      <c r="DD23" s="234"/>
      <c r="DE23" s="230"/>
      <c r="DG23" s="230">
        <f>SUM(J23,AI23,BI23,CH23)</f>
        <v>0</v>
      </c>
      <c r="DH23" s="234"/>
      <c r="DI23" s="234"/>
      <c r="DJ23" s="230">
        <f>SUM(M23,AL23,BL23,CK23)</f>
        <v>0</v>
      </c>
    </row>
    <row r="24" spans="1:114" x14ac:dyDescent="0.25">
      <c r="A24" s="223" t="s">
        <v>974</v>
      </c>
      <c r="B24" s="223"/>
      <c r="D24" s="224" t="s">
        <v>946</v>
      </c>
      <c r="E24" s="224" t="s">
        <v>946</v>
      </c>
      <c r="F24" s="224" t="s">
        <v>946</v>
      </c>
      <c r="G24" s="224" t="s">
        <v>946</v>
      </c>
      <c r="H24" s="225"/>
      <c r="J24" s="230">
        <v>312</v>
      </c>
      <c r="K24" s="234"/>
      <c r="L24" s="234"/>
      <c r="M24" s="230">
        <f>SUM(R24,W24,AB24,AG24)</f>
        <v>0</v>
      </c>
      <c r="O24" s="230"/>
      <c r="P24" s="234"/>
      <c r="Q24" s="234"/>
      <c r="R24" s="230"/>
      <c r="T24" s="230"/>
      <c r="U24" s="234"/>
      <c r="V24" s="234"/>
      <c r="W24" s="230"/>
      <c r="Y24" s="230"/>
      <c r="Z24" s="234"/>
      <c r="AA24" s="234"/>
      <c r="AB24" s="230"/>
      <c r="AD24" s="230"/>
      <c r="AE24" s="234"/>
      <c r="AF24" s="234"/>
      <c r="AG24" s="230"/>
      <c r="AI24" s="230">
        <v>272</v>
      </c>
      <c r="AJ24" s="234"/>
      <c r="AK24" s="234"/>
      <c r="AL24" s="230">
        <f t="shared" si="4"/>
        <v>0</v>
      </c>
      <c r="AM24" s="208"/>
      <c r="AN24" s="230"/>
      <c r="AO24" s="234"/>
      <c r="AP24" s="234"/>
      <c r="AQ24" s="230"/>
      <c r="AS24" s="230"/>
      <c r="AT24" s="234"/>
      <c r="AU24" s="234"/>
      <c r="AV24" s="230"/>
      <c r="AX24" s="230"/>
      <c r="AY24" s="234"/>
      <c r="AZ24" s="234"/>
      <c r="BA24" s="230"/>
      <c r="BC24" s="230"/>
      <c r="BD24" s="234"/>
      <c r="BE24" s="234"/>
      <c r="BF24" s="230"/>
      <c r="BI24" s="327">
        <v>272</v>
      </c>
      <c r="BJ24" s="234"/>
      <c r="BK24" s="234"/>
      <c r="BL24" s="230">
        <f t="shared" si="6"/>
        <v>0</v>
      </c>
      <c r="BM24" s="208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/>
      <c r="CD24" s="234"/>
      <c r="CE24" s="234"/>
      <c r="CF24" s="230"/>
      <c r="CH24" s="230">
        <f t="shared" ref="CH24:CH26" si="7">SUM(CM24,CR24,CW24,DB24)</f>
        <v>0</v>
      </c>
      <c r="CI24" s="234"/>
      <c r="CJ24" s="234"/>
      <c r="CK24" s="230">
        <f t="shared" ref="CK24:CK26" si="8">SUM(CP24,CU24,CZ24,DE24)</f>
        <v>0</v>
      </c>
      <c r="CM24" s="230"/>
      <c r="CN24" s="234"/>
      <c r="CO24" s="234"/>
      <c r="CP24" s="230"/>
      <c r="CR24" s="230"/>
      <c r="CS24" s="234"/>
      <c r="CT24" s="234"/>
      <c r="CU24" s="230"/>
      <c r="CW24" s="230"/>
      <c r="CX24" s="234"/>
      <c r="CY24" s="234"/>
      <c r="CZ24" s="230"/>
      <c r="DB24" s="230"/>
      <c r="DC24" s="234"/>
      <c r="DD24" s="234"/>
      <c r="DE24" s="230"/>
      <c r="DG24" s="230">
        <f>SUM(J24,AI24,BI24,CH24)</f>
        <v>856</v>
      </c>
      <c r="DH24" s="234"/>
      <c r="DI24" s="234"/>
      <c r="DJ24" s="230">
        <f>SUM(M24,AL24,BL24,CK24)</f>
        <v>0</v>
      </c>
    </row>
    <row r="25" spans="1:114" x14ac:dyDescent="0.25">
      <c r="A25" s="223"/>
      <c r="B25" s="223"/>
      <c r="D25" s="224" t="s">
        <v>946</v>
      </c>
      <c r="E25" s="224" t="s">
        <v>946</v>
      </c>
      <c r="F25" s="224" t="s">
        <v>946</v>
      </c>
      <c r="G25" s="224" t="s">
        <v>946</v>
      </c>
      <c r="H25" s="225"/>
      <c r="J25" s="230"/>
      <c r="K25" s="234"/>
      <c r="L25" s="234"/>
      <c r="M25" s="230">
        <f>SUM(R25,W25,AB25,AG25)</f>
        <v>0</v>
      </c>
      <c r="O25" s="249"/>
      <c r="P25" s="234"/>
      <c r="Q25" s="234"/>
      <c r="R25" s="230"/>
      <c r="T25" s="249"/>
      <c r="U25" s="234"/>
      <c r="V25" s="234"/>
      <c r="W25" s="230"/>
      <c r="Y25" s="249"/>
      <c r="Z25" s="234"/>
      <c r="AA25" s="234"/>
      <c r="AB25" s="230"/>
      <c r="AD25" s="230"/>
      <c r="AE25" s="234"/>
      <c r="AF25" s="234"/>
      <c r="AG25" s="230"/>
      <c r="AI25" s="230"/>
      <c r="AJ25" s="234"/>
      <c r="AK25" s="234"/>
      <c r="AL25" s="230">
        <f t="shared" si="4"/>
        <v>0</v>
      </c>
      <c r="AM25" s="208"/>
      <c r="AN25" s="249"/>
      <c r="AO25" s="234"/>
      <c r="AP25" s="234"/>
      <c r="AQ25" s="230"/>
      <c r="AS25" s="249"/>
      <c r="AT25" s="234"/>
      <c r="AU25" s="234"/>
      <c r="AV25" s="230"/>
      <c r="AX25" s="249"/>
      <c r="AY25" s="234"/>
      <c r="AZ25" s="234"/>
      <c r="BA25" s="230"/>
      <c r="BC25" s="230"/>
      <c r="BD25" s="234"/>
      <c r="BE25" s="234"/>
      <c r="BF25" s="230"/>
      <c r="BI25" s="327">
        <f t="shared" si="5"/>
        <v>0</v>
      </c>
      <c r="BJ25" s="234"/>
      <c r="BK25" s="234"/>
      <c r="BL25" s="230">
        <f t="shared" si="6"/>
        <v>0</v>
      </c>
      <c r="BM25" s="208"/>
      <c r="BN25" s="249"/>
      <c r="BO25" s="234"/>
      <c r="BP25" s="234"/>
      <c r="BQ25" s="230"/>
      <c r="BS25" s="249"/>
      <c r="BT25" s="234"/>
      <c r="BU25" s="234"/>
      <c r="BV25" s="230"/>
      <c r="BX25" s="249"/>
      <c r="BY25" s="234"/>
      <c r="BZ25" s="234"/>
      <c r="CA25" s="230"/>
      <c r="CC25" s="230"/>
      <c r="CD25" s="234"/>
      <c r="CE25" s="234"/>
      <c r="CF25" s="230"/>
      <c r="CH25" s="230">
        <f t="shared" si="7"/>
        <v>0</v>
      </c>
      <c r="CI25" s="234"/>
      <c r="CJ25" s="234"/>
      <c r="CK25" s="230">
        <f t="shared" si="8"/>
        <v>0</v>
      </c>
      <c r="CM25" s="249"/>
      <c r="CN25" s="234"/>
      <c r="CO25" s="234"/>
      <c r="CP25" s="230"/>
      <c r="CR25" s="249"/>
      <c r="CS25" s="234"/>
      <c r="CT25" s="234"/>
      <c r="CU25" s="230"/>
      <c r="CW25" s="249"/>
      <c r="CX25" s="234"/>
      <c r="CY25" s="234"/>
      <c r="CZ25" s="230"/>
      <c r="DB25" s="230"/>
      <c r="DC25" s="234"/>
      <c r="DD25" s="234"/>
      <c r="DE25" s="230"/>
      <c r="DG25" s="230">
        <f>SUM(J25,AI25,BI25,CH25)</f>
        <v>0</v>
      </c>
      <c r="DH25" s="234"/>
      <c r="DI25" s="234"/>
      <c r="DJ25" s="230">
        <f>SUM(M25,AL25,BL25,CK25)</f>
        <v>0</v>
      </c>
    </row>
    <row r="26" spans="1:114" x14ac:dyDescent="0.25">
      <c r="A26" s="223"/>
      <c r="B26" s="223"/>
      <c r="D26" s="224" t="s">
        <v>946</v>
      </c>
      <c r="E26" s="224" t="s">
        <v>946</v>
      </c>
      <c r="F26" s="224" t="s">
        <v>946</v>
      </c>
      <c r="G26" s="224" t="s">
        <v>946</v>
      </c>
      <c r="H26" s="225"/>
      <c r="J26" s="230"/>
      <c r="K26" s="234"/>
      <c r="L26" s="234"/>
      <c r="M26" s="230">
        <f>SUM(R26,W26,AB26,AG26)</f>
        <v>0</v>
      </c>
      <c r="O26" s="230"/>
      <c r="P26" s="234"/>
      <c r="Q26" s="234"/>
      <c r="R26" s="230"/>
      <c r="T26" s="230"/>
      <c r="U26" s="234"/>
      <c r="V26" s="234"/>
      <c r="W26" s="230"/>
      <c r="Y26" s="230"/>
      <c r="Z26" s="234"/>
      <c r="AA26" s="234"/>
      <c r="AB26" s="230"/>
      <c r="AD26" s="230"/>
      <c r="AE26" s="234"/>
      <c r="AF26" s="234"/>
      <c r="AG26" s="230"/>
      <c r="AI26" s="230"/>
      <c r="AJ26" s="234"/>
      <c r="AK26" s="234"/>
      <c r="AL26" s="230">
        <f t="shared" si="4"/>
        <v>0</v>
      </c>
      <c r="AM26" s="208"/>
      <c r="AN26" s="230"/>
      <c r="AO26" s="234"/>
      <c r="AP26" s="234"/>
      <c r="AQ26" s="230"/>
      <c r="AS26" s="230"/>
      <c r="AT26" s="234"/>
      <c r="AU26" s="234"/>
      <c r="AV26" s="230"/>
      <c r="AX26" s="230"/>
      <c r="AY26" s="234"/>
      <c r="AZ26" s="234"/>
      <c r="BA26" s="230"/>
      <c r="BC26" s="230"/>
      <c r="BD26" s="234"/>
      <c r="BE26" s="234"/>
      <c r="BF26" s="230"/>
      <c r="BI26" s="327">
        <f t="shared" si="5"/>
        <v>0</v>
      </c>
      <c r="BJ26" s="234"/>
      <c r="BK26" s="234"/>
      <c r="BL26" s="230">
        <f t="shared" si="6"/>
        <v>0</v>
      </c>
      <c r="BM26" s="208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/>
      <c r="CD26" s="234"/>
      <c r="CE26" s="234"/>
      <c r="CF26" s="230"/>
      <c r="CH26" s="230">
        <f t="shared" si="7"/>
        <v>0</v>
      </c>
      <c r="CI26" s="234"/>
      <c r="CJ26" s="234"/>
      <c r="CK26" s="230">
        <f t="shared" si="8"/>
        <v>0</v>
      </c>
      <c r="CM26" s="230"/>
      <c r="CN26" s="234"/>
      <c r="CO26" s="234"/>
      <c r="CP26" s="230"/>
      <c r="CR26" s="230"/>
      <c r="CS26" s="234"/>
      <c r="CT26" s="234"/>
      <c r="CU26" s="230"/>
      <c r="CW26" s="230"/>
      <c r="CX26" s="234"/>
      <c r="CY26" s="234"/>
      <c r="CZ26" s="230"/>
      <c r="DB26" s="230"/>
      <c r="DC26" s="234"/>
      <c r="DD26" s="234"/>
      <c r="DE26" s="230"/>
      <c r="DG26" s="230">
        <f>SUM(J26,AI26,BI26,CH26)</f>
        <v>0</v>
      </c>
      <c r="DH26" s="234"/>
      <c r="DI26" s="234"/>
      <c r="DJ26" s="230">
        <f>SUM(M26,AL26,BL26,CK26)</f>
        <v>0</v>
      </c>
    </row>
    <row r="27" spans="1:114" s="208" customFormat="1" x14ac:dyDescent="0.25">
      <c r="A27" s="226"/>
      <c r="B27" s="226"/>
      <c r="D27" s="217"/>
      <c r="J27" s="248"/>
      <c r="K27" s="248"/>
      <c r="L27" s="248"/>
      <c r="M27" s="248"/>
      <c r="O27" s="248"/>
      <c r="P27" s="248"/>
      <c r="Q27" s="248"/>
      <c r="R27" s="248"/>
      <c r="T27" s="248"/>
      <c r="U27" s="248"/>
      <c r="V27" s="248"/>
      <c r="W27" s="248"/>
      <c r="Y27" s="248"/>
      <c r="Z27" s="248"/>
      <c r="AA27" s="248"/>
      <c r="AB27" s="248"/>
      <c r="AD27" s="248"/>
      <c r="AE27" s="248"/>
      <c r="AF27" s="248"/>
      <c r="AG27" s="248"/>
      <c r="AI27" s="248"/>
      <c r="AJ27" s="248"/>
      <c r="AK27" s="248"/>
      <c r="AL27" s="248"/>
      <c r="AN27" s="248"/>
      <c r="AO27" s="248"/>
      <c r="AP27" s="248"/>
      <c r="AQ27" s="248"/>
      <c r="AS27" s="248"/>
      <c r="AT27" s="248"/>
      <c r="AU27" s="248"/>
      <c r="AV27" s="248"/>
      <c r="AX27" s="248"/>
      <c r="AY27" s="248"/>
      <c r="AZ27" s="248"/>
      <c r="BA27" s="248"/>
      <c r="BC27" s="248"/>
      <c r="BD27" s="248"/>
      <c r="BE27" s="248"/>
      <c r="BF27" s="248"/>
      <c r="BI27" s="248"/>
      <c r="BJ27" s="248"/>
      <c r="BK27" s="248"/>
      <c r="BL27" s="248"/>
      <c r="BN27" s="248"/>
      <c r="BO27" s="248"/>
      <c r="BP27" s="248"/>
      <c r="BQ27" s="248"/>
      <c r="BS27" s="248"/>
      <c r="BT27" s="248"/>
      <c r="BU27" s="248"/>
      <c r="BV27" s="248"/>
      <c r="BX27" s="248"/>
      <c r="BY27" s="248"/>
      <c r="BZ27" s="248"/>
      <c r="CA27" s="248"/>
      <c r="CC27" s="248"/>
      <c r="CD27" s="248"/>
      <c r="CE27" s="248"/>
      <c r="CF27" s="248"/>
      <c r="CH27" s="248"/>
      <c r="CI27" s="248"/>
      <c r="CJ27" s="248"/>
      <c r="CK27" s="248"/>
      <c r="CM27" s="248"/>
      <c r="CN27" s="248"/>
      <c r="CO27" s="248"/>
      <c r="CP27" s="248"/>
      <c r="CR27" s="248"/>
      <c r="CS27" s="248"/>
      <c r="CT27" s="248"/>
      <c r="CU27" s="248"/>
      <c r="CW27" s="248"/>
      <c r="CX27" s="248"/>
      <c r="CY27" s="248"/>
      <c r="CZ27" s="248"/>
      <c r="DB27" s="248"/>
      <c r="DC27" s="248"/>
      <c r="DD27" s="248"/>
      <c r="DE27" s="248"/>
      <c r="DG27" s="248"/>
      <c r="DH27" s="248"/>
      <c r="DI27" s="248"/>
      <c r="DJ27" s="248"/>
    </row>
    <row r="28" spans="1:114" s="246" customFormat="1" x14ac:dyDescent="0.25">
      <c r="A28" s="218" t="s">
        <v>176</v>
      </c>
      <c r="B28" s="219" t="s">
        <v>179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36"/>
      <c r="M28" s="236"/>
      <c r="N28" s="220"/>
      <c r="O28" s="236"/>
      <c r="P28" s="236"/>
      <c r="Q28" s="236"/>
      <c r="R28" s="236"/>
      <c r="S28" s="220"/>
      <c r="T28" s="236"/>
      <c r="U28" s="236"/>
      <c r="V28" s="236"/>
      <c r="W28" s="236"/>
      <c r="X28" s="220"/>
      <c r="Y28" s="236"/>
      <c r="Z28" s="236"/>
      <c r="AA28" s="236"/>
      <c r="AB28" s="236"/>
      <c r="AD28" s="236"/>
      <c r="AE28" s="236"/>
      <c r="AF28" s="236"/>
      <c r="AG28" s="236"/>
      <c r="AI28" s="236"/>
      <c r="AJ28" s="236"/>
      <c r="AK28" s="236"/>
      <c r="AL28" s="236"/>
      <c r="AM28" s="220"/>
      <c r="AN28" s="236"/>
      <c r="AO28" s="236"/>
      <c r="AP28" s="236"/>
      <c r="AQ28" s="236"/>
      <c r="AR28" s="220"/>
      <c r="AS28" s="236"/>
      <c r="AT28" s="236"/>
      <c r="AU28" s="236"/>
      <c r="AV28" s="236"/>
      <c r="AW28" s="220"/>
      <c r="AX28" s="236"/>
      <c r="AY28" s="236"/>
      <c r="AZ28" s="236"/>
      <c r="BA28" s="236"/>
      <c r="BC28" s="236"/>
      <c r="BD28" s="236"/>
      <c r="BE28" s="236"/>
      <c r="BF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W28" s="220"/>
      <c r="BX28" s="236"/>
      <c r="BY28" s="236"/>
      <c r="BZ28" s="236"/>
      <c r="CA28" s="236"/>
      <c r="CC28" s="236"/>
      <c r="CD28" s="236"/>
      <c r="CE28" s="236"/>
      <c r="CF28" s="236"/>
      <c r="CH28" s="236"/>
      <c r="CI28" s="236"/>
      <c r="CJ28" s="236"/>
      <c r="CK28" s="236"/>
      <c r="CM28" s="236"/>
      <c r="CN28" s="236"/>
      <c r="CO28" s="236"/>
      <c r="CP28" s="236"/>
      <c r="CQ28" s="220"/>
      <c r="CR28" s="236"/>
      <c r="CS28" s="236"/>
      <c r="CT28" s="236"/>
      <c r="CU28" s="236"/>
      <c r="CV28" s="220"/>
      <c r="CW28" s="236"/>
      <c r="CX28" s="236"/>
      <c r="CY28" s="236"/>
      <c r="CZ28" s="236"/>
      <c r="DB28" s="236"/>
      <c r="DC28" s="236"/>
      <c r="DD28" s="236"/>
      <c r="DE28" s="236"/>
      <c r="DG28" s="236"/>
      <c r="DH28" s="236"/>
      <c r="DI28" s="236"/>
      <c r="DJ28" s="236"/>
    </row>
    <row r="29" spans="1:114" x14ac:dyDescent="0.25">
      <c r="A29" s="223" t="s">
        <v>975</v>
      </c>
      <c r="B29" s="223"/>
      <c r="D29" s="227" t="s">
        <v>930</v>
      </c>
      <c r="E29" s="227" t="s">
        <v>930</v>
      </c>
      <c r="F29" s="227" t="s">
        <v>930</v>
      </c>
      <c r="G29" s="227" t="s">
        <v>930</v>
      </c>
      <c r="H29" s="228"/>
      <c r="J29" s="230">
        <v>72</v>
      </c>
      <c r="K29" s="234"/>
      <c r="L29" s="234"/>
      <c r="M29" s="230">
        <f>SUM(R29,W29,AB29,AG29)</f>
        <v>0</v>
      </c>
      <c r="O29" s="230"/>
      <c r="P29" s="234"/>
      <c r="Q29" s="234"/>
      <c r="R29" s="230"/>
      <c r="T29" s="230"/>
      <c r="U29" s="234"/>
      <c r="V29" s="234"/>
      <c r="W29" s="230"/>
      <c r="Y29" s="230"/>
      <c r="Z29" s="234"/>
      <c r="AA29" s="234"/>
      <c r="AB29" s="230"/>
      <c r="AD29" s="230"/>
      <c r="AE29" s="234"/>
      <c r="AF29" s="234"/>
      <c r="AG29" s="230"/>
      <c r="AI29" s="230">
        <v>45</v>
      </c>
      <c r="AJ29" s="234"/>
      <c r="AK29" s="234"/>
      <c r="AL29" s="230">
        <f t="shared" ref="AL29:AL30" si="9">SUM(AQ29,AV29,BA29,BF29)</f>
        <v>0</v>
      </c>
      <c r="AM29" s="208"/>
      <c r="AN29" s="230"/>
      <c r="AO29" s="234"/>
      <c r="AP29" s="234"/>
      <c r="AQ29" s="230"/>
      <c r="AS29" s="230"/>
      <c r="AT29" s="234"/>
      <c r="AU29" s="234"/>
      <c r="AV29" s="230"/>
      <c r="AX29" s="230"/>
      <c r="AY29" s="234"/>
      <c r="AZ29" s="234"/>
      <c r="BA29" s="230"/>
      <c r="BC29" s="230"/>
      <c r="BD29" s="234"/>
      <c r="BE29" s="234"/>
      <c r="BF29" s="230"/>
      <c r="BI29" s="327">
        <v>45</v>
      </c>
      <c r="BJ29" s="234"/>
      <c r="BK29" s="234"/>
      <c r="BL29" s="230">
        <f t="shared" ref="BL29:BL30" si="10">SUM(BQ29,BV29,CA29,CF29)</f>
        <v>0</v>
      </c>
      <c r="BM29" s="208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/>
      <c r="CD29" s="234"/>
      <c r="CE29" s="234"/>
      <c r="CF29" s="230"/>
      <c r="CH29" s="230">
        <f>SUM(CM29,CR29,CW29,DB29)</f>
        <v>0</v>
      </c>
      <c r="CI29" s="234"/>
      <c r="CJ29" s="234"/>
      <c r="CK29" s="230">
        <f>SUM(CP29,CU29,CZ29,DE29)</f>
        <v>0</v>
      </c>
      <c r="CM29" s="230"/>
      <c r="CN29" s="234"/>
      <c r="CO29" s="234"/>
      <c r="CP29" s="230"/>
      <c r="CR29" s="230"/>
      <c r="CS29" s="234"/>
      <c r="CT29" s="234"/>
      <c r="CU29" s="230"/>
      <c r="CW29" s="230"/>
      <c r="CX29" s="234"/>
      <c r="CY29" s="234"/>
      <c r="CZ29" s="230"/>
      <c r="DB29" s="230"/>
      <c r="DC29" s="234"/>
      <c r="DD29" s="234"/>
      <c r="DE29" s="230"/>
      <c r="DG29" s="230">
        <f>SUM(J29,AI29,BI29,CH29)</f>
        <v>162</v>
      </c>
      <c r="DH29" s="234"/>
      <c r="DI29" s="234"/>
      <c r="DJ29" s="230">
        <f>SUM(M29,AL29,BL29,CK29)</f>
        <v>0</v>
      </c>
    </row>
    <row r="30" spans="1:114" x14ac:dyDescent="0.25">
      <c r="A30" s="223" t="s">
        <v>976</v>
      </c>
      <c r="B30" s="223"/>
      <c r="D30" s="227" t="s">
        <v>930</v>
      </c>
      <c r="E30" s="227" t="s">
        <v>930</v>
      </c>
      <c r="F30" s="227" t="s">
        <v>930</v>
      </c>
      <c r="G30" s="227" t="s">
        <v>930</v>
      </c>
      <c r="H30" s="228"/>
      <c r="J30" s="230">
        <v>24</v>
      </c>
      <c r="K30" s="234"/>
      <c r="L30" s="234"/>
      <c r="M30" s="230">
        <f>SUM(R30,W30,AB30,AG30)</f>
        <v>0</v>
      </c>
      <c r="O30" s="230"/>
      <c r="P30" s="234"/>
      <c r="Q30" s="234"/>
      <c r="R30" s="230"/>
      <c r="T30" s="230"/>
      <c r="U30" s="234"/>
      <c r="V30" s="234"/>
      <c r="W30" s="230"/>
      <c r="Y30" s="230"/>
      <c r="Z30" s="234"/>
      <c r="AA30" s="234"/>
      <c r="AB30" s="230"/>
      <c r="AD30" s="230"/>
      <c r="AE30" s="234"/>
      <c r="AF30" s="234"/>
      <c r="AG30" s="230"/>
      <c r="AI30" s="230">
        <v>22</v>
      </c>
      <c r="AJ30" s="234"/>
      <c r="AK30" s="234"/>
      <c r="AL30" s="230">
        <f t="shared" si="9"/>
        <v>0</v>
      </c>
      <c r="AM30" s="208"/>
      <c r="AN30" s="230"/>
      <c r="AO30" s="234"/>
      <c r="AP30" s="234"/>
      <c r="AQ30" s="230"/>
      <c r="AS30" s="230"/>
      <c r="AT30" s="234"/>
      <c r="AU30" s="234"/>
      <c r="AV30" s="230"/>
      <c r="AX30" s="230"/>
      <c r="AY30" s="234"/>
      <c r="AZ30" s="234"/>
      <c r="BA30" s="230"/>
      <c r="BC30" s="230"/>
      <c r="BD30" s="234"/>
      <c r="BE30" s="234"/>
      <c r="BF30" s="230"/>
      <c r="BI30" s="327">
        <v>22</v>
      </c>
      <c r="BJ30" s="234"/>
      <c r="BK30" s="234"/>
      <c r="BL30" s="230">
        <f t="shared" si="10"/>
        <v>0</v>
      </c>
      <c r="BM30" s="208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/>
      <c r="CD30" s="234"/>
      <c r="CE30" s="234"/>
      <c r="CF30" s="230"/>
      <c r="CH30" s="230">
        <f t="shared" ref="CH30" si="11">SUM(CM30,CR30,CW30,DB30)</f>
        <v>0</v>
      </c>
      <c r="CI30" s="234"/>
      <c r="CJ30" s="234"/>
      <c r="CK30" s="230">
        <f t="shared" ref="CK30" si="12">SUM(CP30,CU30,CZ30,DE30)</f>
        <v>0</v>
      </c>
      <c r="CM30" s="230"/>
      <c r="CN30" s="234"/>
      <c r="CO30" s="234"/>
      <c r="CP30" s="230"/>
      <c r="CR30" s="230"/>
      <c r="CS30" s="234"/>
      <c r="CT30" s="234"/>
      <c r="CU30" s="230"/>
      <c r="CW30" s="230"/>
      <c r="CX30" s="234"/>
      <c r="CY30" s="234"/>
      <c r="CZ30" s="230"/>
      <c r="DB30" s="230"/>
      <c r="DC30" s="234"/>
      <c r="DD30" s="234"/>
      <c r="DE30" s="230"/>
      <c r="DG30" s="230">
        <f>SUM(J30,AI30,BI30,CH30)</f>
        <v>68</v>
      </c>
      <c r="DH30" s="234"/>
      <c r="DI30" s="234"/>
      <c r="DJ30" s="230">
        <f>SUM(M30,AL30,BL30,CK30)</f>
        <v>0</v>
      </c>
    </row>
    <row r="31" spans="1:114" x14ac:dyDescent="0.25">
      <c r="A31" s="226" t="s">
        <v>977</v>
      </c>
      <c r="B31" s="226"/>
      <c r="D31" s="217"/>
      <c r="E31" s="217"/>
      <c r="F31" s="217"/>
      <c r="G31" s="217"/>
      <c r="H31" s="208"/>
      <c r="J31" s="248"/>
      <c r="K31" s="319"/>
      <c r="L31" s="319"/>
      <c r="M31" s="248"/>
      <c r="O31" s="248"/>
      <c r="P31" s="319"/>
      <c r="Q31" s="319"/>
      <c r="R31" s="248"/>
      <c r="T31" s="248"/>
      <c r="U31" s="319"/>
      <c r="V31" s="319"/>
      <c r="W31" s="248"/>
      <c r="Y31" s="248"/>
      <c r="Z31" s="319"/>
      <c r="AA31" s="319"/>
      <c r="AB31" s="248"/>
      <c r="AD31" s="248"/>
      <c r="AE31" s="319"/>
      <c r="AF31" s="319"/>
      <c r="AG31" s="248"/>
      <c r="AI31" s="248">
        <v>22</v>
      </c>
      <c r="AJ31" s="319"/>
      <c r="AK31" s="319"/>
      <c r="AL31" s="248"/>
      <c r="AM31" s="208"/>
      <c r="AN31" s="248"/>
      <c r="AO31" s="319"/>
      <c r="AP31" s="319"/>
      <c r="AQ31" s="248"/>
      <c r="AS31" s="248"/>
      <c r="AT31" s="319"/>
      <c r="AU31" s="319"/>
      <c r="AV31" s="248"/>
      <c r="AX31" s="248"/>
      <c r="AY31" s="319"/>
      <c r="AZ31" s="319"/>
      <c r="BA31" s="248"/>
      <c r="BC31" s="248"/>
      <c r="BD31" s="319"/>
      <c r="BE31" s="319"/>
      <c r="BF31" s="248"/>
      <c r="BI31" s="248">
        <v>22</v>
      </c>
      <c r="BJ31" s="319"/>
      <c r="BK31" s="319"/>
      <c r="BL31" s="248"/>
      <c r="BM31" s="208"/>
      <c r="BN31" s="248"/>
      <c r="BO31" s="319"/>
      <c r="BP31" s="319"/>
      <c r="BQ31" s="248"/>
      <c r="BS31" s="248"/>
      <c r="BT31" s="319"/>
      <c r="BU31" s="319"/>
      <c r="BV31" s="248"/>
      <c r="BX31" s="248"/>
      <c r="BY31" s="319"/>
      <c r="BZ31" s="319"/>
      <c r="CA31" s="248"/>
      <c r="CC31" s="248"/>
      <c r="CD31" s="319"/>
      <c r="CE31" s="319"/>
      <c r="CF31" s="248"/>
      <c r="CH31" s="248"/>
      <c r="CI31" s="319"/>
      <c r="CJ31" s="319"/>
      <c r="CK31" s="248"/>
      <c r="CM31" s="248"/>
      <c r="CN31" s="319"/>
      <c r="CO31" s="319"/>
      <c r="CP31" s="248"/>
      <c r="CR31" s="248"/>
      <c r="CS31" s="319"/>
      <c r="CT31" s="319"/>
      <c r="CU31" s="248"/>
      <c r="CW31" s="248"/>
      <c r="CX31" s="319"/>
      <c r="CY31" s="319"/>
      <c r="CZ31" s="248"/>
      <c r="DB31" s="248"/>
      <c r="DC31" s="319"/>
      <c r="DD31" s="319"/>
      <c r="DE31" s="248"/>
      <c r="DG31" s="248"/>
      <c r="DH31" s="319"/>
      <c r="DI31" s="319"/>
      <c r="DJ31" s="248"/>
    </row>
    <row r="32" spans="1:114" s="208" customFormat="1" x14ac:dyDescent="0.25">
      <c r="A32" s="208" t="s">
        <v>978</v>
      </c>
      <c r="D32" s="217"/>
      <c r="J32" s="248">
        <v>72</v>
      </c>
      <c r="K32" s="248"/>
      <c r="L32" s="248"/>
      <c r="M32" s="248"/>
      <c r="O32" s="248"/>
      <c r="P32" s="248"/>
      <c r="Q32" s="248"/>
      <c r="R32" s="248"/>
      <c r="T32" s="248"/>
      <c r="U32" s="248"/>
      <c r="V32" s="248"/>
      <c r="W32" s="248"/>
      <c r="Y32" s="248"/>
      <c r="Z32" s="248"/>
      <c r="AA32" s="248"/>
      <c r="AB32" s="248"/>
      <c r="AD32" s="248"/>
      <c r="AE32" s="248"/>
      <c r="AF32" s="248"/>
      <c r="AG32" s="248"/>
      <c r="AI32" s="248">
        <v>45</v>
      </c>
      <c r="AJ32" s="248"/>
      <c r="AK32" s="248"/>
      <c r="AL32" s="248"/>
      <c r="AN32" s="248"/>
      <c r="AO32" s="248"/>
      <c r="AP32" s="248"/>
      <c r="AQ32" s="248"/>
      <c r="AS32" s="248"/>
      <c r="AT32" s="248"/>
      <c r="AU32" s="248"/>
      <c r="AV32" s="248"/>
      <c r="AX32" s="248"/>
      <c r="AY32" s="248"/>
      <c r="AZ32" s="248"/>
      <c r="BA32" s="248"/>
      <c r="BC32" s="248"/>
      <c r="BD32" s="248"/>
      <c r="BE32" s="248"/>
      <c r="BF32" s="248"/>
      <c r="BI32" s="248">
        <v>45</v>
      </c>
      <c r="BJ32" s="248"/>
      <c r="BK32" s="248"/>
      <c r="BL32" s="248"/>
      <c r="BN32" s="248"/>
      <c r="BO32" s="248"/>
      <c r="BP32" s="248"/>
      <c r="BQ32" s="248"/>
      <c r="BS32" s="248"/>
      <c r="BT32" s="248"/>
      <c r="BU32" s="248"/>
      <c r="BV32" s="248"/>
      <c r="BX32" s="248"/>
      <c r="BY32" s="248"/>
      <c r="BZ32" s="248"/>
      <c r="CA32" s="248"/>
      <c r="CC32" s="248"/>
      <c r="CD32" s="248"/>
      <c r="CE32" s="248"/>
      <c r="CF32" s="248"/>
      <c r="CH32" s="248"/>
      <c r="CI32" s="248"/>
      <c r="CJ32" s="248"/>
      <c r="CK32" s="248"/>
      <c r="CM32" s="248"/>
      <c r="CN32" s="248"/>
      <c r="CO32" s="248"/>
      <c r="CP32" s="248"/>
      <c r="CR32" s="248"/>
      <c r="CS32" s="248"/>
      <c r="CT32" s="248"/>
      <c r="CU32" s="248"/>
      <c r="CW32" s="248"/>
      <c r="CX32" s="248"/>
      <c r="CY32" s="248"/>
      <c r="CZ32" s="248"/>
      <c r="DB32" s="248"/>
      <c r="DC32" s="248"/>
      <c r="DD32" s="248"/>
      <c r="DE32" s="248"/>
      <c r="DG32" s="248"/>
      <c r="DH32" s="248"/>
      <c r="DI32" s="248"/>
      <c r="DJ32" s="248"/>
    </row>
    <row r="33" spans="1:114" s="246" customFormat="1" x14ac:dyDescent="0.25">
      <c r="A33" s="218" t="s">
        <v>0</v>
      </c>
      <c r="B33" s="219" t="s">
        <v>179</v>
      </c>
      <c r="C33" s="220"/>
      <c r="D33" s="221"/>
      <c r="E33" s="222"/>
      <c r="F33" s="222"/>
      <c r="G33" s="222"/>
      <c r="H33" s="222"/>
      <c r="I33" s="220"/>
      <c r="J33" s="236"/>
      <c r="K33" s="236"/>
      <c r="L33" s="236"/>
      <c r="M33" s="236"/>
      <c r="N33" s="220"/>
      <c r="O33" s="236"/>
      <c r="P33" s="236"/>
      <c r="Q33" s="236"/>
      <c r="R33" s="236"/>
      <c r="S33" s="220"/>
      <c r="T33" s="236"/>
      <c r="U33" s="236"/>
      <c r="V33" s="236"/>
      <c r="W33" s="236"/>
      <c r="X33" s="220"/>
      <c r="Y33" s="236"/>
      <c r="Z33" s="236"/>
      <c r="AA33" s="236"/>
      <c r="AB33" s="236"/>
      <c r="AD33" s="236"/>
      <c r="AE33" s="236"/>
      <c r="AF33" s="236"/>
      <c r="AG33" s="236"/>
      <c r="AI33" s="236"/>
      <c r="AJ33" s="236"/>
      <c r="AK33" s="236"/>
      <c r="AL33" s="236"/>
      <c r="AM33" s="220"/>
      <c r="AN33" s="236"/>
      <c r="AO33" s="236"/>
      <c r="AP33" s="236"/>
      <c r="AQ33" s="236"/>
      <c r="AR33" s="220"/>
      <c r="AS33" s="236"/>
      <c r="AT33" s="236"/>
      <c r="AU33" s="236"/>
      <c r="AV33" s="236"/>
      <c r="AW33" s="220"/>
      <c r="AX33" s="236"/>
      <c r="AY33" s="236"/>
      <c r="AZ33" s="236"/>
      <c r="BA33" s="236"/>
      <c r="BC33" s="236"/>
      <c r="BD33" s="236"/>
      <c r="BE33" s="236"/>
      <c r="BF33" s="236"/>
      <c r="BI33" s="236"/>
      <c r="BJ33" s="236"/>
      <c r="BK33" s="236"/>
      <c r="BL33" s="236"/>
      <c r="BM33" s="220"/>
      <c r="BN33" s="236"/>
      <c r="BO33" s="236"/>
      <c r="BP33" s="236"/>
      <c r="BQ33" s="236"/>
      <c r="BR33" s="220"/>
      <c r="BS33" s="236"/>
      <c r="BT33" s="236"/>
      <c r="BU33" s="236"/>
      <c r="BV33" s="236"/>
      <c r="BW33" s="220"/>
      <c r="BX33" s="236"/>
      <c r="BY33" s="236"/>
      <c r="BZ33" s="236"/>
      <c r="CA33" s="236"/>
      <c r="CC33" s="236"/>
      <c r="CD33" s="236"/>
      <c r="CE33" s="236"/>
      <c r="CF33" s="236"/>
      <c r="CH33" s="236"/>
      <c r="CI33" s="236"/>
      <c r="CJ33" s="236"/>
      <c r="CK33" s="236"/>
      <c r="CM33" s="236"/>
      <c r="CN33" s="236"/>
      <c r="CO33" s="236"/>
      <c r="CP33" s="236"/>
      <c r="CQ33" s="220"/>
      <c r="CR33" s="236"/>
      <c r="CS33" s="236"/>
      <c r="CT33" s="236"/>
      <c r="CU33" s="236"/>
      <c r="CV33" s="220"/>
      <c r="CW33" s="236"/>
      <c r="CX33" s="236"/>
      <c r="CY33" s="236"/>
      <c r="CZ33" s="236"/>
      <c r="DB33" s="236"/>
      <c r="DC33" s="236"/>
      <c r="DD33" s="236"/>
      <c r="DE33" s="236"/>
      <c r="DG33" s="236"/>
      <c r="DH33" s="236"/>
      <c r="DI33" s="236"/>
      <c r="DJ33" s="236"/>
    </row>
    <row r="34" spans="1:114" x14ac:dyDescent="0.25">
      <c r="A34" s="229" t="s">
        <v>979</v>
      </c>
      <c r="B34" s="229"/>
      <c r="D34" s="227"/>
      <c r="E34" s="228"/>
      <c r="F34" s="228"/>
      <c r="G34" s="228"/>
      <c r="H34" s="228"/>
      <c r="J34" s="234"/>
      <c r="K34" s="230">
        <v>309</v>
      </c>
      <c r="L34" s="234"/>
      <c r="M34" s="234"/>
      <c r="O34" s="234"/>
      <c r="P34" s="230"/>
      <c r="Q34" s="234"/>
      <c r="R34" s="234"/>
      <c r="T34" s="234"/>
      <c r="U34" s="230"/>
      <c r="V34" s="234"/>
      <c r="W34" s="234"/>
      <c r="Y34" s="234"/>
      <c r="Z34" s="230"/>
      <c r="AA34" s="234"/>
      <c r="AB34" s="234"/>
      <c r="AD34" s="234"/>
      <c r="AE34" s="230"/>
      <c r="AF34" s="234"/>
      <c r="AG34" s="234"/>
      <c r="AI34" s="318"/>
      <c r="AJ34" s="230">
        <f>SUM(AO34,AT34,AY34,BD34)</f>
        <v>0</v>
      </c>
      <c r="AK34" s="234"/>
      <c r="AL34" s="234"/>
      <c r="AM34" s="208"/>
      <c r="AN34" s="234"/>
      <c r="AO34" s="230"/>
      <c r="AP34" s="234"/>
      <c r="AQ34" s="234"/>
      <c r="AS34" s="234"/>
      <c r="AT34" s="230"/>
      <c r="AU34" s="234"/>
      <c r="AV34" s="234"/>
      <c r="AX34" s="234"/>
      <c r="AY34" s="230"/>
      <c r="AZ34" s="234"/>
      <c r="BA34" s="234"/>
      <c r="BC34" s="234"/>
      <c r="BD34" s="230"/>
      <c r="BE34" s="234"/>
      <c r="BF34" s="234"/>
      <c r="BI34" s="318"/>
      <c r="BJ34" s="230">
        <f>SUM(BO34,BT34,BY34,CD34)</f>
        <v>0</v>
      </c>
      <c r="BK34" s="234"/>
      <c r="BL34" s="234"/>
      <c r="BM34" s="208"/>
      <c r="BN34" s="234"/>
      <c r="BO34" s="230"/>
      <c r="BP34" s="234"/>
      <c r="BQ34" s="234"/>
      <c r="BS34" s="234"/>
      <c r="BT34" s="230"/>
      <c r="BU34" s="234"/>
      <c r="BV34" s="234"/>
      <c r="BX34" s="234"/>
      <c r="BY34" s="230"/>
      <c r="BZ34" s="234"/>
      <c r="CA34" s="234"/>
      <c r="CC34" s="234"/>
      <c r="CD34" s="230"/>
      <c r="CE34" s="234"/>
      <c r="CF34" s="234"/>
      <c r="CH34" s="234"/>
      <c r="CI34" s="230">
        <f>SUM(CN34,CS34,CX34,DC34)</f>
        <v>0</v>
      </c>
      <c r="CJ34" s="234"/>
      <c r="CK34" s="234"/>
      <c r="CM34" s="234"/>
      <c r="CN34" s="230"/>
      <c r="CO34" s="234"/>
      <c r="CP34" s="234"/>
      <c r="CR34" s="234"/>
      <c r="CS34" s="230"/>
      <c r="CT34" s="234"/>
      <c r="CU34" s="234"/>
      <c r="CW34" s="234"/>
      <c r="CX34" s="230"/>
      <c r="CY34" s="234"/>
      <c r="CZ34" s="234"/>
      <c r="DB34" s="234"/>
      <c r="DC34" s="230"/>
      <c r="DD34" s="234"/>
      <c r="DE34" s="234"/>
      <c r="DG34" s="234"/>
      <c r="DH34" s="230">
        <f>SUM(K34,AJ34,BJ34,CI34)</f>
        <v>309</v>
      </c>
      <c r="DI34" s="234"/>
      <c r="DJ34" s="234"/>
    </row>
    <row r="35" spans="1:114" x14ac:dyDescent="0.25">
      <c r="A35" s="229" t="s">
        <v>980</v>
      </c>
      <c r="B35" s="229"/>
      <c r="D35" s="227"/>
      <c r="E35" s="228"/>
      <c r="F35" s="228"/>
      <c r="G35" s="228"/>
      <c r="H35" s="228"/>
      <c r="J35" s="234"/>
      <c r="K35" s="230">
        <f>SUM(P35,U35,Z35,AE35)</f>
        <v>0</v>
      </c>
      <c r="L35" s="234"/>
      <c r="M35" s="234"/>
      <c r="O35" s="234"/>
      <c r="P35" s="230"/>
      <c r="Q35" s="234"/>
      <c r="R35" s="234"/>
      <c r="T35" s="234"/>
      <c r="U35" s="230"/>
      <c r="V35" s="234"/>
      <c r="W35" s="234"/>
      <c r="Y35" s="234"/>
      <c r="Z35" s="230"/>
      <c r="AA35" s="234"/>
      <c r="AB35" s="234"/>
      <c r="AD35" s="234"/>
      <c r="AE35" s="230"/>
      <c r="AF35" s="234"/>
      <c r="AG35" s="234"/>
      <c r="AI35" s="318"/>
      <c r="AJ35" s="230">
        <v>528</v>
      </c>
      <c r="AK35" s="234"/>
      <c r="AL35" s="234"/>
      <c r="AM35" s="208"/>
      <c r="AN35" s="234"/>
      <c r="AO35" s="230"/>
      <c r="AP35" s="234"/>
      <c r="AQ35" s="234"/>
      <c r="AS35" s="234"/>
      <c r="AT35" s="230"/>
      <c r="AU35" s="234"/>
      <c r="AV35" s="234"/>
      <c r="AX35" s="234"/>
      <c r="AY35" s="230"/>
      <c r="AZ35" s="234"/>
      <c r="BA35" s="234"/>
      <c r="BC35" s="234"/>
      <c r="BD35" s="230"/>
      <c r="BE35" s="234"/>
      <c r="BF35" s="234"/>
      <c r="BI35" s="318"/>
      <c r="BJ35" s="230">
        <v>528</v>
      </c>
      <c r="BK35" s="234"/>
      <c r="BL35" s="234"/>
      <c r="BM35" s="208"/>
      <c r="BN35" s="234"/>
      <c r="BO35" s="230"/>
      <c r="BP35" s="234"/>
      <c r="BQ35" s="234"/>
      <c r="BS35" s="234"/>
      <c r="BT35" s="230"/>
      <c r="BU35" s="234"/>
      <c r="BV35" s="234"/>
      <c r="BX35" s="234"/>
      <c r="BY35" s="230"/>
      <c r="BZ35" s="234"/>
      <c r="CA35" s="234"/>
      <c r="CC35" s="234"/>
      <c r="CD35" s="230"/>
      <c r="CE35" s="234"/>
      <c r="CF35" s="234"/>
      <c r="CH35" s="234"/>
      <c r="CI35" s="230">
        <f t="shared" ref="CI35" si="13">SUM(CN35,CS35,CX35,DC35)</f>
        <v>0</v>
      </c>
      <c r="CJ35" s="234"/>
      <c r="CK35" s="234"/>
      <c r="CM35" s="234"/>
      <c r="CN35" s="230"/>
      <c r="CO35" s="234"/>
      <c r="CP35" s="234"/>
      <c r="CR35" s="234"/>
      <c r="CS35" s="230"/>
      <c r="CT35" s="234"/>
      <c r="CU35" s="234"/>
      <c r="CW35" s="234"/>
      <c r="CX35" s="230"/>
      <c r="CY35" s="234"/>
      <c r="CZ35" s="234"/>
      <c r="DB35" s="234"/>
      <c r="DC35" s="230"/>
      <c r="DD35" s="234"/>
      <c r="DE35" s="234"/>
      <c r="DG35" s="234"/>
      <c r="DH35" s="230">
        <f>SUM(K35,AJ35,BJ35,CI35)</f>
        <v>1056</v>
      </c>
      <c r="DI35" s="234"/>
      <c r="DJ35" s="234"/>
    </row>
    <row r="36" spans="1:114" s="208" customFormat="1" outlineLevel="1" x14ac:dyDescent="0.25">
      <c r="A36" s="208" t="s">
        <v>981</v>
      </c>
      <c r="D36" s="217"/>
      <c r="J36" s="248"/>
      <c r="K36" s="248"/>
      <c r="L36" s="248"/>
      <c r="M36" s="248"/>
      <c r="O36" s="248"/>
      <c r="P36" s="248"/>
      <c r="Q36" s="248"/>
      <c r="R36" s="248"/>
      <c r="T36" s="248"/>
      <c r="U36" s="248"/>
      <c r="V36" s="248"/>
      <c r="W36" s="248"/>
      <c r="Y36" s="248"/>
      <c r="Z36" s="248"/>
      <c r="AA36" s="248"/>
      <c r="AB36" s="248"/>
      <c r="AD36" s="248"/>
      <c r="AE36" s="248"/>
      <c r="AF36" s="248"/>
      <c r="AG36" s="248"/>
      <c r="AI36" s="248"/>
      <c r="AJ36" s="248"/>
      <c r="AK36" s="248"/>
      <c r="AL36" s="248"/>
      <c r="AN36" s="248"/>
      <c r="AO36" s="248"/>
      <c r="AP36" s="248"/>
      <c r="AQ36" s="248"/>
      <c r="AS36" s="248"/>
      <c r="AT36" s="248"/>
      <c r="AU36" s="248"/>
      <c r="AV36" s="248"/>
      <c r="AX36" s="248"/>
      <c r="AY36" s="248"/>
      <c r="AZ36" s="248"/>
      <c r="BA36" s="248"/>
      <c r="BC36" s="248"/>
      <c r="BD36" s="248"/>
      <c r="BE36" s="248"/>
      <c r="BF36" s="248"/>
      <c r="BI36" s="248"/>
      <c r="BJ36" s="248"/>
      <c r="BK36" s="248"/>
      <c r="BL36" s="248"/>
      <c r="BN36" s="248"/>
      <c r="BO36" s="248"/>
      <c r="BP36" s="248"/>
      <c r="BQ36" s="248"/>
      <c r="BS36" s="248"/>
      <c r="BT36" s="248"/>
      <c r="BU36" s="248"/>
      <c r="BV36" s="248"/>
      <c r="BX36" s="248"/>
      <c r="BY36" s="248"/>
      <c r="BZ36" s="248"/>
      <c r="CA36" s="248"/>
      <c r="CC36" s="248"/>
      <c r="CD36" s="248"/>
      <c r="CE36" s="248"/>
      <c r="CF36" s="248"/>
      <c r="CH36" s="248"/>
      <c r="CI36" s="248"/>
      <c r="CJ36" s="248"/>
      <c r="CK36" s="248"/>
      <c r="CM36" s="248"/>
      <c r="CN36" s="248"/>
      <c r="CO36" s="248"/>
      <c r="CP36" s="248"/>
      <c r="CR36" s="248"/>
      <c r="CS36" s="248"/>
      <c r="CT36" s="248"/>
      <c r="CU36" s="248"/>
      <c r="CW36" s="248"/>
      <c r="CX36" s="248"/>
      <c r="CY36" s="248"/>
      <c r="CZ36" s="248"/>
      <c r="DB36" s="248"/>
      <c r="DC36" s="248"/>
      <c r="DD36" s="248"/>
      <c r="DE36" s="248"/>
      <c r="DG36" s="248"/>
      <c r="DH36" s="248"/>
      <c r="DI36" s="248"/>
      <c r="DJ36" s="248"/>
    </row>
    <row r="37" spans="1:114" s="246" customFormat="1" outlineLevel="1" x14ac:dyDescent="0.25">
      <c r="A37" s="218" t="s">
        <v>195</v>
      </c>
      <c r="B37" s="218"/>
      <c r="C37" s="220"/>
      <c r="D37" s="221"/>
      <c r="E37" s="222"/>
      <c r="F37" s="222"/>
      <c r="G37" s="222"/>
      <c r="H37" s="222"/>
      <c r="I37" s="220"/>
      <c r="J37" s="236"/>
      <c r="K37" s="236"/>
      <c r="L37" s="236"/>
      <c r="M37" s="236"/>
      <c r="N37" s="220"/>
      <c r="O37" s="236"/>
      <c r="P37" s="236"/>
      <c r="Q37" s="236"/>
      <c r="R37" s="236"/>
      <c r="S37" s="220"/>
      <c r="T37" s="236"/>
      <c r="U37" s="236"/>
      <c r="V37" s="236"/>
      <c r="W37" s="236"/>
      <c r="X37" s="220"/>
      <c r="Y37" s="236"/>
      <c r="Z37" s="236"/>
      <c r="AA37" s="236"/>
      <c r="AB37" s="236"/>
      <c r="AD37" s="236"/>
      <c r="AE37" s="236"/>
      <c r="AF37" s="236"/>
      <c r="AG37" s="236"/>
      <c r="AI37" s="236"/>
      <c r="AJ37" s="236"/>
      <c r="AK37" s="236"/>
      <c r="AL37" s="236"/>
      <c r="AM37" s="220"/>
      <c r="AN37" s="236"/>
      <c r="AO37" s="236"/>
      <c r="AP37" s="236"/>
      <c r="AQ37" s="236"/>
      <c r="AR37" s="220"/>
      <c r="AS37" s="236"/>
      <c r="AT37" s="236"/>
      <c r="AU37" s="236"/>
      <c r="AV37" s="236"/>
      <c r="AW37" s="220"/>
      <c r="AX37" s="236"/>
      <c r="AY37" s="236"/>
      <c r="AZ37" s="236"/>
      <c r="BA37" s="236"/>
      <c r="BC37" s="236"/>
      <c r="BD37" s="236"/>
      <c r="BE37" s="236"/>
      <c r="BF37" s="236"/>
      <c r="BI37" s="236"/>
      <c r="BJ37" s="236"/>
      <c r="BK37" s="236"/>
      <c r="BL37" s="236"/>
      <c r="BM37" s="220"/>
      <c r="BN37" s="236"/>
      <c r="BO37" s="236"/>
      <c r="BP37" s="236"/>
      <c r="BQ37" s="236"/>
      <c r="BR37" s="220"/>
      <c r="BS37" s="236"/>
      <c r="BT37" s="236"/>
      <c r="BU37" s="236"/>
      <c r="BV37" s="236"/>
      <c r="BW37" s="220"/>
      <c r="BX37" s="236"/>
      <c r="BY37" s="236"/>
      <c r="BZ37" s="236"/>
      <c r="CA37" s="236"/>
      <c r="CC37" s="236"/>
      <c r="CD37" s="236"/>
      <c r="CE37" s="236"/>
      <c r="CF37" s="236"/>
      <c r="CH37" s="236"/>
      <c r="CI37" s="236"/>
      <c r="CJ37" s="236"/>
      <c r="CK37" s="236"/>
      <c r="CM37" s="236"/>
      <c r="CN37" s="236"/>
      <c r="CO37" s="236"/>
      <c r="CP37" s="236"/>
      <c r="CQ37" s="220"/>
      <c r="CR37" s="236"/>
      <c r="CS37" s="236"/>
      <c r="CT37" s="236"/>
      <c r="CU37" s="236"/>
      <c r="CV37" s="220"/>
      <c r="CW37" s="236"/>
      <c r="CX37" s="236"/>
      <c r="CY37" s="236"/>
      <c r="CZ37" s="236"/>
      <c r="DB37" s="236"/>
      <c r="DC37" s="236"/>
      <c r="DD37" s="236"/>
      <c r="DE37" s="236"/>
      <c r="DG37" s="236"/>
      <c r="DH37" s="236"/>
      <c r="DI37" s="236"/>
      <c r="DJ37" s="236"/>
    </row>
    <row r="38" spans="1:114" outlineLevel="1" x14ac:dyDescent="0.25">
      <c r="A38" s="230" t="s">
        <v>198</v>
      </c>
      <c r="B38" s="230"/>
      <c r="D38" s="227"/>
      <c r="E38" s="228"/>
      <c r="F38" s="228"/>
      <c r="G38" s="228"/>
      <c r="H38" s="228"/>
      <c r="I38" s="248"/>
      <c r="J38" s="234"/>
      <c r="K38" s="234"/>
      <c r="L38" s="234"/>
      <c r="M38" s="234"/>
      <c r="O38" s="234"/>
      <c r="P38" s="234"/>
      <c r="Q38" s="234"/>
      <c r="R38" s="234"/>
      <c r="T38" s="234"/>
      <c r="U38" s="234"/>
      <c r="V38" s="234"/>
      <c r="W38" s="234"/>
      <c r="Y38" s="234"/>
      <c r="Z38" s="234"/>
      <c r="AA38" s="234"/>
      <c r="AB38" s="234"/>
      <c r="AD38" s="234"/>
      <c r="AE38" s="234"/>
      <c r="AF38" s="234"/>
      <c r="AG38" s="234"/>
      <c r="AI38" s="234"/>
      <c r="AJ38" s="234"/>
      <c r="AK38" s="234"/>
      <c r="AL38" s="234"/>
      <c r="AM38" s="208"/>
      <c r="AN38" s="234"/>
      <c r="AO38" s="234"/>
      <c r="AP38" s="234"/>
      <c r="AQ38" s="234"/>
      <c r="AS38" s="234"/>
      <c r="AT38" s="234"/>
      <c r="AU38" s="234"/>
      <c r="AV38" s="234"/>
      <c r="AX38" s="234"/>
      <c r="AY38" s="234"/>
      <c r="AZ38" s="234"/>
      <c r="BA38" s="234"/>
      <c r="BC38" s="234"/>
      <c r="BD38" s="234"/>
      <c r="BE38" s="234"/>
      <c r="BF38" s="234"/>
      <c r="BI38" s="234"/>
      <c r="BJ38" s="234"/>
      <c r="BK38" s="234"/>
      <c r="BL38" s="234"/>
      <c r="BM38" s="208"/>
      <c r="BN38" s="234"/>
      <c r="BO38" s="234"/>
      <c r="BP38" s="234"/>
      <c r="BQ38" s="234"/>
      <c r="BS38" s="234"/>
      <c r="BT38" s="234"/>
      <c r="BU38" s="234"/>
      <c r="BV38" s="234"/>
      <c r="BX38" s="234"/>
      <c r="BY38" s="234"/>
      <c r="BZ38" s="234"/>
      <c r="CA38" s="234"/>
      <c r="CC38" s="234"/>
      <c r="CD38" s="234"/>
      <c r="CE38" s="234"/>
      <c r="CF38" s="234"/>
      <c r="CH38" s="234"/>
      <c r="CI38" s="234"/>
      <c r="CJ38" s="234"/>
      <c r="CK38" s="234"/>
      <c r="CL38" s="296"/>
      <c r="CM38" s="234"/>
      <c r="CN38" s="234"/>
      <c r="CO38" s="234"/>
      <c r="CP38" s="234"/>
      <c r="CR38" s="234"/>
      <c r="CS38" s="234"/>
      <c r="CT38" s="234"/>
      <c r="CU38" s="234"/>
      <c r="CW38" s="234"/>
      <c r="CX38" s="234"/>
      <c r="CY38" s="234"/>
      <c r="CZ38" s="234"/>
      <c r="DB38" s="234"/>
      <c r="DC38" s="234"/>
      <c r="DD38" s="234"/>
      <c r="DE38" s="234"/>
      <c r="DG38" s="234"/>
      <c r="DH38" s="234"/>
      <c r="DI38" s="234"/>
      <c r="DJ38" s="234"/>
    </row>
    <row r="39" spans="1:114" outlineLevel="1" x14ac:dyDescent="0.25">
      <c r="A39" s="230" t="s">
        <v>192</v>
      </c>
      <c r="B39" s="230"/>
      <c r="D39" s="227"/>
      <c r="E39" s="228"/>
      <c r="F39" s="228"/>
      <c r="G39" s="228"/>
      <c r="H39" s="228"/>
      <c r="I39" s="248"/>
      <c r="J39" s="234"/>
      <c r="K39" s="234"/>
      <c r="L39" s="234"/>
      <c r="M39" s="234"/>
      <c r="O39" s="234"/>
      <c r="P39" s="234"/>
      <c r="Q39" s="234"/>
      <c r="R39" s="234"/>
      <c r="T39" s="234"/>
      <c r="U39" s="234"/>
      <c r="V39" s="234"/>
      <c r="W39" s="234"/>
      <c r="Y39" s="234"/>
      <c r="Z39" s="234"/>
      <c r="AA39" s="234"/>
      <c r="AB39" s="234"/>
      <c r="AD39" s="234"/>
      <c r="AE39" s="234"/>
      <c r="AF39" s="234"/>
      <c r="AG39" s="234"/>
      <c r="AI39" s="234"/>
      <c r="AJ39" s="234"/>
      <c r="AK39" s="234"/>
      <c r="AL39" s="234"/>
      <c r="AM39" s="208"/>
      <c r="AN39" s="234"/>
      <c r="AO39" s="234"/>
      <c r="AP39" s="234"/>
      <c r="AQ39" s="234"/>
      <c r="AS39" s="234"/>
      <c r="AT39" s="234"/>
      <c r="AU39" s="234"/>
      <c r="AV39" s="234"/>
      <c r="AX39" s="234"/>
      <c r="AY39" s="234"/>
      <c r="AZ39" s="234"/>
      <c r="BA39" s="234"/>
      <c r="BC39" s="234"/>
      <c r="BD39" s="234"/>
      <c r="BE39" s="234"/>
      <c r="BF39" s="234"/>
      <c r="BI39" s="234"/>
      <c r="BJ39" s="234"/>
      <c r="BK39" s="234"/>
      <c r="BL39" s="234"/>
      <c r="BM39" s="208"/>
      <c r="BN39" s="234"/>
      <c r="BO39" s="234"/>
      <c r="BP39" s="234"/>
      <c r="BQ39" s="234"/>
      <c r="BS39" s="234"/>
      <c r="BT39" s="234"/>
      <c r="BU39" s="234"/>
      <c r="BV39" s="234"/>
      <c r="BX39" s="234"/>
      <c r="BY39" s="234"/>
      <c r="BZ39" s="234"/>
      <c r="CA39" s="234"/>
      <c r="CC39" s="234"/>
      <c r="CD39" s="234"/>
      <c r="CE39" s="234"/>
      <c r="CF39" s="234"/>
      <c r="CH39" s="234"/>
      <c r="CI39" s="234"/>
      <c r="CJ39" s="234"/>
      <c r="CK39" s="234"/>
      <c r="CM39" s="234"/>
      <c r="CN39" s="234"/>
      <c r="CO39" s="234"/>
      <c r="CP39" s="234"/>
      <c r="CR39" s="234"/>
      <c r="CS39" s="234"/>
      <c r="CT39" s="234"/>
      <c r="CU39" s="234"/>
      <c r="CW39" s="234"/>
      <c r="CX39" s="234"/>
      <c r="CY39" s="234"/>
      <c r="CZ39" s="234"/>
      <c r="DB39" s="234"/>
      <c r="DC39" s="234"/>
      <c r="DD39" s="234"/>
      <c r="DE39" s="234"/>
      <c r="DG39" s="234"/>
      <c r="DH39" s="234"/>
      <c r="DI39" s="234"/>
      <c r="DJ39" s="234"/>
    </row>
    <row r="40" spans="1:114" outlineLevel="1" x14ac:dyDescent="0.25">
      <c r="A40" s="230" t="s">
        <v>193</v>
      </c>
      <c r="B40" s="230"/>
      <c r="D40" s="227"/>
      <c r="E40" s="228"/>
      <c r="F40" s="228"/>
      <c r="G40" s="228"/>
      <c r="H40" s="228"/>
      <c r="I40" s="248"/>
      <c r="J40" s="234"/>
      <c r="K40" s="234"/>
      <c r="L40" s="234"/>
      <c r="M40" s="234"/>
      <c r="O40" s="234"/>
      <c r="P40" s="234"/>
      <c r="Q40" s="234"/>
      <c r="R40" s="234"/>
      <c r="T40" s="234"/>
      <c r="U40" s="234"/>
      <c r="V40" s="234"/>
      <c r="W40" s="234"/>
      <c r="Y40" s="234"/>
      <c r="Z40" s="234"/>
      <c r="AA40" s="234"/>
      <c r="AB40" s="234"/>
      <c r="AD40" s="234"/>
      <c r="AE40" s="234"/>
      <c r="AF40" s="234"/>
      <c r="AG40" s="234"/>
      <c r="AI40" s="234"/>
      <c r="AJ40" s="234"/>
      <c r="AK40" s="234"/>
      <c r="AL40" s="234"/>
      <c r="AM40" s="208"/>
      <c r="AN40" s="234"/>
      <c r="AO40" s="234"/>
      <c r="AP40" s="234"/>
      <c r="AQ40" s="234"/>
      <c r="AS40" s="234"/>
      <c r="AT40" s="234"/>
      <c r="AU40" s="234"/>
      <c r="AV40" s="234"/>
      <c r="AX40" s="234"/>
      <c r="AY40" s="234"/>
      <c r="AZ40" s="234"/>
      <c r="BA40" s="234"/>
      <c r="BC40" s="234"/>
      <c r="BD40" s="234"/>
      <c r="BE40" s="234"/>
      <c r="BF40" s="234"/>
      <c r="BI40" s="234"/>
      <c r="BJ40" s="234"/>
      <c r="BK40" s="234"/>
      <c r="BL40" s="234"/>
      <c r="BM40" s="208"/>
      <c r="BN40" s="234"/>
      <c r="BO40" s="234"/>
      <c r="BP40" s="234"/>
      <c r="BQ40" s="234"/>
      <c r="BS40" s="234"/>
      <c r="BT40" s="234"/>
      <c r="BU40" s="234"/>
      <c r="BV40" s="234"/>
      <c r="BX40" s="234"/>
      <c r="BY40" s="234"/>
      <c r="BZ40" s="234"/>
      <c r="CA40" s="234"/>
      <c r="CC40" s="234"/>
      <c r="CD40" s="234"/>
      <c r="CE40" s="234"/>
      <c r="CF40" s="234"/>
      <c r="CH40" s="234"/>
      <c r="CI40" s="234"/>
      <c r="CJ40" s="234"/>
      <c r="CK40" s="234"/>
      <c r="CM40" s="234"/>
      <c r="CN40" s="234"/>
      <c r="CO40" s="234"/>
      <c r="CP40" s="234"/>
      <c r="CR40" s="234"/>
      <c r="CS40" s="234"/>
      <c r="CT40" s="234"/>
      <c r="CU40" s="234"/>
      <c r="CW40" s="234"/>
      <c r="CX40" s="234"/>
      <c r="CY40" s="234"/>
      <c r="CZ40" s="234"/>
      <c r="DB40" s="234"/>
      <c r="DC40" s="234"/>
      <c r="DD40" s="234"/>
      <c r="DE40" s="234"/>
      <c r="DG40" s="234"/>
      <c r="DH40" s="234"/>
      <c r="DI40" s="234"/>
      <c r="DJ40" s="234"/>
    </row>
    <row r="41" spans="1:114" outlineLevel="1" x14ac:dyDescent="0.25">
      <c r="A41" s="230" t="s">
        <v>194</v>
      </c>
      <c r="B41" s="230"/>
      <c r="D41" s="227"/>
      <c r="E41" s="228"/>
      <c r="F41" s="228"/>
      <c r="G41" s="228"/>
      <c r="H41" s="228"/>
      <c r="I41" s="248"/>
      <c r="J41" s="234"/>
      <c r="K41" s="234"/>
      <c r="L41" s="234"/>
      <c r="M41" s="234"/>
      <c r="O41" s="234"/>
      <c r="P41" s="234"/>
      <c r="Q41" s="234"/>
      <c r="R41" s="234"/>
      <c r="T41" s="234"/>
      <c r="U41" s="234"/>
      <c r="V41" s="234"/>
      <c r="W41" s="234"/>
      <c r="Y41" s="234"/>
      <c r="Z41" s="234"/>
      <c r="AA41" s="234"/>
      <c r="AB41" s="234"/>
      <c r="AD41" s="234"/>
      <c r="AE41" s="234"/>
      <c r="AF41" s="234"/>
      <c r="AG41" s="234"/>
      <c r="AI41" s="234"/>
      <c r="AJ41" s="234"/>
      <c r="AK41" s="234"/>
      <c r="AL41" s="234"/>
      <c r="AM41" s="208"/>
      <c r="AN41" s="234"/>
      <c r="AO41" s="234"/>
      <c r="AP41" s="234"/>
      <c r="AQ41" s="234"/>
      <c r="AS41" s="234"/>
      <c r="AT41" s="234"/>
      <c r="AU41" s="234"/>
      <c r="AV41" s="234"/>
      <c r="AX41" s="234"/>
      <c r="AY41" s="234"/>
      <c r="AZ41" s="234"/>
      <c r="BA41" s="234"/>
      <c r="BC41" s="234"/>
      <c r="BD41" s="234"/>
      <c r="BE41" s="234"/>
      <c r="BF41" s="234"/>
      <c r="BI41" s="234"/>
      <c r="BJ41" s="234"/>
      <c r="BK41" s="234"/>
      <c r="BL41" s="234"/>
      <c r="BM41" s="208"/>
      <c r="BN41" s="234"/>
      <c r="BO41" s="234"/>
      <c r="BP41" s="234"/>
      <c r="BQ41" s="234"/>
      <c r="BS41" s="234"/>
      <c r="BT41" s="234"/>
      <c r="BU41" s="234"/>
      <c r="BV41" s="234"/>
      <c r="BX41" s="234"/>
      <c r="BY41" s="234"/>
      <c r="BZ41" s="234"/>
      <c r="CA41" s="234"/>
      <c r="CC41" s="234"/>
      <c r="CD41" s="234"/>
      <c r="CE41" s="234"/>
      <c r="CF41" s="234"/>
      <c r="CH41" s="234"/>
      <c r="CI41" s="234"/>
      <c r="CJ41" s="234"/>
      <c r="CK41" s="234"/>
      <c r="CM41" s="234"/>
      <c r="CN41" s="234"/>
      <c r="CO41" s="234"/>
      <c r="CP41" s="234"/>
      <c r="CR41" s="234"/>
      <c r="CS41" s="234"/>
      <c r="CT41" s="234"/>
      <c r="CU41" s="234"/>
      <c r="CW41" s="234"/>
      <c r="CX41" s="234"/>
      <c r="CY41" s="234"/>
      <c r="CZ41" s="234"/>
      <c r="DB41" s="234"/>
      <c r="DC41" s="234"/>
      <c r="DD41" s="234"/>
      <c r="DE41" s="234"/>
      <c r="DG41" s="234"/>
      <c r="DH41" s="234"/>
      <c r="DI41" s="234"/>
      <c r="DJ41" s="234"/>
    </row>
    <row r="42" spans="1:114" outlineLevel="1" x14ac:dyDescent="0.25">
      <c r="A42" s="230" t="s">
        <v>175</v>
      </c>
      <c r="B42" s="230"/>
      <c r="D42" s="227"/>
      <c r="E42" s="228"/>
      <c r="F42" s="228"/>
      <c r="G42" s="228"/>
      <c r="H42" s="228"/>
      <c r="I42" s="248"/>
      <c r="J42" s="234"/>
      <c r="K42" s="234"/>
      <c r="L42" s="234"/>
      <c r="M42" s="234"/>
      <c r="O42" s="234"/>
      <c r="P42" s="234"/>
      <c r="Q42" s="234"/>
      <c r="R42" s="234"/>
      <c r="T42" s="234"/>
      <c r="U42" s="234"/>
      <c r="V42" s="234"/>
      <c r="W42" s="234"/>
      <c r="Y42" s="234"/>
      <c r="Z42" s="234"/>
      <c r="AA42" s="234"/>
      <c r="AB42" s="234"/>
      <c r="AD42" s="234"/>
      <c r="AE42" s="234"/>
      <c r="AF42" s="234"/>
      <c r="AG42" s="234"/>
      <c r="AI42" s="234"/>
      <c r="AJ42" s="234"/>
      <c r="AK42" s="234"/>
      <c r="AL42" s="234"/>
      <c r="AM42" s="208"/>
      <c r="AN42" s="234"/>
      <c r="AO42" s="234"/>
      <c r="AP42" s="234"/>
      <c r="AQ42" s="234"/>
      <c r="AS42" s="234"/>
      <c r="AT42" s="234"/>
      <c r="AU42" s="234"/>
      <c r="AV42" s="234"/>
      <c r="AX42" s="234"/>
      <c r="AY42" s="234"/>
      <c r="AZ42" s="234"/>
      <c r="BA42" s="234"/>
      <c r="BC42" s="234"/>
      <c r="BD42" s="234"/>
      <c r="BE42" s="234"/>
      <c r="BF42" s="234"/>
      <c r="BI42" s="234"/>
      <c r="BJ42" s="234"/>
      <c r="BK42" s="234"/>
      <c r="BL42" s="234"/>
      <c r="BM42" s="208"/>
      <c r="BN42" s="234"/>
      <c r="BO42" s="234"/>
      <c r="BP42" s="234"/>
      <c r="BQ42" s="234"/>
      <c r="BS42" s="234"/>
      <c r="BT42" s="234"/>
      <c r="BU42" s="234"/>
      <c r="BV42" s="234"/>
      <c r="BX42" s="234"/>
      <c r="BY42" s="234"/>
      <c r="BZ42" s="234"/>
      <c r="CA42" s="234"/>
      <c r="CC42" s="234"/>
      <c r="CD42" s="234"/>
      <c r="CE42" s="234"/>
      <c r="CF42" s="234"/>
      <c r="CH42" s="234"/>
      <c r="CI42" s="234"/>
      <c r="CJ42" s="234"/>
      <c r="CK42" s="234"/>
      <c r="CM42" s="234"/>
      <c r="CN42" s="234"/>
      <c r="CO42" s="234"/>
      <c r="CP42" s="234"/>
      <c r="CR42" s="234"/>
      <c r="CS42" s="234"/>
      <c r="CT42" s="234"/>
      <c r="CU42" s="234"/>
      <c r="CW42" s="234"/>
      <c r="CX42" s="234"/>
      <c r="CY42" s="234"/>
      <c r="CZ42" s="234"/>
      <c r="DB42" s="234"/>
      <c r="DC42" s="234"/>
      <c r="DD42" s="234"/>
      <c r="DE42" s="234"/>
      <c r="DG42" s="234"/>
      <c r="DH42" s="234"/>
      <c r="DI42" s="234"/>
      <c r="DJ42" s="234"/>
    </row>
    <row r="43" spans="1:114" outlineLevel="1" x14ac:dyDescent="0.25">
      <c r="A43" s="230" t="s">
        <v>187</v>
      </c>
      <c r="B43" s="230"/>
      <c r="D43" s="227"/>
      <c r="E43" s="228"/>
      <c r="F43" s="228"/>
      <c r="G43" s="228"/>
      <c r="H43" s="228"/>
      <c r="I43" s="248"/>
      <c r="J43" s="234"/>
      <c r="K43" s="234"/>
      <c r="L43" s="234"/>
      <c r="M43" s="234"/>
      <c r="O43" s="234"/>
      <c r="P43" s="234"/>
      <c r="Q43" s="234"/>
      <c r="R43" s="234"/>
      <c r="T43" s="234"/>
      <c r="U43" s="234"/>
      <c r="V43" s="234"/>
      <c r="W43" s="234"/>
      <c r="Y43" s="234"/>
      <c r="Z43" s="234"/>
      <c r="AA43" s="234"/>
      <c r="AB43" s="234"/>
      <c r="AD43" s="234"/>
      <c r="AE43" s="234"/>
      <c r="AF43" s="234"/>
      <c r="AG43" s="234"/>
      <c r="AI43" s="234"/>
      <c r="AJ43" s="234"/>
      <c r="AK43" s="234"/>
      <c r="AL43" s="234"/>
      <c r="AM43" s="208"/>
      <c r="AN43" s="234"/>
      <c r="AO43" s="234"/>
      <c r="AP43" s="234"/>
      <c r="AQ43" s="234"/>
      <c r="AS43" s="234"/>
      <c r="AT43" s="234"/>
      <c r="AU43" s="234"/>
      <c r="AV43" s="234"/>
      <c r="AX43" s="234"/>
      <c r="AY43" s="234"/>
      <c r="AZ43" s="234"/>
      <c r="BA43" s="234"/>
      <c r="BC43" s="234"/>
      <c r="BD43" s="234"/>
      <c r="BE43" s="234"/>
      <c r="BF43" s="234"/>
      <c r="BI43" s="234"/>
      <c r="BJ43" s="234"/>
      <c r="BK43" s="234"/>
      <c r="BL43" s="234"/>
      <c r="BM43" s="208"/>
      <c r="BN43" s="234"/>
      <c r="BO43" s="234"/>
      <c r="BP43" s="234"/>
      <c r="BQ43" s="234"/>
      <c r="BS43" s="234"/>
      <c r="BT43" s="234"/>
      <c r="BU43" s="234"/>
      <c r="BV43" s="234"/>
      <c r="BX43" s="234"/>
      <c r="BY43" s="234"/>
      <c r="BZ43" s="234"/>
      <c r="CA43" s="234"/>
      <c r="CC43" s="234"/>
      <c r="CD43" s="234"/>
      <c r="CE43" s="234"/>
      <c r="CF43" s="234"/>
      <c r="CH43" s="234"/>
      <c r="CI43" s="234"/>
      <c r="CJ43" s="234"/>
      <c r="CK43" s="234"/>
      <c r="CM43" s="234"/>
      <c r="CN43" s="234"/>
      <c r="CO43" s="234"/>
      <c r="CP43" s="234"/>
      <c r="CR43" s="234"/>
      <c r="CS43" s="234"/>
      <c r="CT43" s="234"/>
      <c r="CU43" s="234"/>
      <c r="CW43" s="234"/>
      <c r="CX43" s="234"/>
      <c r="CY43" s="234"/>
      <c r="CZ43" s="234"/>
      <c r="DB43" s="234"/>
      <c r="DC43" s="234"/>
      <c r="DD43" s="234"/>
      <c r="DE43" s="234"/>
      <c r="DG43" s="234"/>
      <c r="DH43" s="234"/>
      <c r="DI43" s="234"/>
      <c r="DJ43" s="234"/>
    </row>
    <row r="44" spans="1:114" outlineLevel="1" x14ac:dyDescent="0.25">
      <c r="A44" s="230" t="s">
        <v>188</v>
      </c>
      <c r="B44" s="230"/>
      <c r="D44" s="227"/>
      <c r="E44" s="228"/>
      <c r="F44" s="228"/>
      <c r="G44" s="228"/>
      <c r="H44" s="228"/>
      <c r="I44" s="248"/>
      <c r="J44" s="234"/>
      <c r="K44" s="234"/>
      <c r="L44" s="234"/>
      <c r="M44" s="234"/>
      <c r="O44" s="234"/>
      <c r="P44" s="234"/>
      <c r="Q44" s="234"/>
      <c r="R44" s="234"/>
      <c r="T44" s="234"/>
      <c r="U44" s="234"/>
      <c r="V44" s="234"/>
      <c r="W44" s="234"/>
      <c r="Y44" s="234"/>
      <c r="Z44" s="234"/>
      <c r="AA44" s="234"/>
      <c r="AB44" s="234"/>
      <c r="AD44" s="234"/>
      <c r="AE44" s="234"/>
      <c r="AF44" s="234"/>
      <c r="AG44" s="234"/>
      <c r="AI44" s="234"/>
      <c r="AJ44" s="234"/>
      <c r="AK44" s="234"/>
      <c r="AL44" s="234"/>
      <c r="AM44" s="208"/>
      <c r="AN44" s="234"/>
      <c r="AO44" s="234"/>
      <c r="AP44" s="234"/>
      <c r="AQ44" s="234"/>
      <c r="AS44" s="234"/>
      <c r="AT44" s="234"/>
      <c r="AU44" s="234"/>
      <c r="AV44" s="234"/>
      <c r="AX44" s="234"/>
      <c r="AY44" s="234"/>
      <c r="AZ44" s="234"/>
      <c r="BA44" s="234"/>
      <c r="BC44" s="234"/>
      <c r="BD44" s="234"/>
      <c r="BE44" s="234"/>
      <c r="BF44" s="234"/>
      <c r="BI44" s="234"/>
      <c r="BJ44" s="234"/>
      <c r="BK44" s="234"/>
      <c r="BL44" s="234"/>
      <c r="BM44" s="208"/>
      <c r="BN44" s="234"/>
      <c r="BO44" s="234"/>
      <c r="BP44" s="234"/>
      <c r="BQ44" s="234"/>
      <c r="BS44" s="234"/>
      <c r="BT44" s="234"/>
      <c r="BU44" s="234"/>
      <c r="BV44" s="234"/>
      <c r="BX44" s="234"/>
      <c r="BY44" s="234"/>
      <c r="BZ44" s="234"/>
      <c r="CA44" s="234"/>
      <c r="CC44" s="234"/>
      <c r="CD44" s="234"/>
      <c r="CE44" s="234"/>
      <c r="CF44" s="234"/>
      <c r="CH44" s="234"/>
      <c r="CI44" s="234"/>
      <c r="CJ44" s="234"/>
      <c r="CK44" s="234"/>
      <c r="CM44" s="234"/>
      <c r="CN44" s="234"/>
      <c r="CO44" s="234"/>
      <c r="CP44" s="234"/>
      <c r="CR44" s="234"/>
      <c r="CS44" s="234"/>
      <c r="CT44" s="234"/>
      <c r="CU44" s="234"/>
      <c r="CW44" s="234"/>
      <c r="CX44" s="234"/>
      <c r="CY44" s="234"/>
      <c r="CZ44" s="234"/>
      <c r="DB44" s="234"/>
      <c r="DC44" s="234"/>
      <c r="DD44" s="234"/>
      <c r="DE44" s="234"/>
      <c r="DG44" s="234"/>
      <c r="DH44" s="234"/>
      <c r="DI44" s="234"/>
      <c r="DJ44" s="234"/>
    </row>
    <row r="45" spans="1:114" outlineLevel="1" x14ac:dyDescent="0.25">
      <c r="A45" s="230" t="s">
        <v>189</v>
      </c>
      <c r="B45" s="230"/>
      <c r="D45" s="227"/>
      <c r="E45" s="228"/>
      <c r="F45" s="228"/>
      <c r="G45" s="228"/>
      <c r="H45" s="228"/>
      <c r="I45" s="248"/>
      <c r="J45" s="234"/>
      <c r="K45" s="234"/>
      <c r="L45" s="234"/>
      <c r="M45" s="234"/>
      <c r="O45" s="234"/>
      <c r="P45" s="234"/>
      <c r="Q45" s="234"/>
      <c r="R45" s="234"/>
      <c r="T45" s="234"/>
      <c r="U45" s="234"/>
      <c r="V45" s="234"/>
      <c r="W45" s="234"/>
      <c r="Y45" s="234"/>
      <c r="Z45" s="234"/>
      <c r="AA45" s="234"/>
      <c r="AB45" s="234"/>
      <c r="AD45" s="234"/>
      <c r="AE45" s="234"/>
      <c r="AF45" s="234"/>
      <c r="AG45" s="234"/>
      <c r="AI45" s="234"/>
      <c r="AJ45" s="234"/>
      <c r="AK45" s="234"/>
      <c r="AL45" s="234"/>
      <c r="AM45" s="208"/>
      <c r="AN45" s="234"/>
      <c r="AO45" s="234"/>
      <c r="AP45" s="234"/>
      <c r="AQ45" s="234"/>
      <c r="AS45" s="234"/>
      <c r="AT45" s="234"/>
      <c r="AU45" s="234"/>
      <c r="AV45" s="234"/>
      <c r="AX45" s="234"/>
      <c r="AY45" s="234"/>
      <c r="AZ45" s="234"/>
      <c r="BA45" s="234"/>
      <c r="BC45" s="234"/>
      <c r="BD45" s="234"/>
      <c r="BE45" s="234"/>
      <c r="BF45" s="234"/>
      <c r="BI45" s="234"/>
      <c r="BJ45" s="234"/>
      <c r="BK45" s="234"/>
      <c r="BL45" s="234"/>
      <c r="BM45" s="208"/>
      <c r="BN45" s="234"/>
      <c r="BO45" s="234"/>
      <c r="BP45" s="234"/>
      <c r="BQ45" s="234"/>
      <c r="BS45" s="234"/>
      <c r="BT45" s="234"/>
      <c r="BU45" s="234"/>
      <c r="BV45" s="234"/>
      <c r="BX45" s="234"/>
      <c r="BY45" s="234"/>
      <c r="BZ45" s="234"/>
      <c r="CA45" s="234"/>
      <c r="CC45" s="234"/>
      <c r="CD45" s="234"/>
      <c r="CE45" s="234"/>
      <c r="CF45" s="234"/>
      <c r="CH45" s="234"/>
      <c r="CI45" s="234"/>
      <c r="CJ45" s="234"/>
      <c r="CK45" s="234"/>
      <c r="CM45" s="234"/>
      <c r="CN45" s="234"/>
      <c r="CO45" s="234"/>
      <c r="CP45" s="234"/>
      <c r="CR45" s="234"/>
      <c r="CS45" s="234"/>
      <c r="CT45" s="234"/>
      <c r="CU45" s="234"/>
      <c r="CW45" s="234"/>
      <c r="CX45" s="234"/>
      <c r="CY45" s="234"/>
      <c r="CZ45" s="234"/>
      <c r="DB45" s="234"/>
      <c r="DC45" s="234"/>
      <c r="DD45" s="234"/>
      <c r="DE45" s="234"/>
      <c r="DG45" s="234"/>
      <c r="DH45" s="234"/>
      <c r="DI45" s="234"/>
      <c r="DJ45" s="234"/>
    </row>
    <row r="46" spans="1:114" outlineLevel="1" x14ac:dyDescent="0.25">
      <c r="A46" s="229" t="s">
        <v>190</v>
      </c>
      <c r="B46" s="229"/>
      <c r="D46" s="227"/>
      <c r="E46" s="228"/>
      <c r="F46" s="228"/>
      <c r="G46" s="228"/>
      <c r="H46" s="228"/>
      <c r="J46" s="234"/>
      <c r="K46" s="234"/>
      <c r="L46" s="234"/>
      <c r="M46" s="234"/>
      <c r="O46" s="234"/>
      <c r="P46" s="234"/>
      <c r="Q46" s="234"/>
      <c r="R46" s="234"/>
      <c r="T46" s="234"/>
      <c r="U46" s="234"/>
      <c r="V46" s="234"/>
      <c r="W46" s="234"/>
      <c r="Y46" s="234"/>
      <c r="Z46" s="234"/>
      <c r="AA46" s="234"/>
      <c r="AB46" s="234"/>
      <c r="AD46" s="234"/>
      <c r="AE46" s="234"/>
      <c r="AF46" s="234"/>
      <c r="AG46" s="234"/>
      <c r="AI46" s="234"/>
      <c r="AJ46" s="234"/>
      <c r="AK46" s="234"/>
      <c r="AL46" s="234"/>
      <c r="AM46" s="208"/>
      <c r="AN46" s="234"/>
      <c r="AO46" s="234"/>
      <c r="AP46" s="234"/>
      <c r="AQ46" s="234"/>
      <c r="AS46" s="234"/>
      <c r="AT46" s="234"/>
      <c r="AU46" s="234"/>
      <c r="AV46" s="234"/>
      <c r="AX46" s="234"/>
      <c r="AY46" s="234"/>
      <c r="AZ46" s="234"/>
      <c r="BA46" s="234"/>
      <c r="BC46" s="234"/>
      <c r="BD46" s="234"/>
      <c r="BE46" s="234"/>
      <c r="BF46" s="234"/>
      <c r="BI46" s="234"/>
      <c r="BJ46" s="234"/>
      <c r="BK46" s="234"/>
      <c r="BL46" s="234"/>
      <c r="BM46" s="208"/>
      <c r="BN46" s="234"/>
      <c r="BO46" s="234"/>
      <c r="BP46" s="234"/>
      <c r="BQ46" s="234"/>
      <c r="BS46" s="234"/>
      <c r="BT46" s="234"/>
      <c r="BU46" s="234"/>
      <c r="BV46" s="234"/>
      <c r="BX46" s="234"/>
      <c r="BY46" s="234"/>
      <c r="BZ46" s="234"/>
      <c r="CA46" s="234"/>
      <c r="CC46" s="234"/>
      <c r="CD46" s="234"/>
      <c r="CE46" s="234"/>
      <c r="CF46" s="234"/>
      <c r="CH46" s="234"/>
      <c r="CI46" s="234"/>
      <c r="CJ46" s="234"/>
      <c r="CK46" s="234"/>
      <c r="CM46" s="234"/>
      <c r="CN46" s="234"/>
      <c r="CO46" s="234"/>
      <c r="CP46" s="234"/>
      <c r="CR46" s="234"/>
      <c r="CS46" s="234"/>
      <c r="CT46" s="234"/>
      <c r="CU46" s="234"/>
      <c r="CW46" s="234"/>
      <c r="CX46" s="234"/>
      <c r="CY46" s="234"/>
      <c r="CZ46" s="234"/>
      <c r="DB46" s="234"/>
      <c r="DC46" s="234"/>
      <c r="DD46" s="234"/>
      <c r="DE46" s="234"/>
      <c r="DG46" s="234"/>
      <c r="DH46" s="234"/>
      <c r="DI46" s="234"/>
      <c r="DJ46" s="234"/>
    </row>
    <row r="47" spans="1:114" s="208" customFormat="1" ht="18" customHeight="1" x14ac:dyDescent="0.25">
      <c r="A47" s="220" t="s">
        <v>197</v>
      </c>
      <c r="D47" s="217"/>
      <c r="J47" s="248"/>
      <c r="K47" s="248"/>
      <c r="L47" s="248"/>
      <c r="M47" s="248"/>
      <c r="O47" s="248"/>
      <c r="P47" s="248"/>
      <c r="Q47" s="248"/>
      <c r="R47" s="248"/>
      <c r="T47" s="248"/>
      <c r="U47" s="248"/>
      <c r="V47" s="248"/>
      <c r="W47" s="248"/>
      <c r="Y47" s="248"/>
      <c r="Z47" s="248"/>
      <c r="AA47" s="248"/>
      <c r="AB47" s="248"/>
      <c r="AD47" s="248"/>
      <c r="AE47" s="248"/>
      <c r="AF47" s="248"/>
      <c r="AG47" s="248"/>
      <c r="AI47" s="248"/>
      <c r="AJ47" s="248"/>
      <c r="AK47" s="248"/>
      <c r="AL47" s="248"/>
      <c r="AN47" s="248"/>
      <c r="AO47" s="248"/>
      <c r="AP47" s="248"/>
      <c r="AQ47" s="248"/>
      <c r="AS47" s="248"/>
      <c r="AT47" s="248"/>
      <c r="AU47" s="248"/>
      <c r="AV47" s="248"/>
      <c r="AX47" s="248"/>
      <c r="AY47" s="248"/>
      <c r="AZ47" s="248"/>
      <c r="BA47" s="248"/>
      <c r="BC47" s="248"/>
      <c r="BD47" s="248"/>
      <c r="BE47" s="248"/>
      <c r="BF47" s="248"/>
      <c r="BI47" s="248"/>
      <c r="BJ47" s="248"/>
      <c r="BK47" s="248"/>
      <c r="BL47" s="248"/>
      <c r="BN47" s="248"/>
      <c r="BO47" s="248"/>
      <c r="BP47" s="248"/>
      <c r="BQ47" s="248"/>
      <c r="BS47" s="248"/>
      <c r="BT47" s="248"/>
      <c r="BU47" s="248"/>
      <c r="BV47" s="248"/>
      <c r="BX47" s="248"/>
      <c r="BY47" s="248"/>
      <c r="BZ47" s="248"/>
      <c r="CA47" s="248"/>
      <c r="CC47" s="248"/>
      <c r="CD47" s="248"/>
      <c r="CE47" s="248"/>
      <c r="CF47" s="248"/>
      <c r="CH47" s="248"/>
      <c r="CI47" s="248"/>
      <c r="CJ47" s="248"/>
      <c r="CK47" s="248"/>
      <c r="CM47" s="248"/>
      <c r="CN47" s="248"/>
      <c r="CO47" s="248"/>
      <c r="CP47" s="248"/>
      <c r="CR47" s="248"/>
      <c r="CS47" s="248"/>
      <c r="CT47" s="248"/>
      <c r="CU47" s="248"/>
      <c r="CW47" s="248"/>
      <c r="CX47" s="248"/>
      <c r="CY47" s="248"/>
      <c r="CZ47" s="248"/>
      <c r="DB47" s="248"/>
      <c r="DC47" s="248"/>
      <c r="DD47" s="248"/>
      <c r="DE47" s="248"/>
      <c r="DG47" s="248"/>
      <c r="DH47" s="248"/>
      <c r="DI47" s="248"/>
      <c r="DJ47" s="248"/>
    </row>
    <row r="48" spans="1:114" s="246" customFormat="1" x14ac:dyDescent="0.25">
      <c r="A48" s="218" t="s">
        <v>1</v>
      </c>
      <c r="B48" s="218"/>
      <c r="C48" s="220"/>
      <c r="D48" s="221"/>
      <c r="E48" s="222"/>
      <c r="F48" s="222"/>
      <c r="G48" s="222"/>
      <c r="H48" s="222"/>
      <c r="I48" s="220"/>
      <c r="J48" s="236"/>
      <c r="K48" s="236"/>
      <c r="L48" s="236"/>
      <c r="M48" s="236"/>
      <c r="N48" s="220"/>
      <c r="O48" s="236"/>
      <c r="P48" s="236"/>
      <c r="Q48" s="236"/>
      <c r="R48" s="236"/>
      <c r="S48" s="220"/>
      <c r="T48" s="236"/>
      <c r="U48" s="236"/>
      <c r="V48" s="236"/>
      <c r="W48" s="236"/>
      <c r="X48" s="220"/>
      <c r="Y48" s="236"/>
      <c r="Z48" s="236"/>
      <c r="AA48" s="236"/>
      <c r="AB48" s="236"/>
      <c r="AD48" s="236"/>
      <c r="AE48" s="236"/>
      <c r="AF48" s="236"/>
      <c r="AG48" s="236"/>
      <c r="AI48" s="236"/>
      <c r="AJ48" s="236"/>
      <c r="AK48" s="236"/>
      <c r="AL48" s="236"/>
      <c r="AM48" s="220"/>
      <c r="AN48" s="236"/>
      <c r="AO48" s="236"/>
      <c r="AP48" s="236"/>
      <c r="AQ48" s="236"/>
      <c r="AR48" s="220"/>
      <c r="AS48" s="236"/>
      <c r="AT48" s="236"/>
      <c r="AU48" s="236"/>
      <c r="AV48" s="236"/>
      <c r="AW48" s="220"/>
      <c r="AX48" s="236"/>
      <c r="AY48" s="236"/>
      <c r="AZ48" s="236"/>
      <c r="BA48" s="236"/>
      <c r="BC48" s="236"/>
      <c r="BD48" s="236"/>
      <c r="BE48" s="236"/>
      <c r="BF48" s="236"/>
      <c r="BI48" s="236"/>
      <c r="BJ48" s="236"/>
      <c r="BK48" s="236"/>
      <c r="BL48" s="236"/>
      <c r="BM48" s="220"/>
      <c r="BN48" s="236"/>
      <c r="BO48" s="236"/>
      <c r="BP48" s="236"/>
      <c r="BQ48" s="236"/>
      <c r="BR48" s="220"/>
      <c r="BS48" s="236"/>
      <c r="BT48" s="236"/>
      <c r="BU48" s="236"/>
      <c r="BV48" s="236"/>
      <c r="BW48" s="220"/>
      <c r="BX48" s="236"/>
      <c r="BY48" s="236"/>
      <c r="BZ48" s="236"/>
      <c r="CA48" s="236"/>
      <c r="CC48" s="236"/>
      <c r="CD48" s="236"/>
      <c r="CE48" s="236"/>
      <c r="CF48" s="236"/>
      <c r="CH48" s="236"/>
      <c r="CI48" s="236"/>
      <c r="CJ48" s="236"/>
      <c r="CK48" s="236"/>
      <c r="CM48" s="236"/>
      <c r="CN48" s="236"/>
      <c r="CO48" s="236"/>
      <c r="CP48" s="236"/>
      <c r="CQ48" s="220"/>
      <c r="CR48" s="236"/>
      <c r="CS48" s="236"/>
      <c r="CT48" s="236"/>
      <c r="CU48" s="236"/>
      <c r="CV48" s="220"/>
      <c r="CW48" s="236"/>
      <c r="CX48" s="236"/>
      <c r="CY48" s="236"/>
      <c r="CZ48" s="236"/>
      <c r="DB48" s="236"/>
      <c r="DC48" s="236"/>
      <c r="DD48" s="236"/>
      <c r="DE48" s="236"/>
      <c r="DG48" s="236"/>
      <c r="DH48" s="236"/>
      <c r="DI48" s="236"/>
      <c r="DJ48" s="236"/>
    </row>
    <row r="49" spans="1:114" x14ac:dyDescent="0.25">
      <c r="A49" s="229" t="s">
        <v>946</v>
      </c>
      <c r="B49" s="229"/>
      <c r="D49" s="231"/>
      <c r="E49" s="232"/>
      <c r="F49" s="232"/>
      <c r="G49" s="232"/>
      <c r="H49" s="232"/>
      <c r="I49" s="248"/>
      <c r="J49" s="234"/>
      <c r="K49" s="234"/>
      <c r="L49" s="230">
        <f t="shared" ref="L49:L62" si="14">SUM(Q49,V49,AA49,AF49)</f>
        <v>0</v>
      </c>
      <c r="M49" s="234"/>
      <c r="O49" s="234"/>
      <c r="P49" s="234"/>
      <c r="Q49" s="230"/>
      <c r="R49" s="234"/>
      <c r="T49" s="234"/>
      <c r="U49" s="234"/>
      <c r="V49" s="230"/>
      <c r="W49" s="234"/>
      <c r="Y49" s="234"/>
      <c r="Z49" s="234"/>
      <c r="AA49" s="230"/>
      <c r="AB49" s="234"/>
      <c r="AD49" s="234"/>
      <c r="AE49" s="234"/>
      <c r="AF49" s="230"/>
      <c r="AG49" s="234"/>
      <c r="AI49" s="234"/>
      <c r="AJ49" s="234"/>
      <c r="AK49" s="230"/>
      <c r="AL49" s="234"/>
      <c r="AM49" s="208"/>
      <c r="AN49" s="234"/>
      <c r="AO49" s="234"/>
      <c r="AP49" s="230"/>
      <c r="AQ49" s="234"/>
      <c r="AS49" s="234"/>
      <c r="AT49" s="234"/>
      <c r="AU49" s="230"/>
      <c r="AV49" s="234"/>
      <c r="AX49" s="234"/>
      <c r="AY49" s="234"/>
      <c r="AZ49" s="230"/>
      <c r="BA49" s="234"/>
      <c r="BC49" s="234"/>
      <c r="BD49" s="234"/>
      <c r="BE49" s="230"/>
      <c r="BF49" s="234"/>
      <c r="BI49" s="234"/>
      <c r="BJ49" s="234"/>
      <c r="BK49" s="230">
        <v>2</v>
      </c>
      <c r="BL49" s="234"/>
      <c r="BM49" s="208"/>
      <c r="BN49" s="234"/>
      <c r="BO49" s="234"/>
      <c r="BP49" s="230"/>
      <c r="BQ49" s="234"/>
      <c r="BS49" s="234"/>
      <c r="BT49" s="234"/>
      <c r="BU49" s="230"/>
      <c r="BV49" s="234"/>
      <c r="BX49" s="234"/>
      <c r="BY49" s="234"/>
      <c r="BZ49" s="230"/>
      <c r="CA49" s="234"/>
      <c r="CC49" s="234"/>
      <c r="CD49" s="234"/>
      <c r="CE49" s="230"/>
      <c r="CF49" s="234"/>
      <c r="CH49" s="234"/>
      <c r="CI49" s="234"/>
      <c r="CJ49" s="230">
        <f>SUM(CO49,CT49,CY49,DD49)</f>
        <v>0</v>
      </c>
      <c r="CK49" s="234"/>
      <c r="CM49" s="234"/>
      <c r="CN49" s="234"/>
      <c r="CO49" s="230"/>
      <c r="CP49" s="234"/>
      <c r="CR49" s="234"/>
      <c r="CS49" s="234"/>
      <c r="CT49" s="230"/>
      <c r="CU49" s="234"/>
      <c r="CW49" s="234"/>
      <c r="CX49" s="234"/>
      <c r="CY49" s="230"/>
      <c r="CZ49" s="234"/>
      <c r="DB49" s="234"/>
      <c r="DC49" s="234"/>
      <c r="DD49" s="230"/>
      <c r="DE49" s="234"/>
      <c r="DG49" s="234"/>
      <c r="DH49" s="234"/>
      <c r="DI49" s="230">
        <f t="shared" ref="DI49:DI62" si="15">SUM(L49,AK49,BK49,CJ49)</f>
        <v>2</v>
      </c>
      <c r="DJ49" s="234"/>
    </row>
    <row r="50" spans="1:114" x14ac:dyDescent="0.25">
      <c r="A50" s="229" t="s">
        <v>982</v>
      </c>
      <c r="B50" s="229"/>
      <c r="D50" s="233"/>
      <c r="E50" s="234"/>
      <c r="F50" s="234"/>
      <c r="G50" s="234"/>
      <c r="H50" s="234"/>
      <c r="I50" s="248"/>
      <c r="J50" s="234"/>
      <c r="K50" s="234"/>
      <c r="L50" s="230">
        <f t="shared" si="14"/>
        <v>0</v>
      </c>
      <c r="M50" s="234"/>
      <c r="O50" s="234"/>
      <c r="P50" s="234"/>
      <c r="Q50" s="230"/>
      <c r="R50" s="234"/>
      <c r="T50" s="234"/>
      <c r="U50" s="234"/>
      <c r="V50" s="230"/>
      <c r="W50" s="234"/>
      <c r="Y50" s="234"/>
      <c r="Z50" s="234"/>
      <c r="AA50" s="230"/>
      <c r="AB50" s="234"/>
      <c r="AD50" s="234"/>
      <c r="AE50" s="234"/>
      <c r="AF50" s="230"/>
      <c r="AG50" s="234"/>
      <c r="AI50" s="234"/>
      <c r="AJ50" s="234"/>
      <c r="AK50" s="230"/>
      <c r="AL50" s="234"/>
      <c r="AM50" s="208"/>
      <c r="AN50" s="234"/>
      <c r="AO50" s="234"/>
      <c r="AP50" s="230"/>
      <c r="AQ50" s="234"/>
      <c r="AS50" s="234"/>
      <c r="AT50" s="234"/>
      <c r="AU50" s="230"/>
      <c r="AV50" s="234"/>
      <c r="AX50" s="234"/>
      <c r="AY50" s="234"/>
      <c r="AZ50" s="230"/>
      <c r="BA50" s="234"/>
      <c r="BC50" s="234"/>
      <c r="BD50" s="234"/>
      <c r="BE50" s="230"/>
      <c r="BF50" s="234"/>
      <c r="BI50" s="234"/>
      <c r="BJ50" s="234"/>
      <c r="BK50" s="230">
        <v>2</v>
      </c>
      <c r="BL50" s="234"/>
      <c r="BM50" s="208"/>
      <c r="BN50" s="234"/>
      <c r="BO50" s="234"/>
      <c r="BP50" s="230"/>
      <c r="BQ50" s="234"/>
      <c r="BS50" s="234"/>
      <c r="BT50" s="234"/>
      <c r="BU50" s="230"/>
      <c r="BV50" s="234"/>
      <c r="BX50" s="234"/>
      <c r="BY50" s="234"/>
      <c r="BZ50" s="230"/>
      <c r="CA50" s="234"/>
      <c r="CC50" s="234"/>
      <c r="CD50" s="234"/>
      <c r="CE50" s="230"/>
      <c r="CF50" s="234"/>
      <c r="CH50" s="234"/>
      <c r="CI50" s="234"/>
      <c r="CJ50" s="230">
        <f t="shared" ref="CJ50:CJ62" si="16">SUM(CO50,CT50,CY50,DD50)</f>
        <v>0</v>
      </c>
      <c r="CK50" s="234"/>
      <c r="CM50" s="234"/>
      <c r="CN50" s="234"/>
      <c r="CO50" s="230"/>
      <c r="CP50" s="234"/>
      <c r="CR50" s="234"/>
      <c r="CS50" s="234"/>
      <c r="CT50" s="230"/>
      <c r="CU50" s="234"/>
      <c r="CW50" s="234"/>
      <c r="CX50" s="234"/>
      <c r="CY50" s="230"/>
      <c r="CZ50" s="234"/>
      <c r="DB50" s="234"/>
      <c r="DC50" s="234"/>
      <c r="DD50" s="230"/>
      <c r="DE50" s="234"/>
      <c r="DG50" s="234"/>
      <c r="DH50" s="234"/>
      <c r="DI50" s="230">
        <f t="shared" si="15"/>
        <v>2</v>
      </c>
      <c r="DJ50" s="234"/>
    </row>
    <row r="51" spans="1:114" x14ac:dyDescent="0.25">
      <c r="A51" s="229" t="s">
        <v>982</v>
      </c>
      <c r="B51" s="229"/>
      <c r="D51" s="233"/>
      <c r="E51" s="234"/>
      <c r="F51" s="234"/>
      <c r="G51" s="234"/>
      <c r="H51" s="234"/>
      <c r="I51" s="248"/>
      <c r="J51" s="234"/>
      <c r="K51" s="234"/>
      <c r="L51" s="230">
        <f t="shared" si="14"/>
        <v>0</v>
      </c>
      <c r="M51" s="234"/>
      <c r="O51" s="234"/>
      <c r="P51" s="234"/>
      <c r="Q51" s="230"/>
      <c r="R51" s="234"/>
      <c r="T51" s="234"/>
      <c r="U51" s="234"/>
      <c r="V51" s="230"/>
      <c r="W51" s="234"/>
      <c r="Y51" s="234"/>
      <c r="Z51" s="234"/>
      <c r="AA51" s="230"/>
      <c r="AB51" s="234"/>
      <c r="AD51" s="234"/>
      <c r="AE51" s="234"/>
      <c r="AF51" s="230"/>
      <c r="AG51" s="234"/>
      <c r="AI51" s="234"/>
      <c r="AJ51" s="234"/>
      <c r="AK51" s="230"/>
      <c r="AL51" s="234"/>
      <c r="AM51" s="208"/>
      <c r="AN51" s="234"/>
      <c r="AO51" s="234"/>
      <c r="AP51" s="230"/>
      <c r="AQ51" s="234"/>
      <c r="AS51" s="234"/>
      <c r="AT51" s="234"/>
      <c r="AU51" s="230"/>
      <c r="AV51" s="234"/>
      <c r="AX51" s="234"/>
      <c r="AY51" s="234"/>
      <c r="AZ51" s="230"/>
      <c r="BA51" s="234"/>
      <c r="BC51" s="234"/>
      <c r="BD51" s="234"/>
      <c r="BE51" s="230"/>
      <c r="BF51" s="234"/>
      <c r="BI51" s="234"/>
      <c r="BJ51" s="234"/>
      <c r="BK51" s="230">
        <v>2</v>
      </c>
      <c r="BL51" s="234"/>
      <c r="BM51" s="208"/>
      <c r="BN51" s="234"/>
      <c r="BO51" s="234"/>
      <c r="BP51" s="230"/>
      <c r="BQ51" s="234"/>
      <c r="BS51" s="234"/>
      <c r="BT51" s="234"/>
      <c r="BU51" s="230"/>
      <c r="BV51" s="234"/>
      <c r="BX51" s="234"/>
      <c r="BY51" s="234"/>
      <c r="BZ51" s="230"/>
      <c r="CA51" s="234"/>
      <c r="CC51" s="234"/>
      <c r="CD51" s="234"/>
      <c r="CE51" s="230"/>
      <c r="CF51" s="234"/>
      <c r="CH51" s="234"/>
      <c r="CI51" s="234"/>
      <c r="CJ51" s="230">
        <f t="shared" si="16"/>
        <v>0</v>
      </c>
      <c r="CK51" s="234"/>
      <c r="CM51" s="234"/>
      <c r="CN51" s="234"/>
      <c r="CO51" s="230"/>
      <c r="CP51" s="234"/>
      <c r="CR51" s="234"/>
      <c r="CS51" s="234"/>
      <c r="CT51" s="230"/>
      <c r="CU51" s="234"/>
      <c r="CW51" s="234"/>
      <c r="CX51" s="234"/>
      <c r="CY51" s="230"/>
      <c r="CZ51" s="234"/>
      <c r="DB51" s="234"/>
      <c r="DC51" s="234"/>
      <c r="DD51" s="230"/>
      <c r="DE51" s="234"/>
      <c r="DG51" s="234"/>
      <c r="DH51" s="234"/>
      <c r="DI51" s="230">
        <f t="shared" si="15"/>
        <v>2</v>
      </c>
      <c r="DJ51" s="234"/>
    </row>
    <row r="52" spans="1:114" x14ac:dyDescent="0.25">
      <c r="A52" s="229" t="s">
        <v>983</v>
      </c>
      <c r="B52" s="229"/>
      <c r="D52" s="233"/>
      <c r="E52" s="234"/>
      <c r="F52" s="234"/>
      <c r="G52" s="234"/>
      <c r="H52" s="234"/>
      <c r="I52" s="248"/>
      <c r="J52" s="234"/>
      <c r="K52" s="234"/>
      <c r="L52" s="230">
        <f t="shared" si="14"/>
        <v>0</v>
      </c>
      <c r="M52" s="234"/>
      <c r="O52" s="234"/>
      <c r="P52" s="234"/>
      <c r="Q52" s="230"/>
      <c r="R52" s="234"/>
      <c r="T52" s="234"/>
      <c r="U52" s="234"/>
      <c r="V52" s="230"/>
      <c r="W52" s="234"/>
      <c r="Y52" s="234"/>
      <c r="Z52" s="234"/>
      <c r="AA52" s="230"/>
      <c r="AB52" s="234"/>
      <c r="AD52" s="234"/>
      <c r="AE52" s="234"/>
      <c r="AF52" s="230"/>
      <c r="AG52" s="234"/>
      <c r="AI52" s="234"/>
      <c r="AJ52" s="234"/>
      <c r="AK52" s="230"/>
      <c r="AL52" s="234"/>
      <c r="AM52" s="208"/>
      <c r="AN52" s="234"/>
      <c r="AO52" s="234"/>
      <c r="AP52" s="230"/>
      <c r="AQ52" s="234"/>
      <c r="AS52" s="234"/>
      <c r="AT52" s="234"/>
      <c r="AU52" s="230"/>
      <c r="AV52" s="234"/>
      <c r="AX52" s="234"/>
      <c r="AY52" s="234"/>
      <c r="AZ52" s="230"/>
      <c r="BA52" s="234"/>
      <c r="BC52" s="234"/>
      <c r="BD52" s="234"/>
      <c r="BE52" s="230"/>
      <c r="BF52" s="234"/>
      <c r="BI52" s="234"/>
      <c r="BJ52" s="234"/>
      <c r="BK52" s="230">
        <v>2</v>
      </c>
      <c r="BL52" s="234"/>
      <c r="BM52" s="208"/>
      <c r="BN52" s="234"/>
      <c r="BO52" s="234"/>
      <c r="BP52" s="230"/>
      <c r="BQ52" s="234"/>
      <c r="BS52" s="234"/>
      <c r="BT52" s="234"/>
      <c r="BU52" s="230"/>
      <c r="BV52" s="234"/>
      <c r="BX52" s="234"/>
      <c r="BY52" s="234"/>
      <c r="BZ52" s="230"/>
      <c r="CA52" s="234"/>
      <c r="CC52" s="234"/>
      <c r="CD52" s="234"/>
      <c r="CE52" s="230"/>
      <c r="CF52" s="234"/>
      <c r="CH52" s="234"/>
      <c r="CI52" s="234"/>
      <c r="CJ52" s="230">
        <f t="shared" si="16"/>
        <v>0</v>
      </c>
      <c r="CK52" s="234"/>
      <c r="CM52" s="234"/>
      <c r="CN52" s="234"/>
      <c r="CO52" s="230"/>
      <c r="CP52" s="234"/>
      <c r="CR52" s="234"/>
      <c r="CS52" s="234"/>
      <c r="CT52" s="230"/>
      <c r="CU52" s="234"/>
      <c r="CW52" s="234"/>
      <c r="CX52" s="234"/>
      <c r="CY52" s="230"/>
      <c r="CZ52" s="234"/>
      <c r="DB52" s="234"/>
      <c r="DC52" s="234"/>
      <c r="DD52" s="230"/>
      <c r="DE52" s="234"/>
      <c r="DG52" s="234"/>
      <c r="DH52" s="234"/>
      <c r="DI52" s="230">
        <f t="shared" si="15"/>
        <v>2</v>
      </c>
      <c r="DJ52" s="234"/>
    </row>
    <row r="53" spans="1:114" x14ac:dyDescent="0.25">
      <c r="A53" s="229"/>
      <c r="B53" s="229"/>
      <c r="D53" s="233"/>
      <c r="E53" s="234"/>
      <c r="F53" s="234"/>
      <c r="G53" s="234"/>
      <c r="H53" s="234"/>
      <c r="I53" s="248"/>
      <c r="J53" s="234"/>
      <c r="K53" s="234"/>
      <c r="L53" s="230">
        <f t="shared" si="14"/>
        <v>0</v>
      </c>
      <c r="M53" s="234"/>
      <c r="O53" s="234"/>
      <c r="P53" s="234"/>
      <c r="Q53" s="230"/>
      <c r="R53" s="234"/>
      <c r="T53" s="234"/>
      <c r="U53" s="234"/>
      <c r="V53" s="230"/>
      <c r="W53" s="234"/>
      <c r="Y53" s="234"/>
      <c r="Z53" s="234"/>
      <c r="AA53" s="230"/>
      <c r="AB53" s="234"/>
      <c r="AD53" s="234"/>
      <c r="AE53" s="234"/>
      <c r="AF53" s="230"/>
      <c r="AG53" s="234"/>
      <c r="AI53" s="234"/>
      <c r="AJ53" s="234"/>
      <c r="AK53" s="230">
        <f t="shared" ref="AK53:AK62" si="17">SUM(AP53,AU53,AZ53,BE53)</f>
        <v>0</v>
      </c>
      <c r="AL53" s="234"/>
      <c r="AM53" s="208"/>
      <c r="AN53" s="234"/>
      <c r="AO53" s="234"/>
      <c r="AP53" s="230"/>
      <c r="AQ53" s="234"/>
      <c r="AS53" s="234"/>
      <c r="AT53" s="234"/>
      <c r="AU53" s="230"/>
      <c r="AV53" s="234"/>
      <c r="AX53" s="234"/>
      <c r="AY53" s="234"/>
      <c r="AZ53" s="230"/>
      <c r="BA53" s="234"/>
      <c r="BC53" s="234"/>
      <c r="BD53" s="234"/>
      <c r="BE53" s="230"/>
      <c r="BF53" s="234"/>
      <c r="BI53" s="234"/>
      <c r="BJ53" s="234"/>
      <c r="BK53" s="230">
        <f t="shared" ref="BK53:BK62" si="18">SUM(BP53,BU53,BZ53,CE53)</f>
        <v>0</v>
      </c>
      <c r="BL53" s="234"/>
      <c r="BM53" s="208"/>
      <c r="BN53" s="234"/>
      <c r="BO53" s="234"/>
      <c r="BP53" s="230"/>
      <c r="BQ53" s="234"/>
      <c r="BS53" s="234"/>
      <c r="BT53" s="234"/>
      <c r="BU53" s="230"/>
      <c r="BV53" s="234"/>
      <c r="BX53" s="234"/>
      <c r="BY53" s="234"/>
      <c r="BZ53" s="230"/>
      <c r="CA53" s="234"/>
      <c r="CC53" s="234"/>
      <c r="CD53" s="234"/>
      <c r="CE53" s="230"/>
      <c r="CF53" s="234"/>
      <c r="CH53" s="234"/>
      <c r="CI53" s="234"/>
      <c r="CJ53" s="230">
        <f t="shared" si="16"/>
        <v>0</v>
      </c>
      <c r="CK53" s="234"/>
      <c r="CM53" s="234"/>
      <c r="CN53" s="234"/>
      <c r="CO53" s="230"/>
      <c r="CP53" s="234"/>
      <c r="CR53" s="234"/>
      <c r="CS53" s="234"/>
      <c r="CT53" s="230"/>
      <c r="CU53" s="234"/>
      <c r="CW53" s="234"/>
      <c r="CX53" s="234"/>
      <c r="CY53" s="230"/>
      <c r="CZ53" s="234"/>
      <c r="DB53" s="234"/>
      <c r="DC53" s="234"/>
      <c r="DD53" s="230"/>
      <c r="DE53" s="234"/>
      <c r="DG53" s="234"/>
      <c r="DH53" s="234"/>
      <c r="DI53" s="230">
        <f t="shared" si="15"/>
        <v>0</v>
      </c>
      <c r="DJ53" s="234"/>
    </row>
    <row r="54" spans="1:114" x14ac:dyDescent="0.25">
      <c r="A54" s="229"/>
      <c r="B54" s="229"/>
      <c r="D54" s="233"/>
      <c r="E54" s="234"/>
      <c r="F54" s="234"/>
      <c r="G54" s="234"/>
      <c r="H54" s="234"/>
      <c r="I54" s="248"/>
      <c r="J54" s="234"/>
      <c r="K54" s="234"/>
      <c r="L54" s="230">
        <f t="shared" si="14"/>
        <v>0</v>
      </c>
      <c r="M54" s="234"/>
      <c r="O54" s="234"/>
      <c r="P54" s="234"/>
      <c r="Q54" s="230"/>
      <c r="R54" s="234"/>
      <c r="T54" s="234"/>
      <c r="U54" s="234"/>
      <c r="V54" s="230"/>
      <c r="W54" s="234"/>
      <c r="Y54" s="234"/>
      <c r="Z54" s="234"/>
      <c r="AA54" s="230"/>
      <c r="AB54" s="234"/>
      <c r="AD54" s="234"/>
      <c r="AE54" s="234"/>
      <c r="AF54" s="230"/>
      <c r="AG54" s="234"/>
      <c r="AI54" s="234"/>
      <c r="AJ54" s="234"/>
      <c r="AK54" s="230">
        <f t="shared" si="17"/>
        <v>0</v>
      </c>
      <c r="AL54" s="234"/>
      <c r="AM54" s="208"/>
      <c r="AN54" s="234"/>
      <c r="AO54" s="234"/>
      <c r="AP54" s="230"/>
      <c r="AQ54" s="234"/>
      <c r="AS54" s="234"/>
      <c r="AT54" s="234"/>
      <c r="AU54" s="230"/>
      <c r="AV54" s="234"/>
      <c r="AX54" s="234"/>
      <c r="AY54" s="234"/>
      <c r="AZ54" s="230"/>
      <c r="BA54" s="234"/>
      <c r="BC54" s="234"/>
      <c r="BD54" s="234"/>
      <c r="BE54" s="230"/>
      <c r="BF54" s="234"/>
      <c r="BI54" s="234"/>
      <c r="BJ54" s="234"/>
      <c r="BK54" s="230">
        <f t="shared" si="18"/>
        <v>0</v>
      </c>
      <c r="BL54" s="234"/>
      <c r="BM54" s="208"/>
      <c r="BN54" s="234"/>
      <c r="BO54" s="234"/>
      <c r="BP54" s="230"/>
      <c r="BQ54" s="234"/>
      <c r="BS54" s="234"/>
      <c r="BT54" s="234"/>
      <c r="BU54" s="230"/>
      <c r="BV54" s="234"/>
      <c r="BX54" s="234"/>
      <c r="BY54" s="234"/>
      <c r="BZ54" s="230"/>
      <c r="CA54" s="234"/>
      <c r="CC54" s="234"/>
      <c r="CD54" s="234"/>
      <c r="CE54" s="230"/>
      <c r="CF54" s="234"/>
      <c r="CH54" s="234"/>
      <c r="CI54" s="234"/>
      <c r="CJ54" s="230">
        <f t="shared" si="16"/>
        <v>0</v>
      </c>
      <c r="CK54" s="234"/>
      <c r="CM54" s="234"/>
      <c r="CN54" s="234"/>
      <c r="CO54" s="230"/>
      <c r="CP54" s="234"/>
      <c r="CR54" s="234"/>
      <c r="CS54" s="234"/>
      <c r="CT54" s="230"/>
      <c r="CU54" s="234"/>
      <c r="CW54" s="234"/>
      <c r="CX54" s="234"/>
      <c r="CY54" s="230"/>
      <c r="CZ54" s="234"/>
      <c r="DB54" s="234"/>
      <c r="DC54" s="234"/>
      <c r="DD54" s="230"/>
      <c r="DE54" s="234"/>
      <c r="DG54" s="234"/>
      <c r="DH54" s="234"/>
      <c r="DI54" s="230">
        <f t="shared" si="15"/>
        <v>0</v>
      </c>
      <c r="DJ54" s="234"/>
    </row>
    <row r="55" spans="1:114" x14ac:dyDescent="0.25">
      <c r="A55" s="229"/>
      <c r="B55" s="229"/>
      <c r="D55" s="233"/>
      <c r="E55" s="234"/>
      <c r="F55" s="234"/>
      <c r="G55" s="234"/>
      <c r="H55" s="234"/>
      <c r="I55" s="248"/>
      <c r="J55" s="234"/>
      <c r="K55" s="234"/>
      <c r="L55" s="230">
        <f t="shared" si="14"/>
        <v>0</v>
      </c>
      <c r="M55" s="234"/>
      <c r="O55" s="234"/>
      <c r="P55" s="234"/>
      <c r="Q55" s="230"/>
      <c r="R55" s="234"/>
      <c r="T55" s="234"/>
      <c r="U55" s="234"/>
      <c r="V55" s="230"/>
      <c r="W55" s="234"/>
      <c r="Y55" s="234"/>
      <c r="Z55" s="234"/>
      <c r="AA55" s="230"/>
      <c r="AB55" s="234"/>
      <c r="AD55" s="234"/>
      <c r="AE55" s="234"/>
      <c r="AF55" s="230"/>
      <c r="AG55" s="234"/>
      <c r="AI55" s="234"/>
      <c r="AJ55" s="234"/>
      <c r="AK55" s="230">
        <f t="shared" si="17"/>
        <v>0</v>
      </c>
      <c r="AL55" s="234"/>
      <c r="AM55" s="208"/>
      <c r="AN55" s="234"/>
      <c r="AO55" s="234"/>
      <c r="AP55" s="230"/>
      <c r="AQ55" s="234"/>
      <c r="AS55" s="234"/>
      <c r="AT55" s="234"/>
      <c r="AU55" s="230"/>
      <c r="AV55" s="234"/>
      <c r="AX55" s="234"/>
      <c r="AY55" s="234"/>
      <c r="AZ55" s="230"/>
      <c r="BA55" s="234"/>
      <c r="BC55" s="234"/>
      <c r="BD55" s="234"/>
      <c r="BE55" s="230"/>
      <c r="BF55" s="234"/>
      <c r="BI55" s="234"/>
      <c r="BJ55" s="234"/>
      <c r="BK55" s="230">
        <f t="shared" si="18"/>
        <v>0</v>
      </c>
      <c r="BL55" s="234"/>
      <c r="BM55" s="208"/>
      <c r="BN55" s="234"/>
      <c r="BO55" s="234"/>
      <c r="BP55" s="230"/>
      <c r="BQ55" s="234"/>
      <c r="BS55" s="234"/>
      <c r="BT55" s="234"/>
      <c r="BU55" s="230"/>
      <c r="BV55" s="234"/>
      <c r="BX55" s="234"/>
      <c r="BY55" s="234"/>
      <c r="BZ55" s="230"/>
      <c r="CA55" s="234"/>
      <c r="CC55" s="234"/>
      <c r="CD55" s="234"/>
      <c r="CE55" s="230"/>
      <c r="CF55" s="234"/>
      <c r="CH55" s="234"/>
      <c r="CI55" s="234"/>
      <c r="CJ55" s="230">
        <f t="shared" si="16"/>
        <v>0</v>
      </c>
      <c r="CK55" s="234"/>
      <c r="CM55" s="234"/>
      <c r="CN55" s="234"/>
      <c r="CO55" s="230"/>
      <c r="CP55" s="234"/>
      <c r="CR55" s="234"/>
      <c r="CS55" s="234"/>
      <c r="CT55" s="230"/>
      <c r="CU55" s="234"/>
      <c r="CW55" s="234"/>
      <c r="CX55" s="234"/>
      <c r="CY55" s="230"/>
      <c r="CZ55" s="234"/>
      <c r="DB55" s="234"/>
      <c r="DC55" s="234"/>
      <c r="DD55" s="230"/>
      <c r="DE55" s="234"/>
      <c r="DG55" s="234"/>
      <c r="DH55" s="234"/>
      <c r="DI55" s="230">
        <f t="shared" si="15"/>
        <v>0</v>
      </c>
      <c r="DJ55" s="234"/>
    </row>
    <row r="56" spans="1:114" x14ac:dyDescent="0.25">
      <c r="A56" s="229"/>
      <c r="B56" s="229"/>
      <c r="D56" s="233"/>
      <c r="E56" s="234"/>
      <c r="F56" s="234"/>
      <c r="G56" s="234"/>
      <c r="H56" s="234"/>
      <c r="I56" s="248"/>
      <c r="J56" s="234"/>
      <c r="K56" s="234"/>
      <c r="L56" s="230">
        <f t="shared" si="14"/>
        <v>0</v>
      </c>
      <c r="M56" s="234"/>
      <c r="O56" s="234"/>
      <c r="P56" s="234"/>
      <c r="Q56" s="230"/>
      <c r="R56" s="234"/>
      <c r="T56" s="234"/>
      <c r="U56" s="234"/>
      <c r="V56" s="230"/>
      <c r="W56" s="234"/>
      <c r="Y56" s="234"/>
      <c r="Z56" s="234"/>
      <c r="AA56" s="230"/>
      <c r="AB56" s="234"/>
      <c r="AD56" s="234"/>
      <c r="AE56" s="234"/>
      <c r="AF56" s="230"/>
      <c r="AG56" s="234"/>
      <c r="AI56" s="234"/>
      <c r="AJ56" s="234"/>
      <c r="AK56" s="230">
        <f t="shared" si="17"/>
        <v>0</v>
      </c>
      <c r="AL56" s="234"/>
      <c r="AM56" s="208"/>
      <c r="AN56" s="234"/>
      <c r="AO56" s="234"/>
      <c r="AP56" s="230"/>
      <c r="AQ56" s="234"/>
      <c r="AS56" s="234"/>
      <c r="AT56" s="234"/>
      <c r="AU56" s="230"/>
      <c r="AV56" s="234"/>
      <c r="AX56" s="234"/>
      <c r="AY56" s="234"/>
      <c r="AZ56" s="230"/>
      <c r="BA56" s="234"/>
      <c r="BC56" s="234"/>
      <c r="BD56" s="234"/>
      <c r="BE56" s="230"/>
      <c r="BF56" s="234"/>
      <c r="BI56" s="234"/>
      <c r="BJ56" s="234"/>
      <c r="BK56" s="230">
        <f t="shared" si="18"/>
        <v>0</v>
      </c>
      <c r="BL56" s="234"/>
      <c r="BM56" s="208"/>
      <c r="BN56" s="234"/>
      <c r="BO56" s="234"/>
      <c r="BP56" s="230"/>
      <c r="BQ56" s="234"/>
      <c r="BS56" s="234"/>
      <c r="BT56" s="234"/>
      <c r="BU56" s="230"/>
      <c r="BV56" s="234"/>
      <c r="BX56" s="234"/>
      <c r="BY56" s="234"/>
      <c r="BZ56" s="230"/>
      <c r="CA56" s="234"/>
      <c r="CC56" s="234"/>
      <c r="CD56" s="234"/>
      <c r="CE56" s="230"/>
      <c r="CF56" s="234"/>
      <c r="CH56" s="234"/>
      <c r="CI56" s="234"/>
      <c r="CJ56" s="230">
        <f t="shared" si="16"/>
        <v>0</v>
      </c>
      <c r="CK56" s="234"/>
      <c r="CM56" s="234"/>
      <c r="CN56" s="234"/>
      <c r="CO56" s="230"/>
      <c r="CP56" s="234"/>
      <c r="CR56" s="234"/>
      <c r="CS56" s="234"/>
      <c r="CT56" s="230"/>
      <c r="CU56" s="234"/>
      <c r="CW56" s="234"/>
      <c r="CX56" s="234"/>
      <c r="CY56" s="230"/>
      <c r="CZ56" s="234"/>
      <c r="DB56" s="234"/>
      <c r="DC56" s="234"/>
      <c r="DD56" s="230"/>
      <c r="DE56" s="234"/>
      <c r="DG56" s="234"/>
      <c r="DH56" s="234"/>
      <c r="DI56" s="230">
        <f t="shared" si="15"/>
        <v>0</v>
      </c>
      <c r="DJ56" s="234"/>
    </row>
    <row r="57" spans="1:114" x14ac:dyDescent="0.25">
      <c r="A57" s="229"/>
      <c r="B57" s="229"/>
      <c r="D57" s="233"/>
      <c r="E57" s="234"/>
      <c r="F57" s="234"/>
      <c r="G57" s="234"/>
      <c r="H57" s="234"/>
      <c r="I57" s="248"/>
      <c r="J57" s="234"/>
      <c r="K57" s="234"/>
      <c r="L57" s="230">
        <f t="shared" si="14"/>
        <v>0</v>
      </c>
      <c r="M57" s="234"/>
      <c r="O57" s="234"/>
      <c r="P57" s="234"/>
      <c r="Q57" s="230"/>
      <c r="R57" s="234"/>
      <c r="T57" s="234"/>
      <c r="U57" s="234"/>
      <c r="V57" s="230"/>
      <c r="W57" s="234"/>
      <c r="Y57" s="234"/>
      <c r="Z57" s="234"/>
      <c r="AA57" s="230"/>
      <c r="AB57" s="234"/>
      <c r="AD57" s="234"/>
      <c r="AE57" s="234"/>
      <c r="AF57" s="230"/>
      <c r="AG57" s="234"/>
      <c r="AI57" s="234"/>
      <c r="AJ57" s="234"/>
      <c r="AK57" s="230">
        <f t="shared" si="17"/>
        <v>0</v>
      </c>
      <c r="AL57" s="234"/>
      <c r="AM57" s="208"/>
      <c r="AN57" s="234"/>
      <c r="AO57" s="234"/>
      <c r="AP57" s="230"/>
      <c r="AQ57" s="234"/>
      <c r="AS57" s="234"/>
      <c r="AT57" s="234"/>
      <c r="AU57" s="230"/>
      <c r="AV57" s="234"/>
      <c r="AX57" s="234"/>
      <c r="AY57" s="234"/>
      <c r="AZ57" s="230"/>
      <c r="BA57" s="234"/>
      <c r="BC57" s="234"/>
      <c r="BD57" s="234"/>
      <c r="BE57" s="230"/>
      <c r="BF57" s="234"/>
      <c r="BI57" s="234"/>
      <c r="BJ57" s="234"/>
      <c r="BK57" s="230">
        <f t="shared" si="18"/>
        <v>0</v>
      </c>
      <c r="BL57" s="234"/>
      <c r="BM57" s="208"/>
      <c r="BN57" s="234"/>
      <c r="BO57" s="234"/>
      <c r="BP57" s="230"/>
      <c r="BQ57" s="234"/>
      <c r="BS57" s="234"/>
      <c r="BT57" s="234"/>
      <c r="BU57" s="230"/>
      <c r="BV57" s="234"/>
      <c r="BX57" s="234"/>
      <c r="BY57" s="234"/>
      <c r="BZ57" s="230"/>
      <c r="CA57" s="234"/>
      <c r="CC57" s="234"/>
      <c r="CD57" s="234"/>
      <c r="CE57" s="230"/>
      <c r="CF57" s="234"/>
      <c r="CH57" s="234"/>
      <c r="CI57" s="234"/>
      <c r="CJ57" s="230">
        <f t="shared" si="16"/>
        <v>0</v>
      </c>
      <c r="CK57" s="234"/>
      <c r="CM57" s="234"/>
      <c r="CN57" s="234"/>
      <c r="CO57" s="230"/>
      <c r="CP57" s="234"/>
      <c r="CR57" s="234"/>
      <c r="CS57" s="234"/>
      <c r="CT57" s="230"/>
      <c r="CU57" s="234"/>
      <c r="CW57" s="234"/>
      <c r="CX57" s="234"/>
      <c r="CY57" s="230"/>
      <c r="CZ57" s="234"/>
      <c r="DB57" s="234"/>
      <c r="DC57" s="234"/>
      <c r="DD57" s="230"/>
      <c r="DE57" s="234"/>
      <c r="DG57" s="234"/>
      <c r="DH57" s="234"/>
      <c r="DI57" s="230">
        <f t="shared" si="15"/>
        <v>0</v>
      </c>
      <c r="DJ57" s="234"/>
    </row>
    <row r="58" spans="1:114" x14ac:dyDescent="0.25">
      <c r="A58" s="229"/>
      <c r="B58" s="229"/>
      <c r="D58" s="233"/>
      <c r="E58" s="234"/>
      <c r="F58" s="234"/>
      <c r="G58" s="234"/>
      <c r="H58" s="234"/>
      <c r="I58" s="248"/>
      <c r="J58" s="234"/>
      <c r="K58" s="234"/>
      <c r="L58" s="230">
        <f t="shared" si="14"/>
        <v>0</v>
      </c>
      <c r="M58" s="234"/>
      <c r="O58" s="234"/>
      <c r="P58" s="234"/>
      <c r="Q58" s="230"/>
      <c r="R58" s="234"/>
      <c r="T58" s="234"/>
      <c r="U58" s="234"/>
      <c r="V58" s="230"/>
      <c r="W58" s="234"/>
      <c r="Y58" s="234"/>
      <c r="Z58" s="234"/>
      <c r="AA58" s="230"/>
      <c r="AB58" s="234"/>
      <c r="AD58" s="234"/>
      <c r="AE58" s="234"/>
      <c r="AF58" s="230"/>
      <c r="AG58" s="234"/>
      <c r="AI58" s="234"/>
      <c r="AJ58" s="234"/>
      <c r="AK58" s="230">
        <f t="shared" si="17"/>
        <v>0</v>
      </c>
      <c r="AL58" s="234"/>
      <c r="AM58" s="208"/>
      <c r="AN58" s="234"/>
      <c r="AO58" s="234"/>
      <c r="AP58" s="230"/>
      <c r="AQ58" s="234"/>
      <c r="AS58" s="234"/>
      <c r="AT58" s="234"/>
      <c r="AU58" s="230"/>
      <c r="AV58" s="234"/>
      <c r="AX58" s="234"/>
      <c r="AY58" s="234"/>
      <c r="AZ58" s="230"/>
      <c r="BA58" s="234"/>
      <c r="BC58" s="234"/>
      <c r="BD58" s="234"/>
      <c r="BE58" s="230"/>
      <c r="BF58" s="234"/>
      <c r="BI58" s="234"/>
      <c r="BJ58" s="234"/>
      <c r="BK58" s="230">
        <f t="shared" si="18"/>
        <v>0</v>
      </c>
      <c r="BL58" s="234"/>
      <c r="BM58" s="208"/>
      <c r="BN58" s="234"/>
      <c r="BO58" s="234"/>
      <c r="BP58" s="230"/>
      <c r="BQ58" s="234"/>
      <c r="BS58" s="234"/>
      <c r="BT58" s="234"/>
      <c r="BU58" s="230"/>
      <c r="BV58" s="234"/>
      <c r="BX58" s="234"/>
      <c r="BY58" s="234"/>
      <c r="BZ58" s="230"/>
      <c r="CA58" s="234"/>
      <c r="CC58" s="234"/>
      <c r="CD58" s="234"/>
      <c r="CE58" s="230"/>
      <c r="CF58" s="234"/>
      <c r="CH58" s="234"/>
      <c r="CI58" s="234"/>
      <c r="CJ58" s="230">
        <f t="shared" si="16"/>
        <v>0</v>
      </c>
      <c r="CK58" s="234"/>
      <c r="CM58" s="234"/>
      <c r="CN58" s="234"/>
      <c r="CO58" s="230"/>
      <c r="CP58" s="234"/>
      <c r="CR58" s="234"/>
      <c r="CS58" s="234"/>
      <c r="CT58" s="230"/>
      <c r="CU58" s="234"/>
      <c r="CW58" s="234"/>
      <c r="CX58" s="234"/>
      <c r="CY58" s="230"/>
      <c r="CZ58" s="234"/>
      <c r="DB58" s="234"/>
      <c r="DC58" s="234"/>
      <c r="DD58" s="230"/>
      <c r="DE58" s="234"/>
      <c r="DG58" s="234"/>
      <c r="DH58" s="234"/>
      <c r="DI58" s="230">
        <f t="shared" si="15"/>
        <v>0</v>
      </c>
      <c r="DJ58" s="234"/>
    </row>
    <row r="59" spans="1:114" x14ac:dyDescent="0.25">
      <c r="A59" s="229"/>
      <c r="B59" s="229"/>
      <c r="D59" s="233"/>
      <c r="E59" s="234"/>
      <c r="F59" s="234"/>
      <c r="G59" s="234"/>
      <c r="H59" s="234"/>
      <c r="I59" s="248"/>
      <c r="J59" s="234"/>
      <c r="K59" s="234"/>
      <c r="L59" s="230">
        <f t="shared" si="14"/>
        <v>0</v>
      </c>
      <c r="M59" s="234"/>
      <c r="O59" s="234"/>
      <c r="P59" s="234"/>
      <c r="Q59" s="230"/>
      <c r="R59" s="234"/>
      <c r="T59" s="234"/>
      <c r="U59" s="234"/>
      <c r="V59" s="230"/>
      <c r="W59" s="234"/>
      <c r="Y59" s="234"/>
      <c r="Z59" s="234"/>
      <c r="AA59" s="230"/>
      <c r="AB59" s="234"/>
      <c r="AD59" s="234"/>
      <c r="AE59" s="234"/>
      <c r="AF59" s="230"/>
      <c r="AG59" s="234"/>
      <c r="AI59" s="234"/>
      <c r="AJ59" s="234"/>
      <c r="AK59" s="230">
        <f t="shared" si="17"/>
        <v>0</v>
      </c>
      <c r="AL59" s="234"/>
      <c r="AM59" s="208"/>
      <c r="AN59" s="234"/>
      <c r="AO59" s="234"/>
      <c r="AP59" s="230"/>
      <c r="AQ59" s="234"/>
      <c r="AS59" s="234"/>
      <c r="AT59" s="234"/>
      <c r="AU59" s="230"/>
      <c r="AV59" s="234"/>
      <c r="AX59" s="234"/>
      <c r="AY59" s="234"/>
      <c r="AZ59" s="230"/>
      <c r="BA59" s="234"/>
      <c r="BC59" s="234"/>
      <c r="BD59" s="234"/>
      <c r="BE59" s="230"/>
      <c r="BF59" s="234"/>
      <c r="BI59" s="234"/>
      <c r="BJ59" s="234"/>
      <c r="BK59" s="230">
        <f t="shared" si="18"/>
        <v>0</v>
      </c>
      <c r="BL59" s="234"/>
      <c r="BM59" s="208"/>
      <c r="BN59" s="234"/>
      <c r="BO59" s="234"/>
      <c r="BP59" s="230"/>
      <c r="BQ59" s="234"/>
      <c r="BS59" s="234"/>
      <c r="BT59" s="234"/>
      <c r="BU59" s="230"/>
      <c r="BV59" s="234"/>
      <c r="BX59" s="234"/>
      <c r="BY59" s="234"/>
      <c r="BZ59" s="230"/>
      <c r="CA59" s="234"/>
      <c r="CC59" s="234"/>
      <c r="CD59" s="234"/>
      <c r="CE59" s="230"/>
      <c r="CF59" s="234"/>
      <c r="CH59" s="234"/>
      <c r="CI59" s="234"/>
      <c r="CJ59" s="230">
        <f t="shared" si="16"/>
        <v>0</v>
      </c>
      <c r="CK59" s="234"/>
      <c r="CM59" s="234"/>
      <c r="CN59" s="234"/>
      <c r="CO59" s="230"/>
      <c r="CP59" s="234"/>
      <c r="CR59" s="234"/>
      <c r="CS59" s="234"/>
      <c r="CT59" s="230"/>
      <c r="CU59" s="234"/>
      <c r="CW59" s="234"/>
      <c r="CX59" s="234"/>
      <c r="CY59" s="230"/>
      <c r="CZ59" s="234"/>
      <c r="DB59" s="234"/>
      <c r="DC59" s="234"/>
      <c r="DD59" s="230"/>
      <c r="DE59" s="234"/>
      <c r="DG59" s="234"/>
      <c r="DH59" s="234"/>
      <c r="DI59" s="230">
        <f t="shared" si="15"/>
        <v>0</v>
      </c>
      <c r="DJ59" s="234"/>
    </row>
    <row r="60" spans="1:114" x14ac:dyDescent="0.25">
      <c r="A60" s="229"/>
      <c r="B60" s="229"/>
      <c r="D60" s="233"/>
      <c r="E60" s="234"/>
      <c r="F60" s="234"/>
      <c r="G60" s="234"/>
      <c r="H60" s="234"/>
      <c r="I60" s="248"/>
      <c r="J60" s="234"/>
      <c r="K60" s="234"/>
      <c r="L60" s="230">
        <f t="shared" si="14"/>
        <v>0</v>
      </c>
      <c r="M60" s="234"/>
      <c r="O60" s="234"/>
      <c r="P60" s="234"/>
      <c r="Q60" s="230"/>
      <c r="R60" s="234"/>
      <c r="T60" s="234"/>
      <c r="U60" s="234"/>
      <c r="V60" s="230"/>
      <c r="W60" s="234"/>
      <c r="Y60" s="234"/>
      <c r="Z60" s="234"/>
      <c r="AA60" s="230"/>
      <c r="AB60" s="234"/>
      <c r="AD60" s="234"/>
      <c r="AE60" s="234"/>
      <c r="AF60" s="230"/>
      <c r="AG60" s="234"/>
      <c r="AI60" s="234"/>
      <c r="AJ60" s="234"/>
      <c r="AK60" s="230">
        <f t="shared" si="17"/>
        <v>0</v>
      </c>
      <c r="AL60" s="234"/>
      <c r="AM60" s="208"/>
      <c r="AN60" s="234"/>
      <c r="AO60" s="234"/>
      <c r="AP60" s="230"/>
      <c r="AQ60" s="234"/>
      <c r="AS60" s="234"/>
      <c r="AT60" s="234"/>
      <c r="AU60" s="230"/>
      <c r="AV60" s="234"/>
      <c r="AX60" s="234"/>
      <c r="AY60" s="234"/>
      <c r="AZ60" s="230"/>
      <c r="BA60" s="234"/>
      <c r="BC60" s="234"/>
      <c r="BD60" s="234"/>
      <c r="BE60" s="230"/>
      <c r="BF60" s="234"/>
      <c r="BI60" s="234"/>
      <c r="BJ60" s="234"/>
      <c r="BK60" s="230">
        <f t="shared" si="18"/>
        <v>0</v>
      </c>
      <c r="BL60" s="234"/>
      <c r="BM60" s="208"/>
      <c r="BN60" s="234"/>
      <c r="BO60" s="234"/>
      <c r="BP60" s="230"/>
      <c r="BQ60" s="234"/>
      <c r="BS60" s="234"/>
      <c r="BT60" s="234"/>
      <c r="BU60" s="230"/>
      <c r="BV60" s="234"/>
      <c r="BX60" s="234"/>
      <c r="BY60" s="234"/>
      <c r="BZ60" s="230"/>
      <c r="CA60" s="234"/>
      <c r="CC60" s="234"/>
      <c r="CD60" s="234"/>
      <c r="CE60" s="230"/>
      <c r="CF60" s="234"/>
      <c r="CH60" s="234"/>
      <c r="CI60" s="234"/>
      <c r="CJ60" s="230">
        <f t="shared" si="16"/>
        <v>0</v>
      </c>
      <c r="CK60" s="234"/>
      <c r="CM60" s="234"/>
      <c r="CN60" s="234"/>
      <c r="CO60" s="230"/>
      <c r="CP60" s="234"/>
      <c r="CR60" s="234"/>
      <c r="CS60" s="234"/>
      <c r="CT60" s="230"/>
      <c r="CU60" s="234"/>
      <c r="CW60" s="234"/>
      <c r="CX60" s="234"/>
      <c r="CY60" s="230"/>
      <c r="CZ60" s="234"/>
      <c r="DB60" s="234"/>
      <c r="DC60" s="234"/>
      <c r="DD60" s="230"/>
      <c r="DE60" s="234"/>
      <c r="DG60" s="234"/>
      <c r="DH60" s="234"/>
      <c r="DI60" s="230">
        <f t="shared" si="15"/>
        <v>0</v>
      </c>
      <c r="DJ60" s="234"/>
    </row>
    <row r="61" spans="1:114" x14ac:dyDescent="0.25">
      <c r="A61" s="229"/>
      <c r="B61" s="229"/>
      <c r="D61" s="233"/>
      <c r="E61" s="234"/>
      <c r="F61" s="234"/>
      <c r="G61" s="234"/>
      <c r="H61" s="234"/>
      <c r="I61" s="248"/>
      <c r="J61" s="234"/>
      <c r="K61" s="234"/>
      <c r="L61" s="230">
        <f t="shared" si="14"/>
        <v>0</v>
      </c>
      <c r="M61" s="234"/>
      <c r="O61" s="234"/>
      <c r="P61" s="234"/>
      <c r="Q61" s="230"/>
      <c r="R61" s="234"/>
      <c r="T61" s="234"/>
      <c r="U61" s="234"/>
      <c r="V61" s="230"/>
      <c r="W61" s="234"/>
      <c r="Y61" s="234"/>
      <c r="Z61" s="234"/>
      <c r="AA61" s="230"/>
      <c r="AB61" s="234"/>
      <c r="AD61" s="234"/>
      <c r="AE61" s="234"/>
      <c r="AF61" s="230"/>
      <c r="AG61" s="234"/>
      <c r="AI61" s="234"/>
      <c r="AJ61" s="234"/>
      <c r="AK61" s="230">
        <f t="shared" si="17"/>
        <v>0</v>
      </c>
      <c r="AL61" s="234"/>
      <c r="AM61" s="208"/>
      <c r="AN61" s="234"/>
      <c r="AO61" s="234"/>
      <c r="AP61" s="230"/>
      <c r="AQ61" s="234"/>
      <c r="AS61" s="234"/>
      <c r="AT61" s="234"/>
      <c r="AU61" s="230"/>
      <c r="AV61" s="234"/>
      <c r="AX61" s="234"/>
      <c r="AY61" s="234"/>
      <c r="AZ61" s="230"/>
      <c r="BA61" s="234"/>
      <c r="BC61" s="234"/>
      <c r="BD61" s="234"/>
      <c r="BE61" s="230"/>
      <c r="BF61" s="234"/>
      <c r="BI61" s="234"/>
      <c r="BJ61" s="234"/>
      <c r="BK61" s="230">
        <f t="shared" si="18"/>
        <v>0</v>
      </c>
      <c r="BL61" s="234"/>
      <c r="BM61" s="208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  <c r="CE61" s="230"/>
      <c r="CF61" s="234"/>
      <c r="CH61" s="234"/>
      <c r="CI61" s="234"/>
      <c r="CJ61" s="230">
        <f t="shared" si="16"/>
        <v>0</v>
      </c>
      <c r="CK61" s="234"/>
      <c r="CM61" s="234"/>
      <c r="CN61" s="234"/>
      <c r="CO61" s="230"/>
      <c r="CP61" s="234"/>
      <c r="CR61" s="234"/>
      <c r="CS61" s="234"/>
      <c r="CT61" s="230"/>
      <c r="CU61" s="234"/>
      <c r="CW61" s="234"/>
      <c r="CX61" s="234"/>
      <c r="CY61" s="230"/>
      <c r="CZ61" s="234"/>
      <c r="DB61" s="234"/>
      <c r="DC61" s="234"/>
      <c r="DD61" s="230"/>
      <c r="DE61" s="234"/>
      <c r="DG61" s="234"/>
      <c r="DH61" s="234"/>
      <c r="DI61" s="230">
        <f t="shared" si="15"/>
        <v>0</v>
      </c>
      <c r="DJ61" s="234"/>
    </row>
    <row r="62" spans="1:114" x14ac:dyDescent="0.25">
      <c r="A62" s="229"/>
      <c r="B62" s="229"/>
      <c r="D62" s="233"/>
      <c r="E62" s="234"/>
      <c r="F62" s="234"/>
      <c r="G62" s="234"/>
      <c r="H62" s="234"/>
      <c r="I62" s="248"/>
      <c r="J62" s="234"/>
      <c r="K62" s="234"/>
      <c r="L62" s="230">
        <f t="shared" si="14"/>
        <v>0</v>
      </c>
      <c r="M62" s="234"/>
      <c r="O62" s="234"/>
      <c r="P62" s="234"/>
      <c r="Q62" s="230"/>
      <c r="R62" s="234"/>
      <c r="T62" s="234"/>
      <c r="U62" s="234"/>
      <c r="V62" s="230"/>
      <c r="W62" s="234"/>
      <c r="Y62" s="234"/>
      <c r="Z62" s="234"/>
      <c r="AA62" s="230"/>
      <c r="AB62" s="234"/>
      <c r="AD62" s="234"/>
      <c r="AE62" s="234"/>
      <c r="AF62" s="230"/>
      <c r="AG62" s="234"/>
      <c r="AI62" s="234"/>
      <c r="AJ62" s="234"/>
      <c r="AK62" s="230">
        <f t="shared" si="17"/>
        <v>0</v>
      </c>
      <c r="AL62" s="234"/>
      <c r="AM62" s="208"/>
      <c r="AN62" s="234"/>
      <c r="AO62" s="234"/>
      <c r="AP62" s="230"/>
      <c r="AQ62" s="234"/>
      <c r="AS62" s="234"/>
      <c r="AT62" s="234"/>
      <c r="AU62" s="230"/>
      <c r="AV62" s="234"/>
      <c r="AX62" s="234"/>
      <c r="AY62" s="234"/>
      <c r="AZ62" s="230"/>
      <c r="BA62" s="234"/>
      <c r="BC62" s="234"/>
      <c r="BD62" s="234"/>
      <c r="BE62" s="230"/>
      <c r="BF62" s="234"/>
      <c r="BI62" s="234"/>
      <c r="BJ62" s="234"/>
      <c r="BK62" s="230">
        <f t="shared" si="18"/>
        <v>0</v>
      </c>
      <c r="BL62" s="234"/>
      <c r="BM62" s="208"/>
      <c r="BN62" s="234"/>
      <c r="BO62" s="234"/>
      <c r="BP62" s="230"/>
      <c r="BQ62" s="234"/>
      <c r="BS62" s="234"/>
      <c r="BT62" s="234"/>
      <c r="BU62" s="230"/>
      <c r="BV62" s="234"/>
      <c r="BX62" s="234"/>
      <c r="BY62" s="234"/>
      <c r="BZ62" s="230"/>
      <c r="CA62" s="234"/>
      <c r="CC62" s="234"/>
      <c r="CD62" s="234"/>
      <c r="CE62" s="230"/>
      <c r="CF62" s="234"/>
      <c r="CH62" s="328"/>
      <c r="CI62" s="328"/>
      <c r="CJ62" s="230">
        <f t="shared" si="16"/>
        <v>0</v>
      </c>
      <c r="CK62" s="328"/>
      <c r="CM62" s="234"/>
      <c r="CN62" s="234"/>
      <c r="CO62" s="230"/>
      <c r="CP62" s="234"/>
      <c r="CR62" s="234"/>
      <c r="CS62" s="234"/>
      <c r="CT62" s="230"/>
      <c r="CU62" s="234"/>
      <c r="CW62" s="234"/>
      <c r="CX62" s="234"/>
      <c r="CY62" s="230"/>
      <c r="CZ62" s="234"/>
      <c r="DB62" s="234"/>
      <c r="DC62" s="234"/>
      <c r="DD62" s="230"/>
      <c r="DE62" s="234"/>
      <c r="DG62" s="328"/>
      <c r="DH62" s="328"/>
      <c r="DI62" s="230">
        <f t="shared" si="15"/>
        <v>0</v>
      </c>
      <c r="DJ62" s="328"/>
    </row>
    <row r="63" spans="1:114" s="208" customFormat="1" x14ac:dyDescent="0.25">
      <c r="D63" s="217"/>
      <c r="J63" s="248"/>
      <c r="K63" s="248"/>
      <c r="L63" s="248"/>
      <c r="M63" s="248"/>
      <c r="O63" s="248"/>
      <c r="P63" s="248"/>
      <c r="Q63" s="248"/>
      <c r="R63" s="248"/>
      <c r="T63" s="248"/>
      <c r="U63" s="248"/>
      <c r="V63" s="248"/>
      <c r="W63" s="248"/>
      <c r="Y63" s="248"/>
      <c r="Z63" s="248"/>
      <c r="AA63" s="248"/>
      <c r="AB63" s="248"/>
      <c r="AD63" s="248"/>
      <c r="AE63" s="248"/>
      <c r="AF63" s="248"/>
      <c r="AG63" s="248"/>
      <c r="AI63" s="248"/>
      <c r="AJ63" s="248"/>
      <c r="AK63" s="248"/>
      <c r="AL63" s="248"/>
      <c r="AN63" s="248"/>
      <c r="AO63" s="248"/>
      <c r="AP63" s="248"/>
      <c r="AQ63" s="248"/>
      <c r="AS63" s="248"/>
      <c r="AT63" s="248"/>
      <c r="AU63" s="248"/>
      <c r="AV63" s="248"/>
      <c r="AX63" s="248"/>
      <c r="AY63" s="248"/>
      <c r="AZ63" s="248"/>
      <c r="BA63" s="248"/>
      <c r="BC63" s="248"/>
      <c r="BD63" s="248"/>
      <c r="BE63" s="248"/>
      <c r="BF63" s="248"/>
      <c r="BI63" s="248"/>
      <c r="BJ63" s="248"/>
      <c r="BK63" s="248"/>
      <c r="BL63" s="248"/>
      <c r="BN63" s="248"/>
      <c r="BO63" s="248"/>
      <c r="BP63" s="248"/>
      <c r="BQ63" s="248"/>
      <c r="BS63" s="248"/>
      <c r="BT63" s="248"/>
      <c r="BU63" s="248"/>
      <c r="BV63" s="248"/>
      <c r="BX63" s="248"/>
      <c r="BY63" s="248"/>
      <c r="BZ63" s="248"/>
      <c r="CA63" s="248"/>
      <c r="CC63" s="248"/>
      <c r="CD63" s="248"/>
      <c r="CE63" s="248"/>
      <c r="CF63" s="248"/>
      <c r="CH63" s="248"/>
      <c r="CI63" s="248"/>
      <c r="CJ63" s="248"/>
      <c r="CK63" s="248"/>
      <c r="CM63" s="248"/>
      <c r="CN63" s="248"/>
      <c r="CO63" s="248"/>
      <c r="CP63" s="248"/>
      <c r="CR63" s="248"/>
      <c r="CS63" s="248"/>
      <c r="CT63" s="248"/>
      <c r="CU63" s="248"/>
      <c r="CW63" s="248"/>
      <c r="CX63" s="248"/>
      <c r="CY63" s="248"/>
      <c r="CZ63" s="248"/>
      <c r="DB63" s="248"/>
      <c r="DC63" s="248"/>
      <c r="DD63" s="248"/>
      <c r="DE63" s="248"/>
      <c r="DG63" s="248"/>
      <c r="DH63" s="248"/>
      <c r="DI63" s="248"/>
      <c r="DJ63" s="248"/>
    </row>
    <row r="64" spans="1:114" s="246" customFormat="1" x14ac:dyDescent="0.25">
      <c r="A64" s="218" t="s">
        <v>6</v>
      </c>
      <c r="B64" s="219" t="s">
        <v>179</v>
      </c>
      <c r="C64" s="220"/>
      <c r="D64" s="235"/>
      <c r="E64" s="236"/>
      <c r="F64" s="236"/>
      <c r="G64" s="236"/>
      <c r="H64" s="236"/>
      <c r="I64" s="220"/>
      <c r="J64" s="236"/>
      <c r="K64" s="236"/>
      <c r="L64" s="236"/>
      <c r="M64" s="236"/>
      <c r="N64" s="220"/>
      <c r="O64" s="236"/>
      <c r="P64" s="236"/>
      <c r="Q64" s="236"/>
      <c r="R64" s="236"/>
      <c r="S64" s="220"/>
      <c r="T64" s="236"/>
      <c r="U64" s="236"/>
      <c r="V64" s="236"/>
      <c r="W64" s="236"/>
      <c r="X64" s="220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20"/>
      <c r="AN64" s="236"/>
      <c r="AO64" s="236"/>
      <c r="AP64" s="236"/>
      <c r="AQ64" s="236"/>
      <c r="AR64" s="220"/>
      <c r="AS64" s="236"/>
      <c r="AT64" s="236"/>
      <c r="AU64" s="236"/>
      <c r="AV64" s="236"/>
      <c r="AW64" s="220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20"/>
      <c r="BN64" s="236"/>
      <c r="BO64" s="236"/>
      <c r="BP64" s="236"/>
      <c r="BQ64" s="236"/>
      <c r="BR64" s="220"/>
      <c r="BS64" s="236"/>
      <c r="BT64" s="236"/>
      <c r="BU64" s="236"/>
      <c r="BV64" s="236"/>
      <c r="BW64" s="220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Q64" s="220"/>
      <c r="CR64" s="236"/>
      <c r="CS64" s="236"/>
      <c r="CT64" s="236"/>
      <c r="CU64" s="236"/>
      <c r="CV64" s="220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x14ac:dyDescent="0.25">
      <c r="A65" s="229" t="s">
        <v>984</v>
      </c>
      <c r="B65" s="229"/>
      <c r="D65" s="320"/>
      <c r="E65" s="229"/>
      <c r="F65" s="229"/>
      <c r="G65" s="229"/>
      <c r="H65" s="229"/>
      <c r="J65" s="230">
        <v>48</v>
      </c>
      <c r="K65" s="230">
        <f>SUM(P65,U65,Z65,AE65)</f>
        <v>0</v>
      </c>
      <c r="L65" s="234"/>
      <c r="M65" s="230">
        <f>SUM(R65,W65,AB65,AG65)</f>
        <v>0</v>
      </c>
      <c r="O65" s="230"/>
      <c r="P65" s="230"/>
      <c r="Q65" s="234"/>
      <c r="R65" s="230"/>
      <c r="T65" s="230"/>
      <c r="U65" s="230"/>
      <c r="V65" s="234"/>
      <c r="W65" s="230"/>
      <c r="Y65" s="230"/>
      <c r="Z65" s="230"/>
      <c r="AA65" s="234"/>
      <c r="AB65" s="230"/>
      <c r="AD65" s="230"/>
      <c r="AE65" s="230"/>
      <c r="AF65" s="234"/>
      <c r="AG65" s="230"/>
      <c r="AI65" s="230">
        <v>22</v>
      </c>
      <c r="AJ65" s="230">
        <f>SUM(AO65,AT65,AY65,BD65)</f>
        <v>0</v>
      </c>
      <c r="AK65" s="234"/>
      <c r="AL65" s="230">
        <f t="shared" ref="AL65:AL67" si="19">SUM(AQ65,AV65,BA65,BF65)</f>
        <v>0</v>
      </c>
      <c r="AM65" s="208"/>
      <c r="AN65" s="230"/>
      <c r="AO65" s="230"/>
      <c r="AP65" s="234"/>
      <c r="AQ65" s="230"/>
      <c r="AS65" s="230"/>
      <c r="AT65" s="230"/>
      <c r="AU65" s="234"/>
      <c r="AV65" s="230"/>
      <c r="AX65" s="230"/>
      <c r="AY65" s="230"/>
      <c r="AZ65" s="234"/>
      <c r="BA65" s="230"/>
      <c r="BC65" s="230"/>
      <c r="BD65" s="230"/>
      <c r="BE65" s="234"/>
      <c r="BF65" s="230"/>
      <c r="BI65" s="230">
        <v>22</v>
      </c>
      <c r="BJ65" s="230">
        <f>SUM(BO65,BT65,BY65,CD65)</f>
        <v>0</v>
      </c>
      <c r="BK65" s="234"/>
      <c r="BL65" s="230">
        <f t="shared" ref="BL65:BL67" si="20">SUM(BQ65,BV65,CA65,CF65)</f>
        <v>0</v>
      </c>
      <c r="BM65" s="208"/>
      <c r="BN65" s="230"/>
      <c r="BO65" s="230"/>
      <c r="BP65" s="234"/>
      <c r="BQ65" s="230"/>
      <c r="BS65" s="230"/>
      <c r="BT65" s="230"/>
      <c r="BU65" s="234"/>
      <c r="BV65" s="230"/>
      <c r="BX65" s="230"/>
      <c r="BY65" s="230"/>
      <c r="BZ65" s="234"/>
      <c r="CA65" s="230"/>
      <c r="CC65" s="230"/>
      <c r="CD65" s="230"/>
      <c r="CE65" s="234"/>
      <c r="CF65" s="230"/>
      <c r="CH65" s="230">
        <f>SUM(CM65,CR65,CW65,DB65)</f>
        <v>0</v>
      </c>
      <c r="CI65" s="230">
        <f>SUM(CN65,CS65,CX65,DC65)</f>
        <v>0</v>
      </c>
      <c r="CJ65" s="234"/>
      <c r="CK65" s="230">
        <f>SUM(CP65,CU65,CZ65,DE65)</f>
        <v>0</v>
      </c>
      <c r="CM65" s="230"/>
      <c r="CN65" s="230"/>
      <c r="CO65" s="234"/>
      <c r="CP65" s="230"/>
      <c r="CR65" s="230"/>
      <c r="CS65" s="230"/>
      <c r="CT65" s="234"/>
      <c r="CU65" s="230"/>
      <c r="CW65" s="230"/>
      <c r="CX65" s="230"/>
      <c r="CY65" s="234"/>
      <c r="CZ65" s="230"/>
      <c r="DB65" s="230"/>
      <c r="DC65" s="230"/>
      <c r="DD65" s="234"/>
      <c r="DE65" s="230"/>
      <c r="DG65" s="230">
        <f t="shared" ref="DG65:DH67" si="21">SUM(J65,AI65,BI65,CH65)</f>
        <v>92</v>
      </c>
      <c r="DH65" s="230">
        <f t="shared" si="21"/>
        <v>0</v>
      </c>
      <c r="DI65" s="234"/>
      <c r="DJ65" s="230">
        <f>SUM(M65,AL65,BL65,CK65)</f>
        <v>0</v>
      </c>
    </row>
    <row r="66" spans="1:114" x14ac:dyDescent="0.25">
      <c r="A66" s="229" t="s">
        <v>985</v>
      </c>
      <c r="B66" s="229"/>
      <c r="D66" s="320"/>
      <c r="E66" s="229"/>
      <c r="F66" s="229"/>
      <c r="G66" s="229"/>
      <c r="H66" s="229"/>
      <c r="J66" s="230">
        <f>SUM(O66,T66,Y66,AD66)</f>
        <v>0</v>
      </c>
      <c r="K66" s="230">
        <f>SUM(P66,U66,Z66,AE66)</f>
        <v>0</v>
      </c>
      <c r="L66" s="234"/>
      <c r="M66" s="230">
        <f>SUM(R66,W66,AB66,AG66)</f>
        <v>0</v>
      </c>
      <c r="O66" s="230"/>
      <c r="P66" s="230"/>
      <c r="Q66" s="234"/>
      <c r="R66" s="230"/>
      <c r="T66" s="230"/>
      <c r="U66" s="230"/>
      <c r="V66" s="234"/>
      <c r="W66" s="230"/>
      <c r="Y66" s="230"/>
      <c r="Z66" s="230"/>
      <c r="AA66" s="234"/>
      <c r="AB66" s="230"/>
      <c r="AD66" s="230"/>
      <c r="AE66" s="230"/>
      <c r="AF66" s="234"/>
      <c r="AG66" s="230"/>
      <c r="AI66" s="230">
        <f t="shared" ref="AI66:AJ67" si="22">SUM(AN66,AS66,AX66,BC66)</f>
        <v>0</v>
      </c>
      <c r="AJ66" s="230">
        <f t="shared" si="22"/>
        <v>0</v>
      </c>
      <c r="AK66" s="234"/>
      <c r="AL66" s="230">
        <f t="shared" si="19"/>
        <v>0</v>
      </c>
      <c r="AM66" s="208"/>
      <c r="AN66" s="230"/>
      <c r="AO66" s="230"/>
      <c r="AP66" s="234"/>
      <c r="AQ66" s="230"/>
      <c r="AS66" s="230"/>
      <c r="AT66" s="230"/>
      <c r="AU66" s="234"/>
      <c r="AV66" s="230"/>
      <c r="AX66" s="230"/>
      <c r="AY66" s="230"/>
      <c r="AZ66" s="234"/>
      <c r="BA66" s="230"/>
      <c r="BC66" s="230"/>
      <c r="BD66" s="230"/>
      <c r="BE66" s="234"/>
      <c r="BF66" s="230"/>
      <c r="BI66" s="230">
        <f t="shared" ref="BI66:BJ67" si="23">SUM(BN66,BS66,BX66,CC66)</f>
        <v>0</v>
      </c>
      <c r="BJ66" s="230">
        <f t="shared" si="23"/>
        <v>0</v>
      </c>
      <c r="BK66" s="234"/>
      <c r="BL66" s="230">
        <f t="shared" si="20"/>
        <v>0</v>
      </c>
      <c r="BM66" s="208"/>
      <c r="BN66" s="230"/>
      <c r="BO66" s="230"/>
      <c r="BP66" s="234"/>
      <c r="BQ66" s="230"/>
      <c r="BS66" s="230"/>
      <c r="BT66" s="230"/>
      <c r="BU66" s="234"/>
      <c r="BV66" s="230"/>
      <c r="BX66" s="230"/>
      <c r="BY66" s="230"/>
      <c r="BZ66" s="234"/>
      <c r="CA66" s="230"/>
      <c r="CC66" s="230"/>
      <c r="CD66" s="230"/>
      <c r="CE66" s="234"/>
      <c r="CF66" s="230"/>
      <c r="CH66" s="230">
        <f t="shared" ref="CH66:CI67" si="24">SUM(CM66,CR66,CW66,DB66)</f>
        <v>0</v>
      </c>
      <c r="CI66" s="230">
        <f t="shared" si="24"/>
        <v>0</v>
      </c>
      <c r="CJ66" s="234"/>
      <c r="CK66" s="230">
        <f t="shared" ref="CK66:CK67" si="25">SUM(CP66,CU66,CZ66,DE66)</f>
        <v>0</v>
      </c>
      <c r="CM66" s="230"/>
      <c r="CN66" s="230"/>
      <c r="CO66" s="234"/>
      <c r="CP66" s="230"/>
      <c r="CR66" s="230"/>
      <c r="CS66" s="230"/>
      <c r="CT66" s="234"/>
      <c r="CU66" s="230"/>
      <c r="CW66" s="230"/>
      <c r="CX66" s="230"/>
      <c r="CY66" s="234"/>
      <c r="CZ66" s="230"/>
      <c r="DB66" s="230"/>
      <c r="DC66" s="230"/>
      <c r="DD66" s="234"/>
      <c r="DE66" s="230"/>
      <c r="DG66" s="230">
        <f t="shared" si="21"/>
        <v>0</v>
      </c>
      <c r="DH66" s="230">
        <f t="shared" si="21"/>
        <v>0</v>
      </c>
      <c r="DI66" s="234"/>
      <c r="DJ66" s="230">
        <f>SUM(M66,AL66,BL66,CK66)</f>
        <v>0</v>
      </c>
    </row>
    <row r="67" spans="1:114" x14ac:dyDescent="0.25">
      <c r="A67" s="229" t="s">
        <v>986</v>
      </c>
      <c r="B67" s="229"/>
      <c r="D67" s="320"/>
      <c r="E67" s="229"/>
      <c r="F67" s="229"/>
      <c r="G67" s="229"/>
      <c r="H67" s="229"/>
      <c r="J67" s="230">
        <f>SUM(O67,T67,Y67,AD67)</f>
        <v>0</v>
      </c>
      <c r="K67" s="230">
        <f>SUM(P67,U67,Z67,AE67)</f>
        <v>0</v>
      </c>
      <c r="L67" s="234"/>
      <c r="M67" s="230">
        <f>SUM(R67,W67,AB67,AG67)</f>
        <v>0</v>
      </c>
      <c r="O67" s="230"/>
      <c r="P67" s="230"/>
      <c r="Q67" s="234"/>
      <c r="R67" s="230"/>
      <c r="T67" s="230"/>
      <c r="U67" s="230"/>
      <c r="V67" s="234"/>
      <c r="W67" s="230"/>
      <c r="Y67" s="230"/>
      <c r="Z67" s="230"/>
      <c r="AA67" s="234"/>
      <c r="AB67" s="230"/>
      <c r="AD67" s="230"/>
      <c r="AE67" s="230"/>
      <c r="AF67" s="234"/>
      <c r="AG67" s="230"/>
      <c r="AI67" s="230">
        <f t="shared" si="22"/>
        <v>0</v>
      </c>
      <c r="AJ67" s="230">
        <f t="shared" si="22"/>
        <v>0</v>
      </c>
      <c r="AK67" s="234"/>
      <c r="AL67" s="230">
        <f t="shared" si="19"/>
        <v>0</v>
      </c>
      <c r="AM67" s="208"/>
      <c r="AN67" s="230"/>
      <c r="AO67" s="230"/>
      <c r="AP67" s="234"/>
      <c r="AQ67" s="230"/>
      <c r="AS67" s="230"/>
      <c r="AT67" s="230"/>
      <c r="AU67" s="234"/>
      <c r="AV67" s="230"/>
      <c r="AX67" s="230"/>
      <c r="AY67" s="230"/>
      <c r="AZ67" s="234"/>
      <c r="BA67" s="230"/>
      <c r="BC67" s="230"/>
      <c r="BD67" s="230"/>
      <c r="BE67" s="234"/>
      <c r="BF67" s="230"/>
      <c r="BI67" s="230">
        <f t="shared" si="23"/>
        <v>0</v>
      </c>
      <c r="BJ67" s="230">
        <f t="shared" si="23"/>
        <v>0</v>
      </c>
      <c r="BK67" s="234"/>
      <c r="BL67" s="230">
        <f t="shared" si="20"/>
        <v>0</v>
      </c>
      <c r="BM67" s="208"/>
      <c r="BN67" s="230"/>
      <c r="BO67" s="230"/>
      <c r="BP67" s="234"/>
      <c r="BQ67" s="230"/>
      <c r="BS67" s="230"/>
      <c r="BT67" s="230"/>
      <c r="BU67" s="234"/>
      <c r="BV67" s="230"/>
      <c r="BX67" s="230"/>
      <c r="BY67" s="230"/>
      <c r="BZ67" s="234"/>
      <c r="CA67" s="230"/>
      <c r="CC67" s="230"/>
      <c r="CD67" s="230"/>
      <c r="CE67" s="234"/>
      <c r="CF67" s="230"/>
      <c r="CH67" s="230">
        <f t="shared" si="24"/>
        <v>0</v>
      </c>
      <c r="CI67" s="230">
        <f t="shared" si="24"/>
        <v>0</v>
      </c>
      <c r="CJ67" s="234"/>
      <c r="CK67" s="230">
        <f t="shared" si="25"/>
        <v>0</v>
      </c>
      <c r="CM67" s="230"/>
      <c r="CN67" s="230"/>
      <c r="CO67" s="234"/>
      <c r="CP67" s="230"/>
      <c r="CR67" s="230"/>
      <c r="CS67" s="230"/>
      <c r="CT67" s="234"/>
      <c r="CU67" s="230"/>
      <c r="CW67" s="230"/>
      <c r="CX67" s="230"/>
      <c r="CY67" s="234"/>
      <c r="CZ67" s="230"/>
      <c r="DB67" s="230"/>
      <c r="DC67" s="230"/>
      <c r="DD67" s="234"/>
      <c r="DE67" s="230"/>
      <c r="DG67" s="230">
        <f t="shared" si="21"/>
        <v>0</v>
      </c>
      <c r="DH67" s="230">
        <f t="shared" si="21"/>
        <v>0</v>
      </c>
      <c r="DI67" s="234"/>
      <c r="DJ67" s="230">
        <f>SUM(M67,AL67,BL67,CK67)</f>
        <v>0</v>
      </c>
    </row>
    <row r="68" spans="1:114" s="208" customFormat="1" x14ac:dyDescent="0.25">
      <c r="D68" s="217"/>
      <c r="J68" s="248"/>
      <c r="K68" s="248"/>
      <c r="L68" s="248"/>
      <c r="M68" s="248"/>
      <c r="O68" s="248"/>
      <c r="P68" s="248"/>
      <c r="Q68" s="248"/>
      <c r="R68" s="248"/>
      <c r="T68" s="248"/>
      <c r="U68" s="248"/>
      <c r="V68" s="248"/>
      <c r="W68" s="248"/>
      <c r="Y68" s="248"/>
      <c r="Z68" s="248"/>
      <c r="AA68" s="248"/>
      <c r="AB68" s="248"/>
      <c r="AD68" s="248"/>
      <c r="AE68" s="248"/>
      <c r="AF68" s="248"/>
      <c r="AG68" s="248"/>
      <c r="AI68" s="248"/>
      <c r="AJ68" s="248"/>
      <c r="AK68" s="248"/>
      <c r="AL68" s="248"/>
      <c r="AM68" s="248"/>
      <c r="AN68" s="248"/>
      <c r="AO68" s="248"/>
      <c r="AP68" s="248"/>
      <c r="AQ68" s="248"/>
      <c r="AS68" s="248"/>
      <c r="AT68" s="248"/>
      <c r="AU68" s="248"/>
      <c r="AV68" s="248"/>
      <c r="AX68" s="248"/>
      <c r="AY68" s="248"/>
      <c r="AZ68" s="248"/>
      <c r="BA68" s="248"/>
      <c r="BC68" s="248"/>
      <c r="BD68" s="248"/>
      <c r="BE68" s="248"/>
      <c r="BF68" s="248"/>
      <c r="BI68" s="248"/>
      <c r="BJ68" s="248"/>
      <c r="BK68" s="248"/>
      <c r="BL68" s="248"/>
      <c r="BM68" s="248"/>
      <c r="BN68" s="248"/>
      <c r="BO68" s="248"/>
      <c r="BP68" s="248"/>
      <c r="BQ68" s="248"/>
      <c r="BS68" s="248"/>
      <c r="BT68" s="248"/>
      <c r="BU68" s="248"/>
      <c r="BV68" s="248"/>
      <c r="BX68" s="248"/>
      <c r="BY68" s="248"/>
      <c r="BZ68" s="248"/>
      <c r="CA68" s="248"/>
      <c r="CC68" s="248"/>
      <c r="CD68" s="248"/>
      <c r="CE68" s="248"/>
      <c r="CF68" s="248"/>
      <c r="CH68" s="248"/>
      <c r="CI68" s="248"/>
      <c r="CJ68" s="248"/>
      <c r="CK68" s="248"/>
      <c r="CM68" s="248"/>
      <c r="CN68" s="248"/>
      <c r="CO68" s="248"/>
      <c r="CP68" s="248"/>
      <c r="CR68" s="248"/>
      <c r="CS68" s="248"/>
      <c r="CT68" s="248"/>
      <c r="CU68" s="248"/>
      <c r="CW68" s="248"/>
      <c r="CX68" s="248"/>
      <c r="CY68" s="248"/>
      <c r="CZ68" s="248"/>
      <c r="DB68" s="248"/>
      <c r="DC68" s="248"/>
      <c r="DD68" s="248"/>
      <c r="DE68" s="248"/>
      <c r="DG68" s="248"/>
      <c r="DH68" s="248"/>
      <c r="DI68" s="248"/>
      <c r="DJ68" s="248"/>
    </row>
    <row r="69" spans="1:114" s="211" customFormat="1" x14ac:dyDescent="0.25">
      <c r="A69" s="297" t="s">
        <v>145</v>
      </c>
      <c r="B69" s="298"/>
      <c r="C69" s="216"/>
      <c r="D69" s="329"/>
      <c r="E69" s="298"/>
      <c r="F69" s="298"/>
      <c r="G69" s="298"/>
      <c r="H69" s="298"/>
      <c r="I69" s="216"/>
      <c r="J69" s="299">
        <f>SUM(J17:J68)</f>
        <v>792</v>
      </c>
      <c r="K69" s="300">
        <f>SUM(K17:K68)</f>
        <v>309</v>
      </c>
      <c r="L69" s="300">
        <f>SUM(L17:L68)</f>
        <v>0</v>
      </c>
      <c r="M69" s="230">
        <f>SUM(R69,W69,AB69,AG69)</f>
        <v>0</v>
      </c>
      <c r="N69" s="216"/>
      <c r="O69" s="301">
        <f>SUM(O17:O68)</f>
        <v>0</v>
      </c>
      <c r="P69" s="300">
        <f>SUM(P17:P68)</f>
        <v>0</v>
      </c>
      <c r="Q69" s="300">
        <f>SUM(Q17:Q68)</f>
        <v>0</v>
      </c>
      <c r="R69" s="300">
        <f>SUM(R17:R68)</f>
        <v>0</v>
      </c>
      <c r="S69" s="216"/>
      <c r="T69" s="301">
        <f>SUM(T17:T68)</f>
        <v>0</v>
      </c>
      <c r="U69" s="300">
        <f>SUM(U17:U68)</f>
        <v>0</v>
      </c>
      <c r="V69" s="300">
        <f>SUM(V17:V68)</f>
        <v>0</v>
      </c>
      <c r="W69" s="300">
        <f>SUM(W17:W68)</f>
        <v>0</v>
      </c>
      <c r="X69" s="216"/>
      <c r="Y69" s="301">
        <f>SUM(Y17:Y68)</f>
        <v>0</v>
      </c>
      <c r="Z69" s="300">
        <f>SUM(Z17:Z68)</f>
        <v>0</v>
      </c>
      <c r="AA69" s="300">
        <f>SUM(AA17:AA68)</f>
        <v>0</v>
      </c>
      <c r="AB69" s="300">
        <f>SUM(AB17:AB68)</f>
        <v>0</v>
      </c>
      <c r="AC69" s="210"/>
      <c r="AD69" s="301">
        <f>SUM(AD17:AD68)</f>
        <v>0</v>
      </c>
      <c r="AE69" s="300">
        <f>SUM(AE17:AE68)</f>
        <v>0</v>
      </c>
      <c r="AF69" s="300">
        <f>SUM(AF17:AF68)</f>
        <v>0</v>
      </c>
      <c r="AG69" s="300">
        <f>SUM(AG17:AG68)</f>
        <v>0</v>
      </c>
      <c r="AH69" s="210"/>
      <c r="AI69" s="300">
        <f>SUM(AI17:AI68)</f>
        <v>630</v>
      </c>
      <c r="AJ69" s="300">
        <f>SUM(AJ17:AJ68)</f>
        <v>528</v>
      </c>
      <c r="AK69" s="300">
        <f>SUM(AK17:AK68)</f>
        <v>0</v>
      </c>
      <c r="AL69" s="300">
        <f t="shared" ref="AL69" si="26">SUM(AQ69,AV69,BA69,BF69)</f>
        <v>0</v>
      </c>
      <c r="AM69" s="330"/>
      <c r="AN69" s="301">
        <f>SUM(AN17:AN68)</f>
        <v>0</v>
      </c>
      <c r="AO69" s="300">
        <f>SUM(AO17:AO68)</f>
        <v>0</v>
      </c>
      <c r="AP69" s="300">
        <f>SUM(AP17:AP68)</f>
        <v>0</v>
      </c>
      <c r="AQ69" s="300">
        <f>SUM(AQ17:AQ68)</f>
        <v>0</v>
      </c>
      <c r="AR69" s="216"/>
      <c r="AS69" s="301">
        <f>SUM(AS17:AS68)</f>
        <v>0</v>
      </c>
      <c r="AT69" s="300">
        <f>SUM(AT17:AT68)</f>
        <v>0</v>
      </c>
      <c r="AU69" s="300">
        <f>SUM(AU17:AU68)</f>
        <v>0</v>
      </c>
      <c r="AV69" s="300">
        <f>SUM(AV17:AV68)</f>
        <v>0</v>
      </c>
      <c r="AW69" s="216"/>
      <c r="AX69" s="301">
        <f>SUM(AX17:AX68)</f>
        <v>0</v>
      </c>
      <c r="AY69" s="300">
        <f>SUM(AY17:AY68)</f>
        <v>0</v>
      </c>
      <c r="AZ69" s="300">
        <f>SUM(AZ17:AZ68)</f>
        <v>0</v>
      </c>
      <c r="BA69" s="300">
        <f>SUM(BA17:BA68)</f>
        <v>0</v>
      </c>
      <c r="BB69" s="210"/>
      <c r="BC69" s="301">
        <f>SUM(BC17:BC68)</f>
        <v>0</v>
      </c>
      <c r="BD69" s="300">
        <f>SUM(BD17:BD68)</f>
        <v>0</v>
      </c>
      <c r="BE69" s="300">
        <f>SUM(BE17:BE68)</f>
        <v>0</v>
      </c>
      <c r="BF69" s="300">
        <f>SUM(BF17:BF68)</f>
        <v>0</v>
      </c>
      <c r="BG69" s="210"/>
      <c r="BH69" s="210"/>
      <c r="BI69" s="300">
        <f>SUM(BI17:BI68)</f>
        <v>630</v>
      </c>
      <c r="BJ69" s="300">
        <f>SUM(BJ17:BJ68)</f>
        <v>528</v>
      </c>
      <c r="BK69" s="300">
        <f>SUM(BK17:BK68)</f>
        <v>8</v>
      </c>
      <c r="BL69" s="300">
        <f t="shared" ref="BL69" si="27">SUM(BQ69,BV69,CA69,CF69)</f>
        <v>0</v>
      </c>
      <c r="BM69" s="330"/>
      <c r="BN69" s="301">
        <f>SUM(BN17:BN68)</f>
        <v>0</v>
      </c>
      <c r="BO69" s="300">
        <f>SUM(BO17:BO68)</f>
        <v>0</v>
      </c>
      <c r="BP69" s="300">
        <f>SUM(BP17:BP68)</f>
        <v>0</v>
      </c>
      <c r="BQ69" s="300">
        <f>SUM(BQ17:BQ68)</f>
        <v>0</v>
      </c>
      <c r="BR69" s="216"/>
      <c r="BS69" s="301">
        <f>SUM(BS17:BS68)</f>
        <v>0</v>
      </c>
      <c r="BT69" s="300">
        <f>SUM(BT17:BT68)</f>
        <v>0</v>
      </c>
      <c r="BU69" s="300">
        <f>SUM(BU17:BU68)</f>
        <v>0</v>
      </c>
      <c r="BV69" s="300">
        <f>SUM(BV17:BV68)</f>
        <v>0</v>
      </c>
      <c r="BW69" s="216"/>
      <c r="BX69" s="301">
        <f>SUM(BX17:BX68)</f>
        <v>0</v>
      </c>
      <c r="BY69" s="300">
        <f>SUM(BY17:BY68)</f>
        <v>0</v>
      </c>
      <c r="BZ69" s="300">
        <f>SUM(BZ17:BZ68)</f>
        <v>0</v>
      </c>
      <c r="CA69" s="300">
        <f>SUM(CA17:CA68)</f>
        <v>0</v>
      </c>
      <c r="CB69" s="210"/>
      <c r="CC69" s="301">
        <f>SUM(CC17:CC68)</f>
        <v>0</v>
      </c>
      <c r="CD69" s="300">
        <f>SUM(CD17:CD68)</f>
        <v>0</v>
      </c>
      <c r="CE69" s="300">
        <f>SUM(CE17:CE68)</f>
        <v>0</v>
      </c>
      <c r="CF69" s="300">
        <f>SUM(CF17:CF68)</f>
        <v>0</v>
      </c>
      <c r="CG69" s="210"/>
      <c r="CH69" s="300">
        <f>SUM(CH17:CH68)</f>
        <v>0</v>
      </c>
      <c r="CI69" s="300">
        <f>SUM(CI17:CI68)</f>
        <v>0</v>
      </c>
      <c r="CJ69" s="300">
        <f>SUM(CJ17:CJ68)</f>
        <v>0</v>
      </c>
      <c r="CK69" s="300">
        <f t="shared" ref="CK69" si="28">SUM(CP69,CU69,CZ69,DE69)</f>
        <v>0</v>
      </c>
      <c r="CM69" s="301">
        <f>SUM(CM17:CM68)</f>
        <v>0</v>
      </c>
      <c r="CN69" s="300">
        <f>SUM(CN17:CN68)</f>
        <v>0</v>
      </c>
      <c r="CO69" s="300">
        <f>SUM(CO17:CO68)</f>
        <v>0</v>
      </c>
      <c r="CP69" s="300">
        <f>SUM(CP17:CP68)</f>
        <v>0</v>
      </c>
      <c r="CQ69" s="216"/>
      <c r="CR69" s="301">
        <f>SUM(CR17:CR68)</f>
        <v>0</v>
      </c>
      <c r="CS69" s="300">
        <f>SUM(CS17:CS68)</f>
        <v>0</v>
      </c>
      <c r="CT69" s="300">
        <f>SUM(CT17:CT68)</f>
        <v>0</v>
      </c>
      <c r="CU69" s="300">
        <f>SUM(CU17:CU68)</f>
        <v>0</v>
      </c>
      <c r="CV69" s="216"/>
      <c r="CW69" s="301">
        <f>SUM(CW17:CW68)</f>
        <v>0</v>
      </c>
      <c r="CX69" s="300">
        <f>SUM(CX17:CX68)</f>
        <v>0</v>
      </c>
      <c r="CY69" s="300">
        <f>SUM(CY17:CY68)</f>
        <v>0</v>
      </c>
      <c r="CZ69" s="300">
        <f>SUM(CZ17:CZ68)</f>
        <v>0</v>
      </c>
      <c r="DA69" s="210"/>
      <c r="DB69" s="301">
        <f>SUM(DB17:DB68)</f>
        <v>0</v>
      </c>
      <c r="DC69" s="300">
        <f>SUM(DC17:DC68)</f>
        <v>0</v>
      </c>
      <c r="DD69" s="300">
        <f>SUM(DD17:DD68)</f>
        <v>0</v>
      </c>
      <c r="DE69" s="300">
        <f>SUM(DE17:DE68)</f>
        <v>0</v>
      </c>
      <c r="DF69" s="210"/>
      <c r="DG69" s="300">
        <f>SUM(DG17:DG68)</f>
        <v>1598</v>
      </c>
      <c r="DH69" s="300">
        <f>SUM(DH17:DH68)</f>
        <v>1365</v>
      </c>
      <c r="DI69" s="300">
        <f>SUM(DI17:DI68)</f>
        <v>8</v>
      </c>
      <c r="DJ69" s="300">
        <f t="shared" ref="DJ69" si="29">SUM(DO69,DT69,DY69,ED69)</f>
        <v>0</v>
      </c>
    </row>
    <row r="71" spans="1:114" x14ac:dyDescent="0.25">
      <c r="A71" s="302" t="s">
        <v>146</v>
      </c>
      <c r="B71" s="298"/>
      <c r="J71" s="514" t="s">
        <v>181</v>
      </c>
      <c r="K71" s="515"/>
      <c r="L71" s="516"/>
      <c r="M71" s="300">
        <f>SUM(J69:M69)</f>
        <v>1101</v>
      </c>
      <c r="O71" s="514" t="s">
        <v>180</v>
      </c>
      <c r="P71" s="514"/>
      <c r="Q71" s="517"/>
      <c r="R71" s="300">
        <f>SUM(O69:R69)</f>
        <v>0</v>
      </c>
      <c r="T71" s="514" t="s">
        <v>180</v>
      </c>
      <c r="U71" s="514"/>
      <c r="V71" s="517"/>
      <c r="W71" s="300">
        <f>SUM(T69:W69)</f>
        <v>0</v>
      </c>
      <c r="Y71" s="514" t="s">
        <v>180</v>
      </c>
      <c r="Z71" s="514"/>
      <c r="AA71" s="517"/>
      <c r="AB71" s="300">
        <f>SUM(Y69:AB69)</f>
        <v>0</v>
      </c>
      <c r="AD71" s="514" t="s">
        <v>180</v>
      </c>
      <c r="AE71" s="514"/>
      <c r="AF71" s="517"/>
      <c r="AG71" s="300">
        <f>SUM(AD69:AG69)</f>
        <v>0</v>
      </c>
      <c r="AI71" s="514" t="s">
        <v>181</v>
      </c>
      <c r="AJ71" s="515"/>
      <c r="AK71" s="516"/>
      <c r="AL71" s="300">
        <f>SUM(AI69:AL69)</f>
        <v>1158</v>
      </c>
      <c r="AM71" s="330"/>
      <c r="AN71" s="514" t="s">
        <v>180</v>
      </c>
      <c r="AO71" s="515"/>
      <c r="AP71" s="516"/>
      <c r="AQ71" s="300">
        <f>+AN69+AO69+AP69+AQ69</f>
        <v>0</v>
      </c>
      <c r="AS71" s="514" t="s">
        <v>180</v>
      </c>
      <c r="AT71" s="515"/>
      <c r="AU71" s="516"/>
      <c r="AV71" s="300">
        <f>+AS69+AT69+AU69+AV69</f>
        <v>0</v>
      </c>
      <c r="AX71" s="514" t="s">
        <v>180</v>
      </c>
      <c r="AY71" s="515"/>
      <c r="AZ71" s="516"/>
      <c r="BA71" s="300">
        <f>+AX69+AY69+AZ69+BA69</f>
        <v>0</v>
      </c>
      <c r="BC71" s="514" t="s">
        <v>180</v>
      </c>
      <c r="BD71" s="515"/>
      <c r="BE71" s="516"/>
      <c r="BF71" s="300">
        <f>+BC69+BD69+BE69+BF69</f>
        <v>0</v>
      </c>
      <c r="BI71" s="514" t="s">
        <v>181</v>
      </c>
      <c r="BJ71" s="515"/>
      <c r="BK71" s="516"/>
      <c r="BL71" s="300">
        <f>SUM(BI69:BL69)</f>
        <v>1166</v>
      </c>
      <c r="BM71" s="330"/>
      <c r="BN71" s="514" t="s">
        <v>180</v>
      </c>
      <c r="BO71" s="515"/>
      <c r="BP71" s="516"/>
      <c r="BQ71" s="300">
        <f>SUM(BN69:BQ69)</f>
        <v>0</v>
      </c>
      <c r="BS71" s="514" t="s">
        <v>180</v>
      </c>
      <c r="BT71" s="515"/>
      <c r="BU71" s="516"/>
      <c r="BV71" s="300">
        <f>SUM(BS69:BV69)</f>
        <v>0</v>
      </c>
      <c r="BX71" s="514" t="s">
        <v>180</v>
      </c>
      <c r="BY71" s="515"/>
      <c r="BZ71" s="516"/>
      <c r="CA71" s="300">
        <f>SUM(BX69:CA69)</f>
        <v>0</v>
      </c>
      <c r="CC71" s="514" t="s">
        <v>180</v>
      </c>
      <c r="CD71" s="515"/>
      <c r="CE71" s="516"/>
      <c r="CF71" s="300">
        <f>SUM(CC69:CF69)</f>
        <v>0</v>
      </c>
      <c r="CH71" s="514" t="s">
        <v>182</v>
      </c>
      <c r="CI71" s="515"/>
      <c r="CJ71" s="516"/>
      <c r="CK71" s="300">
        <f>SUM(CH69:CK69)</f>
        <v>0</v>
      </c>
      <c r="CM71" s="514" t="s">
        <v>180</v>
      </c>
      <c r="CN71" s="515"/>
      <c r="CO71" s="516"/>
      <c r="CP71" s="300">
        <f>SUM(CM69:CP69)</f>
        <v>0</v>
      </c>
      <c r="CR71" s="514" t="s">
        <v>180</v>
      </c>
      <c r="CS71" s="515"/>
      <c r="CT71" s="516"/>
      <c r="CU71" s="300">
        <f>SUM(CR69:CU69)</f>
        <v>0</v>
      </c>
      <c r="CW71" s="514" t="s">
        <v>180</v>
      </c>
      <c r="CX71" s="515"/>
      <c r="CY71" s="516"/>
      <c r="CZ71" s="300">
        <f>SUM(CW69:CZ69)</f>
        <v>0</v>
      </c>
      <c r="DB71" s="514" t="s">
        <v>180</v>
      </c>
      <c r="DC71" s="515"/>
      <c r="DD71" s="516"/>
      <c r="DE71" s="300">
        <f>SUM(DB69:DE69)</f>
        <v>0</v>
      </c>
      <c r="DG71" s="514" t="s">
        <v>182</v>
      </c>
      <c r="DH71" s="515"/>
      <c r="DI71" s="516"/>
      <c r="DJ71" s="300">
        <f>SUM(DG69:DJ69)</f>
        <v>2971</v>
      </c>
    </row>
    <row r="74" spans="1:114" x14ac:dyDescent="0.25">
      <c r="A74" s="211" t="s">
        <v>24</v>
      </c>
      <c r="B74" s="211"/>
      <c r="D74" s="509">
        <f>[1]Examenprogramma!$B$25</f>
        <v>42927</v>
      </c>
      <c r="E74" s="509"/>
      <c r="F74" s="509"/>
      <c r="G74" s="509"/>
      <c r="H74" s="509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25</v>
      </c>
      <c r="B75" s="211"/>
      <c r="D75" s="510" t="str">
        <f>[1]Examenprogramma!$B$26</f>
        <v>Bleiswijk</v>
      </c>
      <c r="E75" s="510"/>
      <c r="F75" s="510"/>
      <c r="G75" s="510"/>
      <c r="H75" s="510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6" spans="1:114" x14ac:dyDescent="0.25">
      <c r="A76" s="211" t="s">
        <v>21</v>
      </c>
      <c r="B76" s="211"/>
      <c r="D76" s="511" t="str">
        <f>[1]Examenprogramma!$B$27</f>
        <v>C. de Jong</v>
      </c>
      <c r="E76" s="511"/>
      <c r="F76" s="511"/>
      <c r="G76" s="511"/>
      <c r="H76" s="511"/>
      <c r="J76" s="208"/>
      <c r="K76" s="208"/>
      <c r="L76" s="208"/>
      <c r="M76" s="208"/>
      <c r="O76" s="208"/>
      <c r="P76" s="208"/>
      <c r="Q76" s="208"/>
      <c r="R76" s="208"/>
      <c r="T76" s="208"/>
      <c r="U76" s="208"/>
      <c r="V76" s="208"/>
      <c r="W76" s="208"/>
      <c r="AN76" s="208"/>
      <c r="AO76" s="208"/>
      <c r="AP76" s="208"/>
      <c r="AQ76" s="208"/>
      <c r="AS76" s="208"/>
      <c r="AT76" s="208"/>
      <c r="AU76" s="208"/>
      <c r="AV76" s="208"/>
      <c r="BN76" s="208"/>
      <c r="BO76" s="208"/>
      <c r="BP76" s="208"/>
      <c r="BQ76" s="208"/>
      <c r="BS76" s="208"/>
      <c r="BT76" s="208"/>
      <c r="BU76" s="208"/>
      <c r="BV76" s="208"/>
      <c r="CM76" s="208"/>
      <c r="CN76" s="208"/>
      <c r="CO76" s="208"/>
      <c r="CP76" s="208"/>
      <c r="CR76" s="208"/>
      <c r="CS76" s="208"/>
      <c r="CT76" s="208"/>
      <c r="CU76" s="208"/>
    </row>
    <row r="80" spans="1:114" x14ac:dyDescent="0.25"/>
    <row r="81" spans="4:52" x14ac:dyDescent="0.25"/>
    <row r="90" spans="4:52" x14ac:dyDescent="0.25">
      <c r="D90" s="237"/>
    </row>
  </sheetData>
  <mergeCells count="145">
    <mergeCell ref="AF13:AF14"/>
    <mergeCell ref="BN13:BN14"/>
    <mergeCell ref="BL13:BL14"/>
    <mergeCell ref="AN13:AN14"/>
    <mergeCell ref="J12:L12"/>
    <mergeCell ref="J13:J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Y13:Y14"/>
    <mergeCell ref="Z13:Z14"/>
    <mergeCell ref="AB13:AB14"/>
    <mergeCell ref="AD12:AF12"/>
    <mergeCell ref="B12:B14"/>
    <mergeCell ref="DG13:DG14"/>
    <mergeCell ref="DH13:DH14"/>
    <mergeCell ref="D10:G10"/>
    <mergeCell ref="D11:G11"/>
    <mergeCell ref="BQ13:BQ14"/>
    <mergeCell ref="BS13:BS14"/>
    <mergeCell ref="BT13:BT14"/>
    <mergeCell ref="BV13:BV14"/>
    <mergeCell ref="BX13:BX14"/>
    <mergeCell ref="BY13:BY14"/>
    <mergeCell ref="CA13:CA14"/>
    <mergeCell ref="CC13:CC14"/>
    <mergeCell ref="CW13:CW14"/>
    <mergeCell ref="AP13:AP14"/>
    <mergeCell ref="AQ13:AQ14"/>
    <mergeCell ref="AV13:AV14"/>
    <mergeCell ref="AX13:AX14"/>
    <mergeCell ref="AZ13:AZ14"/>
    <mergeCell ref="BA13:BA14"/>
    <mergeCell ref="BC13:BC14"/>
    <mergeCell ref="BE13:BE14"/>
    <mergeCell ref="BF13:BF14"/>
    <mergeCell ref="AS13:AS14"/>
    <mergeCell ref="D7:G7"/>
    <mergeCell ref="D8:G8"/>
    <mergeCell ref="D9:G9"/>
    <mergeCell ref="D3:G3"/>
    <mergeCell ref="D4:G4"/>
    <mergeCell ref="D5:G5"/>
    <mergeCell ref="D6:G6"/>
    <mergeCell ref="CP13:CP14"/>
    <mergeCell ref="CR13:CR14"/>
    <mergeCell ref="AU13:AU14"/>
    <mergeCell ref="CN13:CN14"/>
    <mergeCell ref="AG13:AG14"/>
    <mergeCell ref="BO13:BO14"/>
    <mergeCell ref="AE13:AE14"/>
    <mergeCell ref="CF13:CF14"/>
    <mergeCell ref="CH13:CH14"/>
    <mergeCell ref="CI13:CI14"/>
    <mergeCell ref="CD13:CD14"/>
    <mergeCell ref="CK13:CK14"/>
    <mergeCell ref="CM13:CM14"/>
    <mergeCell ref="AK13:AK14"/>
    <mergeCell ref="AL13:AL14"/>
    <mergeCell ref="Y12:AA12"/>
    <mergeCell ref="AA13:AA14"/>
    <mergeCell ref="BP13:BP14"/>
    <mergeCell ref="BU13:BU14"/>
    <mergeCell ref="BZ13:BZ14"/>
    <mergeCell ref="CE13:CE14"/>
    <mergeCell ref="CJ13:CJ14"/>
    <mergeCell ref="CO13:CO14"/>
    <mergeCell ref="CT13:CT14"/>
    <mergeCell ref="CY13:CY14"/>
    <mergeCell ref="AI12:AK12"/>
    <mergeCell ref="AN12:AP12"/>
    <mergeCell ref="AS12:AU12"/>
    <mergeCell ref="AX12:AZ12"/>
    <mergeCell ref="BC12:BE12"/>
    <mergeCell ref="BI12:BK12"/>
    <mergeCell ref="BN12:BP12"/>
    <mergeCell ref="BS12:BU12"/>
    <mergeCell ref="BX12:BZ12"/>
    <mergeCell ref="CS13:CS14"/>
    <mergeCell ref="CU13:CU14"/>
    <mergeCell ref="CX13:CX14"/>
    <mergeCell ref="AI13:AI14"/>
    <mergeCell ref="AJ13:AJ14"/>
    <mergeCell ref="AO13:AO14"/>
    <mergeCell ref="AT13:AT14"/>
    <mergeCell ref="AY13:AY14"/>
    <mergeCell ref="BD13:BD14"/>
    <mergeCell ref="BI13:BI14"/>
    <mergeCell ref="BJ13:BJ14"/>
    <mergeCell ref="BK13:BK14"/>
    <mergeCell ref="CW71:CY71"/>
    <mergeCell ref="DB71:DD71"/>
    <mergeCell ref="DG71:DI71"/>
    <mergeCell ref="CC12:CE12"/>
    <mergeCell ref="CH12:CJ12"/>
    <mergeCell ref="CM12:CO12"/>
    <mergeCell ref="CR12:CT12"/>
    <mergeCell ref="CW12:CY12"/>
    <mergeCell ref="DB12:DD12"/>
    <mergeCell ref="DG12:DI12"/>
    <mergeCell ref="CZ13:CZ14"/>
    <mergeCell ref="DB13:DB14"/>
    <mergeCell ref="DC13:DC14"/>
    <mergeCell ref="DE13:DE14"/>
    <mergeCell ref="D74:H74"/>
    <mergeCell ref="D75:H75"/>
    <mergeCell ref="D76:H76"/>
    <mergeCell ref="DD13:DD14"/>
    <mergeCell ref="DI13:DI14"/>
    <mergeCell ref="DJ13:DJ14"/>
    <mergeCell ref="J71:L71"/>
    <mergeCell ref="O71:Q71"/>
    <mergeCell ref="T71:V71"/>
    <mergeCell ref="Y71:AA71"/>
    <mergeCell ref="AD71:AF71"/>
    <mergeCell ref="AI71:AK71"/>
    <mergeCell ref="AN71:AP71"/>
    <mergeCell ref="AS71:AU71"/>
    <mergeCell ref="AX71:AZ71"/>
    <mergeCell ref="BC71:BE71"/>
    <mergeCell ref="BI71:BK71"/>
    <mergeCell ref="BN71:BP71"/>
    <mergeCell ref="BS71:BU71"/>
    <mergeCell ref="BX71:BZ71"/>
    <mergeCell ref="CC71:CE71"/>
    <mergeCell ref="CH71:CJ71"/>
    <mergeCell ref="CM71:CO71"/>
    <mergeCell ref="CR71:CT71"/>
  </mergeCells>
  <dataValidations disablePrompts="1" xWindow="138" yWindow="592" count="5">
    <dataValidation allowBlank="1" showInputMessage="1" showErrorMessage="1" prompt="Selecteer het examenonderdeel" sqref="A38:B38"/>
    <dataValidation allowBlank="1" showErrorMessage="1" prompt="Selecteer het examenonderdeel" sqref="I17:I20 I29:I31"/>
    <dataValidation type="list" allowBlank="1" showInputMessage="1" showErrorMessage="1" prompt="Selecteer het examenonderdeel" sqref="A49:B49">
      <formula1>Examinering.</formula1>
    </dataValidation>
    <dataValidation type="list" allowBlank="1" showErrorMessage="1" prompt="Selecteer het examenonderdeel" sqref="I34:I35 D27:H27 I65:I67 I23:I27">
      <formula1>Examinering.</formula1>
    </dataValidation>
    <dataValidation type="list" allowBlank="1" showInputMessage="1" showErrorMessage="1" sqref="A50:B62">
      <formula1>Examinering.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9" scale="56" orientation="portrait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disablePrompts="1" xWindow="138" yWindow="592" count="5">
        <x14:dataValidation type="list" allowBlank="1" showErrorMessage="1" prompt="Selecteer het examenonderdeel">
          <x14:formula1>
            <xm:f>[1]Examenprogramma!#REF!</xm:f>
          </x14:formula1>
          <xm:sqref>D38:H46 D34:H35 D65:H67</xm:sqref>
        </x14:dataValidation>
        <x14:dataValidation type="list" errorStyle="warning" showInputMessage="1" showErrorMessage="1">
          <x14:formula1>
            <xm:f>[2]Examenprogramma!#REF!</xm:f>
          </x14:formula1>
          <xm:sqref>D17</xm:sqref>
        </x14:dataValidation>
        <x14:dataValidation type="list" allowBlank="1" showInputMessage="1" showErrorMessage="1">
          <x14:formula1>
            <xm:f>[2]Examenprogramma!#REF!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[2]Examenprogramma!#REF!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[2]Examenprogramma!#REF!</xm:f>
          </x14:formula1>
          <xm:sqref>D29:H31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8" zoomScale="70" zoomScaleNormal="70" workbookViewId="0">
      <selection activeCell="B27" sqref="B27"/>
    </sheetView>
  </sheetViews>
  <sheetFormatPr defaultColWidth="8.85546875" defaultRowHeight="15" x14ac:dyDescent="0.25"/>
  <cols>
    <col min="1" max="1" width="32.7109375" style="308" customWidth="1"/>
    <col min="2" max="2" width="58.28515625" style="308" customWidth="1"/>
    <col min="3" max="3" width="51.7109375" style="308" customWidth="1"/>
    <col min="4" max="5" width="32.7109375" style="308" customWidth="1"/>
    <col min="6" max="6" width="20.140625" style="308" customWidth="1"/>
    <col min="7" max="16384" width="8.85546875" style="308"/>
  </cols>
  <sheetData>
    <row r="1" spans="1:6" s="307" customFormat="1" ht="15.75" x14ac:dyDescent="0.25">
      <c r="A1" s="550" t="s">
        <v>148</v>
      </c>
      <c r="B1" s="550"/>
      <c r="C1" s="550"/>
      <c r="D1" s="550"/>
      <c r="E1" s="550"/>
      <c r="F1" s="550"/>
    </row>
    <row r="2" spans="1:6" x14ac:dyDescent="0.25">
      <c r="A2" s="316" t="s">
        <v>144</v>
      </c>
      <c r="B2" s="549" t="str">
        <f>+Opleidingsplan!D3</f>
        <v>mbo Oostland</v>
      </c>
      <c r="C2" s="549"/>
      <c r="D2" s="549"/>
      <c r="E2" s="549"/>
      <c r="F2" s="549"/>
    </row>
    <row r="3" spans="1:6" x14ac:dyDescent="0.25">
      <c r="A3" s="316" t="s">
        <v>23</v>
      </c>
      <c r="B3" s="549" t="s">
        <v>968</v>
      </c>
      <c r="C3" s="549"/>
      <c r="D3" s="549"/>
      <c r="E3" s="549"/>
      <c r="F3" s="549"/>
    </row>
    <row r="4" spans="1:6" x14ac:dyDescent="0.25">
      <c r="A4" s="316" t="s">
        <v>27</v>
      </c>
      <c r="B4" s="549" t="str">
        <f>+Opleidingsplan!D5</f>
        <v>vak expert agrohandel</v>
      </c>
      <c r="C4" s="549"/>
      <c r="D4" s="549"/>
      <c r="E4" s="549"/>
      <c r="F4" s="549"/>
    </row>
    <row r="5" spans="1:6" x14ac:dyDescent="0.25">
      <c r="A5" s="316" t="s">
        <v>143</v>
      </c>
      <c r="B5" s="549" t="str">
        <f>+Opleidingsplan!D6</f>
        <v>18-19</v>
      </c>
      <c r="C5" s="549"/>
      <c r="D5" s="549"/>
      <c r="E5" s="549"/>
      <c r="F5" s="549"/>
    </row>
    <row r="6" spans="1:6" ht="14.45" customHeight="1" x14ac:dyDescent="0.25">
      <c r="A6" s="316" t="s">
        <v>142</v>
      </c>
      <c r="B6" s="549">
        <f>+Opleidingsplan!D7</f>
        <v>23214</v>
      </c>
      <c r="C6" s="549"/>
      <c r="D6" s="549"/>
      <c r="E6" s="549"/>
      <c r="F6" s="549"/>
    </row>
    <row r="7" spans="1:6" x14ac:dyDescent="0.25">
      <c r="A7" s="316" t="s">
        <v>140</v>
      </c>
      <c r="B7" s="549">
        <f>+Opleidingsplan!D8</f>
        <v>0</v>
      </c>
      <c r="C7" s="549"/>
      <c r="D7" s="549"/>
      <c r="E7" s="549"/>
      <c r="F7" s="549"/>
    </row>
    <row r="8" spans="1:6" x14ac:dyDescent="0.25">
      <c r="A8" s="316" t="s">
        <v>138</v>
      </c>
      <c r="B8" s="549" t="str">
        <f>+Opleidingsplan!D9</f>
        <v>BOL</v>
      </c>
      <c r="C8" s="549"/>
      <c r="D8" s="549"/>
      <c r="E8" s="549"/>
      <c r="F8" s="549"/>
    </row>
    <row r="9" spans="1:6" x14ac:dyDescent="0.25">
      <c r="A9" s="316" t="s">
        <v>139</v>
      </c>
      <c r="B9" s="549">
        <f>+Opleidingsplan!D10</f>
        <v>2</v>
      </c>
      <c r="C9" s="549"/>
      <c r="D9" s="549"/>
      <c r="E9" s="549"/>
      <c r="F9" s="549"/>
    </row>
    <row r="10" spans="1:6" x14ac:dyDescent="0.25">
      <c r="A10" s="309"/>
    </row>
    <row r="11" spans="1:6" s="311" customFormat="1" ht="73.900000000000006" customHeight="1" x14ac:dyDescent="0.25">
      <c r="A11" s="310" t="s">
        <v>186</v>
      </c>
      <c r="B11" s="310" t="s">
        <v>149</v>
      </c>
      <c r="C11" s="310" t="s">
        <v>147</v>
      </c>
      <c r="D11" s="310" t="s">
        <v>931</v>
      </c>
      <c r="E11" s="310" t="s">
        <v>28</v>
      </c>
      <c r="F11" s="310" t="s">
        <v>196</v>
      </c>
    </row>
    <row r="12" spans="1:6" s="314" customFormat="1" ht="37.9" customHeight="1" x14ac:dyDescent="0.25">
      <c r="A12" s="312" t="s">
        <v>918</v>
      </c>
      <c r="B12" s="312" t="s">
        <v>948</v>
      </c>
      <c r="C12" s="312" t="s">
        <v>948</v>
      </c>
      <c r="D12" s="312" t="s">
        <v>949</v>
      </c>
      <c r="E12" s="551" t="s">
        <v>955</v>
      </c>
      <c r="F12" s="313" t="s">
        <v>915</v>
      </c>
    </row>
    <row r="13" spans="1:6" s="314" customFormat="1" ht="37.9" customHeight="1" x14ac:dyDescent="0.25">
      <c r="A13" s="312" t="s">
        <v>919</v>
      </c>
      <c r="B13" s="312" t="s">
        <v>948</v>
      </c>
      <c r="C13" s="312" t="s">
        <v>948</v>
      </c>
      <c r="D13" s="312" t="s">
        <v>949</v>
      </c>
      <c r="E13" s="552"/>
      <c r="F13" s="313" t="s">
        <v>916</v>
      </c>
    </row>
    <row r="14" spans="1:6" s="314" customFormat="1" ht="37.9" customHeight="1" x14ac:dyDescent="0.25">
      <c r="A14" s="312" t="s">
        <v>920</v>
      </c>
      <c r="B14" s="312" t="s">
        <v>948</v>
      </c>
      <c r="C14" s="312" t="s">
        <v>948</v>
      </c>
      <c r="D14" s="312" t="s">
        <v>949</v>
      </c>
      <c r="E14" s="552"/>
      <c r="F14" s="313" t="s">
        <v>917</v>
      </c>
    </row>
    <row r="15" spans="1:6" s="314" customFormat="1" ht="37.9" customHeight="1" x14ac:dyDescent="0.25">
      <c r="A15" s="312" t="s">
        <v>921</v>
      </c>
      <c r="B15" s="312" t="s">
        <v>948</v>
      </c>
      <c r="C15" s="312" t="s">
        <v>948</v>
      </c>
      <c r="D15" s="312" t="s">
        <v>949</v>
      </c>
      <c r="E15" s="552"/>
      <c r="F15" s="313" t="s">
        <v>917</v>
      </c>
    </row>
    <row r="16" spans="1:6" s="314" customFormat="1" ht="37.9" customHeight="1" x14ac:dyDescent="0.25">
      <c r="A16" s="312" t="s">
        <v>922</v>
      </c>
      <c r="B16" s="312" t="s">
        <v>948</v>
      </c>
      <c r="C16" s="312" t="s">
        <v>948</v>
      </c>
      <c r="D16" s="312" t="s">
        <v>949</v>
      </c>
      <c r="E16" s="553"/>
      <c r="F16" s="313" t="s">
        <v>915</v>
      </c>
    </row>
    <row r="17" spans="1:6" s="314" customFormat="1" ht="75" x14ac:dyDescent="0.25">
      <c r="A17" s="312" t="s">
        <v>150</v>
      </c>
      <c r="B17" s="312" t="s">
        <v>911</v>
      </c>
      <c r="C17" s="312" t="s">
        <v>912</v>
      </c>
      <c r="D17" s="312"/>
      <c r="E17" s="312" t="s">
        <v>913</v>
      </c>
      <c r="F17" s="313"/>
    </row>
    <row r="18" spans="1:6" s="314" customFormat="1" x14ac:dyDescent="0.25">
      <c r="A18" s="312" t="s">
        <v>0</v>
      </c>
      <c r="B18" s="312"/>
      <c r="C18" s="312"/>
      <c r="D18" s="312"/>
      <c r="E18" s="312" t="s">
        <v>914</v>
      </c>
      <c r="F18" s="313"/>
    </row>
    <row r="19" spans="1:6" s="314" customFormat="1" hidden="1" x14ac:dyDescent="0.25">
      <c r="A19" s="312" t="s">
        <v>923</v>
      </c>
      <c r="B19" s="312" t="s">
        <v>947</v>
      </c>
      <c r="C19" s="312" t="s">
        <v>947</v>
      </c>
      <c r="D19" s="312"/>
      <c r="E19" s="551" t="s">
        <v>944</v>
      </c>
      <c r="F19" s="313"/>
    </row>
    <row r="20" spans="1:6" s="314" customFormat="1" hidden="1" x14ac:dyDescent="0.25">
      <c r="A20" s="312" t="s">
        <v>924</v>
      </c>
      <c r="B20" s="312" t="s">
        <v>947</v>
      </c>
      <c r="C20" s="312" t="s">
        <v>947</v>
      </c>
      <c r="D20" s="312"/>
      <c r="E20" s="552"/>
      <c r="F20" s="313"/>
    </row>
    <row r="21" spans="1:6" s="314" customFormat="1" hidden="1" x14ac:dyDescent="0.25">
      <c r="A21" s="312" t="s">
        <v>925</v>
      </c>
      <c r="B21" s="312" t="s">
        <v>947</v>
      </c>
      <c r="C21" s="312" t="s">
        <v>947</v>
      </c>
      <c r="D21" s="312"/>
      <c r="E21" s="552"/>
      <c r="F21" s="313"/>
    </row>
    <row r="22" spans="1:6" s="314" customFormat="1" hidden="1" x14ac:dyDescent="0.25">
      <c r="A22" s="312" t="s">
        <v>926</v>
      </c>
      <c r="B22" s="312" t="s">
        <v>947</v>
      </c>
      <c r="C22" s="312" t="s">
        <v>947</v>
      </c>
      <c r="D22" s="312"/>
      <c r="E22" s="553"/>
      <c r="F22" s="313"/>
    </row>
    <row r="23" spans="1:6" s="314" customFormat="1" ht="39.950000000000003" customHeight="1" x14ac:dyDescent="0.25">
      <c r="A23" s="312" t="s">
        <v>923</v>
      </c>
      <c r="B23" s="312"/>
      <c r="C23" s="312"/>
      <c r="D23" s="312" t="s">
        <v>989</v>
      </c>
      <c r="E23" s="551" t="s">
        <v>990</v>
      </c>
      <c r="F23" s="313" t="s">
        <v>991</v>
      </c>
    </row>
    <row r="24" spans="1:6" s="314" customFormat="1" ht="39.950000000000003" customHeight="1" x14ac:dyDescent="0.25">
      <c r="A24" s="312" t="s">
        <v>924</v>
      </c>
      <c r="B24" s="312"/>
      <c r="C24" s="312"/>
      <c r="D24" s="312" t="s">
        <v>992</v>
      </c>
      <c r="E24" s="552"/>
      <c r="F24" s="313" t="s">
        <v>916</v>
      </c>
    </row>
    <row r="25" spans="1:6" s="314" customFormat="1" ht="39.950000000000003" customHeight="1" x14ac:dyDescent="0.25">
      <c r="A25" s="312" t="s">
        <v>925</v>
      </c>
      <c r="B25" s="312"/>
      <c r="C25" s="312"/>
      <c r="D25" s="312" t="s">
        <v>992</v>
      </c>
      <c r="E25" s="552"/>
      <c r="F25" s="313" t="s">
        <v>917</v>
      </c>
    </row>
    <row r="26" spans="1:6" s="314" customFormat="1" ht="39.950000000000003" customHeight="1" x14ac:dyDescent="0.25">
      <c r="A26" s="312" t="s">
        <v>926</v>
      </c>
      <c r="B26" s="312"/>
      <c r="C26" s="312"/>
      <c r="D26" s="312" t="s">
        <v>992</v>
      </c>
      <c r="E26" s="553"/>
      <c r="F26" s="313" t="s">
        <v>917</v>
      </c>
    </row>
    <row r="27" spans="1:6" s="314" customFormat="1" ht="103.5" customHeight="1" x14ac:dyDescent="0.25">
      <c r="A27" s="312" t="s">
        <v>930</v>
      </c>
      <c r="B27" s="312" t="s">
        <v>994</v>
      </c>
      <c r="C27" s="312" t="s">
        <v>993</v>
      </c>
      <c r="D27" s="312" t="s">
        <v>174</v>
      </c>
      <c r="E27" s="312" t="s">
        <v>185</v>
      </c>
      <c r="F27" s="313"/>
    </row>
    <row r="28" spans="1:6" s="314" customFormat="1" ht="232.9" customHeight="1" x14ac:dyDescent="0.25">
      <c r="A28" s="312" t="s">
        <v>956</v>
      </c>
      <c r="B28" s="312" t="s">
        <v>963</v>
      </c>
      <c r="C28" s="312" t="s">
        <v>965</v>
      </c>
      <c r="D28" s="312"/>
      <c r="E28" s="312" t="s">
        <v>928</v>
      </c>
      <c r="F28" s="313" t="s">
        <v>961</v>
      </c>
    </row>
    <row r="29" spans="1:6" s="314" customFormat="1" ht="191.45" customHeight="1" x14ac:dyDescent="0.25">
      <c r="A29" s="312" t="s">
        <v>958</v>
      </c>
      <c r="B29" s="312" t="s">
        <v>963</v>
      </c>
      <c r="C29" s="312" t="s">
        <v>964</v>
      </c>
      <c r="D29" s="312"/>
      <c r="E29" s="312" t="s">
        <v>928</v>
      </c>
      <c r="F29" s="313" t="s">
        <v>962</v>
      </c>
    </row>
    <row r="30" spans="1:6" s="314" customFormat="1" ht="201" customHeight="1" x14ac:dyDescent="0.25">
      <c r="A30" s="312" t="s">
        <v>959</v>
      </c>
      <c r="B30" s="312" t="s">
        <v>963</v>
      </c>
      <c r="C30" s="312" t="s">
        <v>966</v>
      </c>
      <c r="D30" s="312"/>
      <c r="E30" s="312" t="s">
        <v>928</v>
      </c>
      <c r="F30" s="313" t="s">
        <v>916</v>
      </c>
    </row>
    <row r="31" spans="1:6" s="314" customFormat="1" hidden="1" x14ac:dyDescent="0.25">
      <c r="A31" s="312"/>
      <c r="B31" s="312"/>
      <c r="C31" s="312"/>
      <c r="D31" s="312"/>
      <c r="E31" s="312"/>
      <c r="F31" s="313"/>
    </row>
    <row r="32" spans="1:6" s="314" customFormat="1" hidden="1" x14ac:dyDescent="0.25">
      <c r="A32" s="312"/>
      <c r="B32" s="312"/>
      <c r="C32" s="312"/>
      <c r="D32" s="312"/>
      <c r="E32" s="312"/>
      <c r="F32" s="313"/>
    </row>
    <row r="33" spans="1:7" s="314" customFormat="1" hidden="1" x14ac:dyDescent="0.25">
      <c r="A33" s="312"/>
      <c r="B33" s="312"/>
      <c r="C33" s="312"/>
      <c r="D33" s="312"/>
      <c r="E33" s="312"/>
      <c r="F33" s="313"/>
    </row>
    <row r="34" spans="1:7" hidden="1" x14ac:dyDescent="0.25">
      <c r="A34" s="312"/>
      <c r="B34" s="312"/>
      <c r="C34" s="312"/>
      <c r="D34" s="312"/>
      <c r="E34" s="312"/>
      <c r="F34" s="313"/>
    </row>
    <row r="35" spans="1:7" hidden="1" x14ac:dyDescent="0.25">
      <c r="A35" s="312"/>
      <c r="B35" s="312"/>
      <c r="C35" s="312"/>
      <c r="D35" s="312"/>
      <c r="E35" s="312"/>
      <c r="F35" s="313"/>
    </row>
    <row r="36" spans="1:7" x14ac:dyDescent="0.25">
      <c r="A36" s="309"/>
    </row>
    <row r="37" spans="1:7" x14ac:dyDescent="0.25">
      <c r="A37" s="317" t="s">
        <v>945</v>
      </c>
    </row>
    <row r="39" spans="1:7" x14ac:dyDescent="0.25">
      <c r="A39" s="211" t="s">
        <v>24</v>
      </c>
      <c r="B39" s="545">
        <v>43282</v>
      </c>
      <c r="C39" s="546"/>
      <c r="D39" s="217"/>
      <c r="E39" s="217"/>
      <c r="F39" s="217"/>
      <c r="G39" s="217"/>
    </row>
    <row r="40" spans="1:7" x14ac:dyDescent="0.25">
      <c r="A40" s="211" t="s">
        <v>25</v>
      </c>
      <c r="B40" s="547" t="s">
        <v>987</v>
      </c>
      <c r="C40" s="548"/>
      <c r="D40" s="217"/>
      <c r="E40" s="217"/>
      <c r="F40" s="217"/>
      <c r="G40" s="217"/>
    </row>
    <row r="41" spans="1:7" x14ac:dyDescent="0.25">
      <c r="A41" s="211" t="s">
        <v>21</v>
      </c>
      <c r="B41" s="547" t="s">
        <v>988</v>
      </c>
      <c r="C41" s="548"/>
      <c r="D41" s="315"/>
      <c r="E41" s="315"/>
      <c r="F41" s="315"/>
      <c r="G41" s="315"/>
    </row>
  </sheetData>
  <mergeCells count="15">
    <mergeCell ref="B39:C39"/>
    <mergeCell ref="B40:C40"/>
    <mergeCell ref="B41:C4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E23:E2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Variabelen!$H$17:$H$28</xm:f>
          </x14:formula1>
          <xm:sqref>E12 E17:E19 E28:E35</xm:sqref>
        </x14:dataValidation>
        <x14:dataValidation type="list" allowBlank="1" showInputMessage="1" showErrorMessage="1">
          <x14:formula1>
            <xm:f>Variabelen!$H$31:$H$45</xm:f>
          </x14:formula1>
          <xm:sqref>A12:A22 A27:A35</xm:sqref>
        </x14:dataValidation>
        <x14:dataValidation type="list" allowBlank="1" showInputMessage="1" showErrorMessage="1">
          <x14:formula1>
            <xm:f>[3]Variabelen!#REF!</xm:f>
          </x14:formula1>
          <xm:sqref>E23</xm:sqref>
        </x14:dataValidation>
        <x14:dataValidation type="list" allowBlank="1" showInputMessage="1" showErrorMessage="1">
          <x14:formula1>
            <xm:f>[1]Variabelen!#REF!</xm:f>
          </x14:formula1>
          <xm:sqref>A23:A26</xm:sqref>
        </x14:dataValidation>
        <x14:dataValidation type="list" allowBlank="1" showInputMessage="1" showErrorMessage="1">
          <x14:formula1>
            <xm:f>[1]Variabelen!#REF!</xm:f>
          </x14:formula1>
          <xm:sqref>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9" workbookViewId="0">
      <selection activeCell="H46" sqref="H46:H47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927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03" t="s">
        <v>952</v>
      </c>
      <c r="I17" s="303"/>
      <c r="J17" s="303"/>
      <c r="K17" s="303"/>
      <c r="L17" s="303"/>
      <c r="M17" s="303"/>
      <c r="N17" s="30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03" t="s">
        <v>953</v>
      </c>
      <c r="I18" s="303"/>
      <c r="J18" s="303"/>
      <c r="K18" s="303"/>
      <c r="L18" s="303"/>
      <c r="M18" s="303"/>
      <c r="N18" s="30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03" t="s">
        <v>954</v>
      </c>
      <c r="I19" s="303"/>
      <c r="J19" s="303"/>
      <c r="K19" s="303"/>
      <c r="L19" s="303"/>
      <c r="M19" s="303"/>
      <c r="N19" s="30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03" t="s">
        <v>955</v>
      </c>
      <c r="I20" s="303"/>
      <c r="J20" s="303"/>
      <c r="K20" s="303"/>
      <c r="L20" s="303"/>
      <c r="M20" s="303"/>
      <c r="N20" s="30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03" t="s">
        <v>185</v>
      </c>
      <c r="I21" s="303"/>
      <c r="J21" s="303"/>
      <c r="K21" s="303"/>
      <c r="L21" s="303"/>
      <c r="M21" s="303"/>
      <c r="N21" s="30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03" t="s">
        <v>913</v>
      </c>
      <c r="I22" s="303"/>
      <c r="J22" s="303"/>
      <c r="K22" s="303"/>
      <c r="L22" s="303"/>
      <c r="M22" s="303"/>
      <c r="N22" s="30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03" t="s">
        <v>914</v>
      </c>
      <c r="I23" s="303"/>
      <c r="J23" s="303"/>
      <c r="K23" s="303"/>
      <c r="L23" s="303"/>
      <c r="M23" s="303"/>
      <c r="N23" s="30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03" t="s">
        <v>928</v>
      </c>
      <c r="I24" s="303"/>
      <c r="J24" s="303"/>
      <c r="K24" s="303"/>
      <c r="L24" s="303"/>
      <c r="M24" s="303"/>
      <c r="N24" s="30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03"/>
      <c r="I25" s="303"/>
      <c r="J25" s="303"/>
      <c r="K25" s="303"/>
      <c r="L25" s="303"/>
      <c r="M25" s="303"/>
      <c r="N25" s="303"/>
    </row>
    <row r="26" spans="1:14" x14ac:dyDescent="0.2">
      <c r="H26" s="303"/>
      <c r="I26" s="303"/>
      <c r="J26" s="303"/>
      <c r="K26" s="303"/>
      <c r="L26" s="303"/>
      <c r="M26" s="303"/>
      <c r="N26" s="303"/>
    </row>
    <row r="27" spans="1:14" x14ac:dyDescent="0.2">
      <c r="A27" s="6" t="s">
        <v>9</v>
      </c>
      <c r="H27" s="303"/>
      <c r="I27" s="303"/>
      <c r="J27" s="303"/>
      <c r="K27" s="303"/>
      <c r="L27" s="303"/>
      <c r="M27" s="303"/>
      <c r="N27" s="30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06" t="s">
        <v>929</v>
      </c>
      <c r="I28" s="303"/>
      <c r="J28" s="303"/>
      <c r="K28" s="303"/>
      <c r="L28" s="303"/>
      <c r="M28" s="303"/>
      <c r="N28" s="30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03" t="s">
        <v>918</v>
      </c>
      <c r="I29" s="303"/>
      <c r="J29" s="303"/>
      <c r="K29" s="303"/>
      <c r="L29" s="303"/>
      <c r="M29" s="303"/>
      <c r="N29" s="30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03" t="s">
        <v>919</v>
      </c>
      <c r="I30" s="303"/>
      <c r="J30" s="303"/>
      <c r="K30" s="303"/>
      <c r="L30" s="303"/>
      <c r="M30" s="303"/>
      <c r="N30" s="30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03" t="s">
        <v>920</v>
      </c>
      <c r="I31" s="303"/>
      <c r="J31" s="303"/>
      <c r="K31" s="303"/>
      <c r="L31" s="303"/>
      <c r="M31" s="303"/>
      <c r="N31" s="30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03" t="s">
        <v>921</v>
      </c>
      <c r="I32" s="303"/>
      <c r="J32" s="303"/>
      <c r="K32" s="303"/>
      <c r="L32" s="303"/>
      <c r="M32" s="303"/>
      <c r="N32" s="30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03" t="s">
        <v>922</v>
      </c>
      <c r="I33" s="303"/>
      <c r="J33" s="303"/>
      <c r="K33" s="303"/>
      <c r="L33" s="303"/>
      <c r="M33" s="303"/>
      <c r="N33" s="30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03" t="s">
        <v>150</v>
      </c>
      <c r="I34" s="303"/>
      <c r="J34" s="303"/>
      <c r="K34" s="303"/>
      <c r="L34" s="303"/>
      <c r="M34" s="303"/>
      <c r="N34" s="30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03" t="s">
        <v>0</v>
      </c>
      <c r="I35" s="303"/>
      <c r="J35" s="303"/>
      <c r="K35" s="303"/>
      <c r="L35" s="303"/>
      <c r="M35" s="303"/>
      <c r="N35" s="30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03" t="s">
        <v>923</v>
      </c>
      <c r="I36" s="303"/>
      <c r="J36" s="303"/>
      <c r="K36" s="303"/>
      <c r="L36" s="303"/>
      <c r="M36" s="303"/>
      <c r="N36" s="30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03" t="s">
        <v>924</v>
      </c>
      <c r="I37" s="303"/>
      <c r="J37" s="303"/>
      <c r="K37" s="303"/>
      <c r="L37" s="303"/>
      <c r="M37" s="303"/>
      <c r="N37" s="303"/>
    </row>
    <row r="38" spans="1:14" x14ac:dyDescent="0.2">
      <c r="H38" s="303" t="s">
        <v>925</v>
      </c>
      <c r="I38" s="303"/>
      <c r="J38" s="303"/>
      <c r="K38" s="303"/>
      <c r="L38" s="303"/>
      <c r="M38" s="303"/>
      <c r="N38" s="303"/>
    </row>
    <row r="39" spans="1:14" x14ac:dyDescent="0.2">
      <c r="H39" s="303" t="s">
        <v>926</v>
      </c>
      <c r="I39" s="303"/>
      <c r="J39" s="303"/>
      <c r="K39" s="303"/>
      <c r="L39" s="303"/>
      <c r="M39" s="303"/>
      <c r="N39" s="303"/>
    </row>
    <row r="40" spans="1:14" x14ac:dyDescent="0.2">
      <c r="H40" s="303" t="s">
        <v>930</v>
      </c>
      <c r="I40" s="303"/>
      <c r="J40" s="303"/>
      <c r="K40" s="303"/>
      <c r="L40" s="303"/>
      <c r="M40" s="303"/>
      <c r="N40" s="303"/>
    </row>
    <row r="41" spans="1:14" x14ac:dyDescent="0.2">
      <c r="H41" s="303" t="s">
        <v>956</v>
      </c>
      <c r="I41" s="303"/>
      <c r="J41" s="303"/>
      <c r="K41" s="303"/>
      <c r="L41" s="303"/>
      <c r="M41" s="303"/>
      <c r="N41" s="303"/>
    </row>
    <row r="42" spans="1:14" x14ac:dyDescent="0.2">
      <c r="H42" s="303" t="s">
        <v>957</v>
      </c>
      <c r="I42" s="303"/>
      <c r="J42" s="303"/>
      <c r="K42" s="303"/>
      <c r="L42" s="303"/>
      <c r="M42" s="303"/>
      <c r="N42" s="303"/>
    </row>
    <row r="43" spans="1:14" x14ac:dyDescent="0.2">
      <c r="H43" s="303" t="s">
        <v>958</v>
      </c>
      <c r="I43" s="303"/>
      <c r="J43" s="303"/>
      <c r="K43" s="303"/>
      <c r="L43" s="303"/>
      <c r="M43" s="303"/>
      <c r="N43" s="303"/>
    </row>
    <row r="44" spans="1:14" x14ac:dyDescent="0.2">
      <c r="H44" s="303" t="s">
        <v>959</v>
      </c>
      <c r="I44" s="303"/>
      <c r="J44" s="303"/>
      <c r="K44" s="303"/>
      <c r="L44" s="303"/>
      <c r="M44" s="303"/>
      <c r="N44" s="303"/>
    </row>
    <row r="45" spans="1:14" x14ac:dyDescent="0.2">
      <c r="H45" s="303" t="s">
        <v>960</v>
      </c>
      <c r="I45" s="303"/>
      <c r="J45" s="303"/>
      <c r="K45" s="303"/>
      <c r="L45" s="303"/>
      <c r="M45" s="303"/>
      <c r="N45" s="303"/>
    </row>
    <row r="46" spans="1:14" x14ac:dyDescent="0.2">
      <c r="H46" s="303" t="s">
        <v>959</v>
      </c>
      <c r="I46" s="303"/>
      <c r="J46" s="303"/>
      <c r="K46" s="303"/>
      <c r="L46" s="303"/>
      <c r="M46" s="303"/>
      <c r="N46" s="303"/>
    </row>
    <row r="47" spans="1:14" x14ac:dyDescent="0.2">
      <c r="H47" s="303" t="s">
        <v>960</v>
      </c>
      <c r="I47" s="303"/>
      <c r="J47" s="303"/>
      <c r="K47" s="303"/>
      <c r="L47" s="303"/>
      <c r="M47" s="303"/>
      <c r="N47" s="303"/>
    </row>
    <row r="48" spans="1:14" x14ac:dyDescent="0.2">
      <c r="H48" s="303"/>
      <c r="I48" s="303"/>
      <c r="J48" s="303"/>
      <c r="K48" s="303"/>
      <c r="L48" s="303"/>
      <c r="M48" s="303"/>
      <c r="N48" s="303"/>
    </row>
    <row r="49" spans="8:14" x14ac:dyDescent="0.2">
      <c r="H49" s="303"/>
      <c r="I49" s="303"/>
      <c r="J49" s="303"/>
      <c r="K49" s="303"/>
      <c r="L49" s="303"/>
      <c r="M49" s="303"/>
      <c r="N49" s="303"/>
    </row>
    <row r="50" spans="8:14" x14ac:dyDescent="0.2">
      <c r="H50" s="303"/>
      <c r="I50" s="303"/>
      <c r="J50" s="303"/>
      <c r="K50" s="303"/>
      <c r="L50" s="303"/>
      <c r="M50" s="303"/>
      <c r="N50" s="303"/>
    </row>
    <row r="51" spans="8:14" x14ac:dyDescent="0.2">
      <c r="H51" s="303"/>
      <c r="I51" s="303"/>
      <c r="J51" s="303"/>
      <c r="K51" s="303"/>
      <c r="L51" s="303"/>
      <c r="M51" s="303"/>
      <c r="N51" s="303"/>
    </row>
    <row r="52" spans="8:14" x14ac:dyDescent="0.2">
      <c r="H52" s="303"/>
      <c r="I52" s="303"/>
      <c r="J52" s="303"/>
      <c r="K52" s="303"/>
      <c r="L52" s="303"/>
      <c r="M52" s="303"/>
      <c r="N52" s="303"/>
    </row>
    <row r="53" spans="8:14" x14ac:dyDescent="0.2">
      <c r="H53" s="303"/>
      <c r="I53" s="303"/>
      <c r="J53" s="303"/>
      <c r="K53" s="303"/>
      <c r="L53" s="303"/>
      <c r="M53" s="303"/>
      <c r="N53" s="303"/>
    </row>
    <row r="54" spans="8:14" x14ac:dyDescent="0.2">
      <c r="H54" s="303"/>
      <c r="I54" s="303"/>
      <c r="J54" s="303"/>
      <c r="K54" s="303"/>
      <c r="L54" s="303"/>
      <c r="M54" s="303"/>
      <c r="N54" s="303"/>
    </row>
    <row r="55" spans="8:14" x14ac:dyDescent="0.2">
      <c r="H55" s="303"/>
      <c r="I55" s="303"/>
      <c r="J55" s="303"/>
      <c r="K55" s="303"/>
      <c r="L55" s="303"/>
      <c r="M55" s="303"/>
      <c r="N55" s="303"/>
    </row>
    <row r="56" spans="8:14" x14ac:dyDescent="0.2">
      <c r="H56" s="303"/>
      <c r="I56" s="303"/>
      <c r="J56" s="303"/>
      <c r="K56" s="303"/>
      <c r="L56" s="303"/>
      <c r="M56" s="303"/>
      <c r="N56" s="303"/>
    </row>
    <row r="57" spans="8:14" x14ac:dyDescent="0.2">
      <c r="H57" s="303"/>
      <c r="I57" s="303"/>
      <c r="J57" s="303"/>
      <c r="K57" s="303"/>
      <c r="L57" s="303"/>
      <c r="M57" s="303"/>
      <c r="N57" s="303"/>
    </row>
    <row r="58" spans="8:14" x14ac:dyDescent="0.2">
      <c r="H58" s="303"/>
      <c r="I58" s="303"/>
      <c r="J58" s="303"/>
      <c r="K58" s="303"/>
      <c r="L58" s="303"/>
      <c r="M58" s="303"/>
      <c r="N58" s="303"/>
    </row>
    <row r="59" spans="8:14" x14ac:dyDescent="0.2">
      <c r="H59" s="303"/>
      <c r="I59" s="303"/>
      <c r="J59" s="303"/>
      <c r="K59" s="303"/>
      <c r="L59" s="303"/>
      <c r="M59" s="303"/>
      <c r="N59" s="303"/>
    </row>
    <row r="60" spans="8:14" x14ac:dyDescent="0.2">
      <c r="H60" s="303"/>
      <c r="I60" s="303"/>
      <c r="J60" s="303"/>
      <c r="K60" s="303"/>
      <c r="L60" s="303"/>
      <c r="M60" s="303"/>
      <c r="N60" s="303"/>
    </row>
    <row r="61" spans="8:14" x14ac:dyDescent="0.2">
      <c r="H61" s="303"/>
      <c r="I61" s="303"/>
      <c r="J61" s="303"/>
      <c r="K61" s="303"/>
      <c r="L61" s="303"/>
      <c r="M61" s="303"/>
      <c r="N61" s="303"/>
    </row>
    <row r="62" spans="8:14" x14ac:dyDescent="0.2">
      <c r="H62" s="303"/>
      <c r="I62" s="303"/>
      <c r="J62" s="303"/>
      <c r="K62" s="303"/>
      <c r="L62" s="303"/>
      <c r="M62" s="303"/>
      <c r="N62" s="303"/>
    </row>
    <row r="63" spans="8:14" x14ac:dyDescent="0.2">
      <c r="H63" s="303"/>
      <c r="I63" s="303"/>
      <c r="J63" s="303"/>
      <c r="K63" s="303"/>
      <c r="L63" s="303"/>
      <c r="M63" s="303"/>
      <c r="N63" s="303"/>
    </row>
    <row r="64" spans="8:14" x14ac:dyDescent="0.2">
      <c r="H64" s="303"/>
      <c r="I64" s="303"/>
      <c r="J64" s="303"/>
      <c r="K64" s="303"/>
      <c r="L64" s="303"/>
      <c r="M64" s="303"/>
      <c r="N64" s="303"/>
    </row>
    <row r="65" spans="8:14" x14ac:dyDescent="0.2">
      <c r="H65" s="303"/>
      <c r="I65" s="303"/>
      <c r="J65" s="303"/>
      <c r="K65" s="303"/>
      <c r="L65" s="303"/>
      <c r="M65" s="303"/>
      <c r="N65" s="303"/>
    </row>
    <row r="66" spans="8:14" x14ac:dyDescent="0.2">
      <c r="H66" s="303"/>
      <c r="I66" s="303"/>
      <c r="J66" s="303"/>
      <c r="K66" s="303"/>
      <c r="L66" s="303"/>
      <c r="M66" s="303"/>
      <c r="N66" s="303"/>
    </row>
    <row r="67" spans="8:14" x14ac:dyDescent="0.2">
      <c r="H67" s="303"/>
      <c r="I67" s="303"/>
      <c r="J67" s="303"/>
      <c r="K67" s="303"/>
      <c r="L67" s="303"/>
      <c r="M67" s="303"/>
      <c r="N67" s="303"/>
    </row>
    <row r="68" spans="8:14" x14ac:dyDescent="0.2">
      <c r="H68" s="303"/>
      <c r="I68" s="303"/>
      <c r="J68" s="303"/>
      <c r="K68" s="303"/>
      <c r="L68" s="303"/>
      <c r="M68" s="303"/>
      <c r="N68" s="303"/>
    </row>
    <row r="69" spans="8:14" x14ac:dyDescent="0.2">
      <c r="H69" s="303"/>
      <c r="I69" s="303"/>
      <c r="J69" s="303"/>
      <c r="K69" s="303"/>
      <c r="L69" s="303"/>
      <c r="M69" s="303"/>
      <c r="N69" s="303"/>
    </row>
    <row r="70" spans="8:14" x14ac:dyDescent="0.2">
      <c r="H70" s="303"/>
      <c r="I70" s="303"/>
      <c r="J70" s="303"/>
      <c r="K70" s="303"/>
      <c r="L70" s="303"/>
      <c r="M70" s="303"/>
      <c r="N70" s="303"/>
    </row>
    <row r="71" spans="8:14" x14ac:dyDescent="0.2">
      <c r="H71" s="303"/>
      <c r="I71" s="303"/>
      <c r="J71" s="303"/>
      <c r="K71" s="303"/>
      <c r="L71" s="303"/>
      <c r="M71" s="303"/>
      <c r="N71" s="303"/>
    </row>
    <row r="72" spans="8:14" x14ac:dyDescent="0.2">
      <c r="H72" s="303"/>
      <c r="I72" s="303"/>
      <c r="J72" s="303"/>
      <c r="K72" s="303"/>
      <c r="L72" s="303"/>
      <c r="M72" s="303"/>
      <c r="N72" s="303"/>
    </row>
    <row r="73" spans="8:14" x14ac:dyDescent="0.2">
      <c r="H73" s="303"/>
      <c r="I73" s="303"/>
      <c r="J73" s="303"/>
      <c r="K73" s="303"/>
      <c r="L73" s="303"/>
      <c r="M73" s="303"/>
      <c r="N73" s="303"/>
    </row>
    <row r="74" spans="8:14" x14ac:dyDescent="0.2">
      <c r="H74" s="303"/>
      <c r="I74" s="303"/>
      <c r="J74" s="303"/>
      <c r="K74" s="303"/>
      <c r="L74" s="303"/>
      <c r="M74" s="303"/>
      <c r="N74" s="303"/>
    </row>
    <row r="75" spans="8:14" x14ac:dyDescent="0.2">
      <c r="H75" s="303"/>
      <c r="I75" s="303"/>
      <c r="J75" s="303"/>
      <c r="K75" s="303"/>
      <c r="L75" s="303"/>
      <c r="M75" s="303"/>
      <c r="N75" s="303"/>
    </row>
    <row r="76" spans="8:14" x14ac:dyDescent="0.2">
      <c r="H76" s="303"/>
      <c r="I76" s="303"/>
      <c r="J76" s="303"/>
      <c r="K76" s="303"/>
      <c r="L76" s="303"/>
      <c r="M76" s="303"/>
      <c r="N76" s="303"/>
    </row>
    <row r="77" spans="8:14" x14ac:dyDescent="0.2">
      <c r="H77" s="303"/>
      <c r="I77" s="303"/>
      <c r="J77" s="303"/>
      <c r="K77" s="303"/>
      <c r="L77" s="303"/>
      <c r="M77" s="303"/>
      <c r="N77" s="303"/>
    </row>
    <row r="78" spans="8:14" x14ac:dyDescent="0.2">
      <c r="H78" s="303"/>
      <c r="I78" s="303"/>
      <c r="J78" s="303"/>
      <c r="K78" s="303"/>
      <c r="L78" s="303"/>
      <c r="M78" s="303"/>
      <c r="N78" s="303"/>
    </row>
    <row r="79" spans="8:14" x14ac:dyDescent="0.2">
      <c r="H79" s="303"/>
      <c r="I79" s="303"/>
      <c r="J79" s="303"/>
      <c r="K79" s="303"/>
      <c r="L79" s="303"/>
      <c r="M79" s="303"/>
      <c r="N79" s="303"/>
    </row>
    <row r="80" spans="8:14" x14ac:dyDescent="0.2">
      <c r="H80" s="303"/>
      <c r="I80" s="303"/>
      <c r="J80" s="303"/>
      <c r="K80" s="303"/>
      <c r="L80" s="303"/>
      <c r="M80" s="303"/>
      <c r="N80" s="303"/>
    </row>
    <row r="81" spans="8:14" x14ac:dyDescent="0.2">
      <c r="H81" s="303"/>
      <c r="I81" s="303"/>
      <c r="J81" s="303"/>
      <c r="K81" s="303"/>
      <c r="L81" s="303"/>
      <c r="M81" s="303"/>
      <c r="N81" s="303"/>
    </row>
    <row r="82" spans="8:14" x14ac:dyDescent="0.2">
      <c r="H82" s="303"/>
      <c r="I82" s="303"/>
      <c r="J82" s="303"/>
      <c r="K82" s="303"/>
      <c r="L82" s="303"/>
      <c r="M82" s="303"/>
      <c r="N82" s="303"/>
    </row>
    <row r="83" spans="8:14" x14ac:dyDescent="0.2">
      <c r="H83" s="303"/>
      <c r="I83" s="303"/>
      <c r="J83" s="303"/>
      <c r="K83" s="303"/>
      <c r="L83" s="303"/>
      <c r="M83" s="303"/>
      <c r="N83" s="303"/>
    </row>
    <row r="84" spans="8:14" x14ac:dyDescent="0.2">
      <c r="H84" s="303"/>
      <c r="I84" s="303"/>
      <c r="J84" s="303"/>
      <c r="K84" s="303"/>
      <c r="L84" s="303"/>
      <c r="M84" s="303"/>
      <c r="N84" s="303"/>
    </row>
    <row r="85" spans="8:14" x14ac:dyDescent="0.2">
      <c r="H85" s="303"/>
      <c r="I85" s="303"/>
      <c r="J85" s="303"/>
      <c r="K85" s="303"/>
      <c r="L85" s="303"/>
      <c r="M85" s="303"/>
      <c r="N85" s="303"/>
    </row>
    <row r="86" spans="8:14" x14ac:dyDescent="0.2">
      <c r="H86" s="303"/>
      <c r="I86" s="303"/>
      <c r="J86" s="303"/>
      <c r="K86" s="303"/>
      <c r="L86" s="303"/>
      <c r="M86" s="303"/>
      <c r="N86" s="303"/>
    </row>
    <row r="87" spans="8:14" x14ac:dyDescent="0.2">
      <c r="H87" s="303"/>
      <c r="I87" s="303"/>
      <c r="J87" s="303"/>
      <c r="K87" s="303"/>
      <c r="L87" s="303"/>
      <c r="M87" s="303"/>
      <c r="N87" s="303"/>
    </row>
    <row r="88" spans="8:14" x14ac:dyDescent="0.2">
      <c r="H88" s="303"/>
      <c r="I88" s="303"/>
      <c r="J88" s="303"/>
      <c r="K88" s="303"/>
      <c r="L88" s="303"/>
      <c r="M88" s="303"/>
      <c r="N88" s="303"/>
    </row>
    <row r="89" spans="8:14" x14ac:dyDescent="0.2">
      <c r="H89" s="303"/>
      <c r="I89" s="303"/>
      <c r="J89" s="303"/>
      <c r="K89" s="303"/>
      <c r="L89" s="303"/>
      <c r="M89" s="303"/>
      <c r="N89" s="303"/>
    </row>
    <row r="90" spans="8:14" x14ac:dyDescent="0.2">
      <c r="H90" s="303"/>
      <c r="I90" s="303"/>
      <c r="J90" s="303"/>
      <c r="K90" s="303"/>
      <c r="L90" s="303"/>
      <c r="M90" s="303"/>
      <c r="N90" s="303"/>
    </row>
    <row r="91" spans="8:14" x14ac:dyDescent="0.2">
      <c r="H91" s="303"/>
      <c r="I91" s="303"/>
      <c r="J91" s="303"/>
      <c r="K91" s="303"/>
      <c r="L91" s="303"/>
      <c r="M91" s="303"/>
      <c r="N91" s="303"/>
    </row>
    <row r="92" spans="8:14" x14ac:dyDescent="0.2">
      <c r="H92" s="303"/>
      <c r="I92" s="303"/>
      <c r="J92" s="303"/>
      <c r="K92" s="303"/>
      <c r="L92" s="303"/>
      <c r="M92" s="303"/>
      <c r="N92" s="303"/>
    </row>
    <row r="93" spans="8:14" x14ac:dyDescent="0.2">
      <c r="H93" s="303"/>
      <c r="I93" s="303"/>
      <c r="J93" s="303"/>
      <c r="K93" s="303"/>
      <c r="L93" s="303"/>
      <c r="M93" s="303"/>
      <c r="N93" s="303"/>
    </row>
    <row r="94" spans="8:14" x14ac:dyDescent="0.2">
      <c r="H94" s="303"/>
      <c r="I94" s="303"/>
      <c r="J94" s="303"/>
      <c r="K94" s="303"/>
      <c r="L94" s="303"/>
      <c r="M94" s="303"/>
      <c r="N94" s="303"/>
    </row>
    <row r="95" spans="8:14" x14ac:dyDescent="0.2">
      <c r="H95" s="303"/>
      <c r="I95" s="303"/>
      <c r="J95" s="303"/>
      <c r="K95" s="303"/>
      <c r="L95" s="303"/>
      <c r="M95" s="303"/>
      <c r="N95" s="303"/>
    </row>
    <row r="96" spans="8:14" x14ac:dyDescent="0.2">
      <c r="H96" s="303"/>
      <c r="I96" s="303"/>
      <c r="J96" s="303"/>
      <c r="K96" s="303"/>
      <c r="L96" s="303"/>
      <c r="M96" s="303"/>
      <c r="N96" s="303"/>
    </row>
    <row r="97" spans="8:14" x14ac:dyDescent="0.2">
      <c r="H97" s="303"/>
      <c r="I97" s="303"/>
      <c r="J97" s="303"/>
      <c r="K97" s="303"/>
      <c r="L97" s="303"/>
      <c r="M97" s="303"/>
      <c r="N97" s="303"/>
    </row>
    <row r="98" spans="8:14" x14ac:dyDescent="0.2">
      <c r="H98" s="303"/>
      <c r="I98" s="303"/>
      <c r="J98" s="303"/>
      <c r="K98" s="303"/>
      <c r="L98" s="303"/>
      <c r="M98" s="303"/>
      <c r="N98" s="303"/>
    </row>
    <row r="99" spans="8:14" x14ac:dyDescent="0.2">
      <c r="H99" s="303"/>
      <c r="I99" s="303"/>
      <c r="J99" s="303"/>
      <c r="K99" s="303"/>
      <c r="L99" s="303"/>
      <c r="M99" s="303"/>
      <c r="N99" s="303"/>
    </row>
    <row r="100" spans="8:14" x14ac:dyDescent="0.2">
      <c r="H100" s="303"/>
      <c r="I100" s="303"/>
      <c r="J100" s="303"/>
      <c r="K100" s="303"/>
      <c r="L100" s="303"/>
      <c r="M100" s="303"/>
      <c r="N100" s="303"/>
    </row>
    <row r="101" spans="8:14" x14ac:dyDescent="0.2">
      <c r="H101" s="303"/>
      <c r="I101" s="303"/>
      <c r="J101" s="303"/>
      <c r="K101" s="303"/>
      <c r="L101" s="303"/>
      <c r="M101" s="303"/>
      <c r="N101" s="303"/>
    </row>
    <row r="102" spans="8:14" x14ac:dyDescent="0.2">
      <c r="H102" s="303"/>
      <c r="I102" s="303"/>
      <c r="J102" s="303"/>
      <c r="K102" s="303"/>
      <c r="L102" s="303"/>
      <c r="M102" s="303"/>
      <c r="N102" s="303"/>
    </row>
    <row r="103" spans="8:14" x14ac:dyDescent="0.2">
      <c r="H103" s="303"/>
      <c r="I103" s="303"/>
      <c r="J103" s="303"/>
      <c r="K103" s="303"/>
      <c r="L103" s="303"/>
      <c r="M103" s="303"/>
      <c r="N103" s="303"/>
    </row>
    <row r="104" spans="8:14" x14ac:dyDescent="0.2">
      <c r="H104" s="303"/>
      <c r="I104" s="303"/>
      <c r="J104" s="303"/>
      <c r="K104" s="303"/>
      <c r="L104" s="303"/>
      <c r="M104" s="303"/>
      <c r="N104" s="303"/>
    </row>
    <row r="105" spans="8:14" x14ac:dyDescent="0.2">
      <c r="H105" s="303"/>
      <c r="I105" s="303"/>
      <c r="J105" s="303"/>
      <c r="K105" s="303"/>
      <c r="L105" s="303"/>
      <c r="M105" s="303"/>
      <c r="N105" s="303"/>
    </row>
    <row r="106" spans="8:14" x14ac:dyDescent="0.2">
      <c r="H106" s="303"/>
      <c r="I106" s="303"/>
      <c r="J106" s="303"/>
      <c r="K106" s="303"/>
      <c r="L106" s="303"/>
      <c r="M106" s="303"/>
      <c r="N106" s="303"/>
    </row>
    <row r="107" spans="8:14" x14ac:dyDescent="0.2">
      <c r="H107" s="303"/>
      <c r="I107" s="303"/>
      <c r="J107" s="303"/>
      <c r="K107" s="303"/>
      <c r="L107" s="303"/>
      <c r="M107" s="303"/>
      <c r="N107" s="303"/>
    </row>
    <row r="108" spans="8:14" x14ac:dyDescent="0.2">
      <c r="H108" s="303"/>
      <c r="I108" s="303"/>
      <c r="J108" s="303"/>
      <c r="K108" s="303"/>
      <c r="L108" s="303"/>
      <c r="M108" s="303"/>
      <c r="N108" s="303"/>
    </row>
    <row r="109" spans="8:14" x14ac:dyDescent="0.2">
      <c r="H109" s="303"/>
      <c r="I109" s="303"/>
      <c r="J109" s="303"/>
      <c r="K109" s="303"/>
      <c r="L109" s="303"/>
      <c r="M109" s="303"/>
      <c r="N109" s="303"/>
    </row>
    <row r="110" spans="8:14" x14ac:dyDescent="0.2">
      <c r="H110" s="303"/>
      <c r="I110" s="303"/>
      <c r="J110" s="303"/>
      <c r="K110" s="303"/>
      <c r="L110" s="303"/>
      <c r="M110" s="303"/>
      <c r="N110" s="303"/>
    </row>
    <row r="111" spans="8:14" x14ac:dyDescent="0.2">
      <c r="H111" s="303"/>
      <c r="I111" s="303"/>
      <c r="J111" s="303"/>
      <c r="K111" s="303"/>
      <c r="L111" s="303"/>
      <c r="M111" s="303"/>
      <c r="N111" s="303"/>
    </row>
    <row r="112" spans="8:14" x14ac:dyDescent="0.2">
      <c r="H112" s="303"/>
      <c r="I112" s="303"/>
      <c r="J112" s="303"/>
      <c r="K112" s="303"/>
      <c r="L112" s="303"/>
      <c r="M112" s="303"/>
      <c r="N112" s="303"/>
    </row>
    <row r="113" spans="8:14" x14ac:dyDescent="0.2">
      <c r="H113" s="303"/>
      <c r="I113" s="303"/>
      <c r="J113" s="303"/>
      <c r="K113" s="303"/>
      <c r="L113" s="303"/>
      <c r="M113" s="303"/>
      <c r="N113" s="303"/>
    </row>
    <row r="114" spans="8:14" x14ac:dyDescent="0.2">
      <c r="H114" s="303"/>
      <c r="I114" s="303"/>
      <c r="J114" s="303"/>
      <c r="K114" s="303"/>
      <c r="L114" s="303"/>
      <c r="M114" s="303"/>
      <c r="N114" s="303"/>
    </row>
    <row r="115" spans="8:14" x14ac:dyDescent="0.2">
      <c r="H115" s="303"/>
      <c r="I115" s="303"/>
      <c r="J115" s="303"/>
      <c r="K115" s="303"/>
      <c r="L115" s="303"/>
      <c r="M115" s="303"/>
      <c r="N115" s="303"/>
    </row>
    <row r="116" spans="8:14" x14ac:dyDescent="0.2">
      <c r="H116" s="303"/>
      <c r="I116" s="303"/>
      <c r="J116" s="303"/>
      <c r="K116" s="303"/>
      <c r="L116" s="303"/>
      <c r="M116" s="303"/>
      <c r="N116" s="303"/>
    </row>
    <row r="117" spans="8:14" x14ac:dyDescent="0.2">
      <c r="H117" s="303"/>
      <c r="I117" s="303"/>
      <c r="J117" s="303"/>
      <c r="K117" s="303"/>
      <c r="L117" s="303"/>
      <c r="M117" s="303"/>
      <c r="N117" s="303"/>
    </row>
    <row r="118" spans="8:14" x14ac:dyDescent="0.2">
      <c r="H118" s="303"/>
      <c r="I118" s="303"/>
      <c r="J118" s="303"/>
      <c r="K118" s="303"/>
      <c r="L118" s="303"/>
      <c r="M118" s="303"/>
      <c r="N118" s="303"/>
    </row>
    <row r="119" spans="8:14" x14ac:dyDescent="0.2">
      <c r="H119" s="303"/>
      <c r="I119" s="303"/>
      <c r="J119" s="303"/>
      <c r="K119" s="303"/>
      <c r="L119" s="303"/>
      <c r="M119" s="303"/>
      <c r="N119" s="303"/>
    </row>
    <row r="120" spans="8:14" x14ac:dyDescent="0.2">
      <c r="H120" s="303"/>
      <c r="I120" s="303"/>
      <c r="J120" s="303"/>
      <c r="K120" s="303"/>
      <c r="L120" s="303"/>
      <c r="M120" s="303"/>
      <c r="N120" s="303"/>
    </row>
    <row r="121" spans="8:14" x14ac:dyDescent="0.2">
      <c r="H121" s="303"/>
      <c r="I121" s="303"/>
      <c r="J121" s="303"/>
      <c r="K121" s="303"/>
      <c r="L121" s="303"/>
      <c r="M121" s="303"/>
      <c r="N121" s="303"/>
    </row>
    <row r="122" spans="8:14" x14ac:dyDescent="0.2">
      <c r="H122" s="303"/>
      <c r="I122" s="303"/>
      <c r="J122" s="303"/>
      <c r="K122" s="303"/>
      <c r="L122" s="303"/>
      <c r="M122" s="303"/>
      <c r="N122" s="303"/>
    </row>
    <row r="123" spans="8:14" x14ac:dyDescent="0.2">
      <c r="H123" s="303"/>
      <c r="I123" s="303"/>
      <c r="J123" s="303"/>
      <c r="K123" s="303"/>
      <c r="L123" s="303"/>
      <c r="M123" s="303"/>
      <c r="N123" s="303"/>
    </row>
    <row r="124" spans="8:14" x14ac:dyDescent="0.2">
      <c r="H124" s="303"/>
      <c r="I124" s="303"/>
      <c r="J124" s="303"/>
      <c r="K124" s="303"/>
      <c r="L124" s="303"/>
      <c r="M124" s="303"/>
      <c r="N124" s="303"/>
    </row>
    <row r="125" spans="8:14" x14ac:dyDescent="0.2">
      <c r="H125" s="303"/>
      <c r="I125" s="303"/>
      <c r="J125" s="303"/>
      <c r="K125" s="303"/>
      <c r="L125" s="303"/>
      <c r="M125" s="303"/>
      <c r="N125" s="303"/>
    </row>
    <row r="126" spans="8:14" x14ac:dyDescent="0.2">
      <c r="H126" s="303"/>
      <c r="I126" s="303"/>
      <c r="J126" s="303"/>
      <c r="K126" s="303"/>
      <c r="L126" s="303"/>
      <c r="M126" s="303"/>
      <c r="N126" s="303"/>
    </row>
    <row r="127" spans="8:14" x14ac:dyDescent="0.2">
      <c r="H127" s="303"/>
      <c r="I127" s="303"/>
      <c r="J127" s="303"/>
      <c r="K127" s="303"/>
      <c r="L127" s="303"/>
      <c r="M127" s="303"/>
      <c r="N127" s="303"/>
    </row>
    <row r="128" spans="8:14" x14ac:dyDescent="0.2">
      <c r="H128" s="303"/>
      <c r="I128" s="303"/>
      <c r="J128" s="303"/>
      <c r="K128" s="303"/>
      <c r="L128" s="303"/>
      <c r="M128" s="303"/>
      <c r="N128" s="303"/>
    </row>
    <row r="129" spans="8:14" x14ac:dyDescent="0.2">
      <c r="H129" s="303"/>
      <c r="I129" s="303"/>
      <c r="J129" s="303"/>
      <c r="K129" s="303"/>
      <c r="L129" s="303"/>
      <c r="M129" s="303"/>
      <c r="N129" s="303"/>
    </row>
    <row r="130" spans="8:14" x14ac:dyDescent="0.2">
      <c r="H130" s="303"/>
      <c r="I130" s="303"/>
      <c r="J130" s="303"/>
      <c r="K130" s="303"/>
      <c r="L130" s="303"/>
      <c r="M130" s="303"/>
      <c r="N130" s="303"/>
    </row>
    <row r="131" spans="8:14" x14ac:dyDescent="0.2">
      <c r="H131" s="303"/>
      <c r="I131" s="303"/>
      <c r="J131" s="303"/>
      <c r="K131" s="303"/>
      <c r="L131" s="303"/>
      <c r="M131" s="303"/>
      <c r="N131" s="303"/>
    </row>
    <row r="132" spans="8:14" x14ac:dyDescent="0.2">
      <c r="H132" s="303"/>
      <c r="I132" s="303"/>
      <c r="J132" s="303"/>
      <c r="K132" s="303"/>
      <c r="L132" s="303"/>
      <c r="M132" s="303"/>
      <c r="N132" s="303"/>
    </row>
    <row r="133" spans="8:14" x14ac:dyDescent="0.2">
      <c r="H133" s="303"/>
      <c r="I133" s="303"/>
      <c r="J133" s="303"/>
      <c r="K133" s="303"/>
      <c r="L133" s="303"/>
      <c r="M133" s="303"/>
      <c r="N133" s="303"/>
    </row>
    <row r="134" spans="8:14" x14ac:dyDescent="0.2">
      <c r="H134" s="303"/>
      <c r="I134" s="303"/>
      <c r="J134" s="303"/>
      <c r="K134" s="303"/>
      <c r="L134" s="303"/>
      <c r="M134" s="303"/>
      <c r="N134" s="303"/>
    </row>
    <row r="135" spans="8:14" x14ac:dyDescent="0.2">
      <c r="H135" s="303"/>
      <c r="I135" s="303"/>
      <c r="J135" s="303"/>
      <c r="K135" s="303"/>
      <c r="L135" s="303"/>
      <c r="M135" s="303"/>
      <c r="N135" s="303"/>
    </row>
    <row r="136" spans="8:14" x14ac:dyDescent="0.2">
      <c r="H136" s="303"/>
      <c r="I136" s="303"/>
      <c r="J136" s="303"/>
      <c r="K136" s="303"/>
      <c r="L136" s="303"/>
      <c r="M136" s="303"/>
      <c r="N136" s="303"/>
    </row>
    <row r="137" spans="8:14" x14ac:dyDescent="0.2">
      <c r="H137" s="303"/>
      <c r="I137" s="303"/>
      <c r="J137" s="303"/>
      <c r="K137" s="303"/>
      <c r="L137" s="303"/>
      <c r="M137" s="303"/>
      <c r="N137" s="303"/>
    </row>
    <row r="138" spans="8:14" x14ac:dyDescent="0.2">
      <c r="H138" s="303"/>
      <c r="I138" s="303"/>
      <c r="J138" s="303"/>
      <c r="K138" s="303"/>
      <c r="L138" s="303"/>
      <c r="M138" s="303"/>
      <c r="N138" s="303"/>
    </row>
    <row r="139" spans="8:14" x14ac:dyDescent="0.2">
      <c r="H139" s="303"/>
      <c r="I139" s="303"/>
      <c r="J139" s="303"/>
      <c r="K139" s="303"/>
      <c r="L139" s="303"/>
      <c r="M139" s="303"/>
      <c r="N139" s="303"/>
    </row>
    <row r="140" spans="8:14" x14ac:dyDescent="0.2">
      <c r="H140" s="303"/>
      <c r="I140" s="303"/>
      <c r="J140" s="303"/>
      <c r="K140" s="303"/>
      <c r="L140" s="303"/>
      <c r="M140" s="303"/>
      <c r="N140" s="303"/>
    </row>
    <row r="141" spans="8:14" x14ac:dyDescent="0.2">
      <c r="H141" s="303"/>
      <c r="I141" s="303"/>
      <c r="J141" s="303"/>
      <c r="K141" s="303"/>
      <c r="L141" s="303"/>
      <c r="M141" s="303"/>
      <c r="N141" s="303"/>
    </row>
    <row r="142" spans="8:14" x14ac:dyDescent="0.2">
      <c r="H142" s="303"/>
      <c r="I142" s="303"/>
      <c r="J142" s="303"/>
      <c r="K142" s="303"/>
      <c r="L142" s="303"/>
      <c r="M142" s="303"/>
      <c r="N142" s="303"/>
    </row>
    <row r="143" spans="8:14" x14ac:dyDescent="0.2">
      <c r="H143" s="303"/>
      <c r="I143" s="303"/>
      <c r="J143" s="303"/>
      <c r="K143" s="303"/>
      <c r="L143" s="303"/>
      <c r="M143" s="303"/>
      <c r="N143" s="303"/>
    </row>
    <row r="144" spans="8:14" x14ac:dyDescent="0.2">
      <c r="H144" s="303"/>
      <c r="I144" s="303"/>
      <c r="J144" s="303"/>
      <c r="K144" s="303"/>
      <c r="L144" s="303"/>
      <c r="M144" s="303"/>
      <c r="N144" s="303"/>
    </row>
    <row r="145" spans="8:14" x14ac:dyDescent="0.2">
      <c r="H145" s="303"/>
      <c r="I145" s="303"/>
      <c r="J145" s="303"/>
      <c r="K145" s="303"/>
      <c r="L145" s="303"/>
      <c r="M145" s="303"/>
      <c r="N145" s="303"/>
    </row>
    <row r="146" spans="8:14" x14ac:dyDescent="0.2">
      <c r="H146" s="303"/>
      <c r="I146" s="303"/>
      <c r="J146" s="303"/>
      <c r="K146" s="303"/>
      <c r="L146" s="303"/>
      <c r="M146" s="303"/>
      <c r="N146" s="303"/>
    </row>
    <row r="147" spans="8:14" x14ac:dyDescent="0.2">
      <c r="H147" s="303"/>
      <c r="I147" s="303"/>
      <c r="J147" s="303"/>
      <c r="K147" s="303"/>
      <c r="L147" s="303"/>
      <c r="M147" s="303"/>
      <c r="N147" s="303"/>
    </row>
    <row r="148" spans="8:14" x14ac:dyDescent="0.2">
      <c r="H148" s="303"/>
      <c r="I148" s="303"/>
      <c r="J148" s="303"/>
      <c r="K148" s="303"/>
      <c r="L148" s="303"/>
      <c r="M148" s="303"/>
      <c r="N148" s="303"/>
    </row>
    <row r="149" spans="8:14" x14ac:dyDescent="0.2">
      <c r="H149" s="303"/>
      <c r="I149" s="303"/>
      <c r="J149" s="303"/>
      <c r="K149" s="303"/>
      <c r="L149" s="303"/>
      <c r="M149" s="303"/>
      <c r="N149" s="303"/>
    </row>
    <row r="150" spans="8:14" x14ac:dyDescent="0.2">
      <c r="H150" s="303"/>
      <c r="I150" s="303"/>
      <c r="J150" s="303"/>
      <c r="K150" s="303"/>
      <c r="L150" s="303"/>
      <c r="M150" s="303"/>
      <c r="N150" s="303"/>
    </row>
    <row r="151" spans="8:14" x14ac:dyDescent="0.2">
      <c r="H151" s="303"/>
      <c r="I151" s="303"/>
      <c r="J151" s="303"/>
      <c r="K151" s="303"/>
      <c r="L151" s="303"/>
      <c r="M151" s="303"/>
      <c r="N151" s="303"/>
    </row>
    <row r="152" spans="8:14" x14ac:dyDescent="0.2">
      <c r="H152" s="303"/>
      <c r="I152" s="303"/>
      <c r="J152" s="303"/>
      <c r="K152" s="303"/>
      <c r="L152" s="303"/>
      <c r="M152" s="303"/>
      <c r="N152" s="303"/>
    </row>
    <row r="153" spans="8:14" x14ac:dyDescent="0.2">
      <c r="H153" s="303"/>
      <c r="I153" s="303"/>
      <c r="J153" s="303"/>
      <c r="K153" s="303"/>
      <c r="L153" s="303"/>
      <c r="M153" s="303"/>
      <c r="N153" s="303"/>
    </row>
    <row r="154" spans="8:14" x14ac:dyDescent="0.2">
      <c r="H154" s="303"/>
      <c r="I154" s="303"/>
      <c r="J154" s="303"/>
      <c r="K154" s="303"/>
      <c r="L154" s="303"/>
      <c r="M154" s="303"/>
      <c r="N154" s="303"/>
    </row>
    <row r="155" spans="8:14" x14ac:dyDescent="0.2">
      <c r="H155" s="303"/>
      <c r="I155" s="303"/>
      <c r="J155" s="303"/>
      <c r="K155" s="303"/>
      <c r="L155" s="303"/>
      <c r="M155" s="303"/>
      <c r="N155" s="303"/>
    </row>
    <row r="156" spans="8:14" x14ac:dyDescent="0.2">
      <c r="H156" s="303"/>
      <c r="I156" s="303"/>
      <c r="J156" s="303"/>
      <c r="K156" s="303"/>
      <c r="L156" s="303"/>
      <c r="M156" s="303"/>
      <c r="N156" s="303"/>
    </row>
    <row r="157" spans="8:14" x14ac:dyDescent="0.2">
      <c r="H157" s="303"/>
      <c r="I157" s="303"/>
      <c r="J157" s="303"/>
      <c r="K157" s="303"/>
      <c r="L157" s="303"/>
      <c r="M157" s="303"/>
      <c r="N157" s="303"/>
    </row>
    <row r="158" spans="8:14" x14ac:dyDescent="0.2">
      <c r="H158" s="303"/>
      <c r="I158" s="303"/>
      <c r="J158" s="303"/>
      <c r="K158" s="303"/>
      <c r="L158" s="303"/>
      <c r="M158" s="303"/>
      <c r="N158" s="303"/>
    </row>
    <row r="159" spans="8:14" x14ac:dyDescent="0.2">
      <c r="H159" s="303"/>
      <c r="I159" s="303"/>
      <c r="J159" s="303"/>
      <c r="K159" s="303"/>
      <c r="L159" s="303"/>
      <c r="M159" s="303"/>
      <c r="N159" s="303"/>
    </row>
    <row r="160" spans="8:14" x14ac:dyDescent="0.2">
      <c r="H160" s="303"/>
      <c r="I160" s="303"/>
      <c r="J160" s="303"/>
      <c r="K160" s="303"/>
      <c r="L160" s="303"/>
      <c r="M160" s="303"/>
      <c r="N160" s="303"/>
    </row>
    <row r="161" spans="8:14" x14ac:dyDescent="0.2">
      <c r="H161" s="303"/>
      <c r="I161" s="303"/>
      <c r="J161" s="303"/>
      <c r="K161" s="303"/>
      <c r="L161" s="303"/>
      <c r="M161" s="303"/>
      <c r="N161" s="303"/>
    </row>
    <row r="162" spans="8:14" x14ac:dyDescent="0.2">
      <c r="H162" s="303"/>
      <c r="I162" s="303"/>
      <c r="J162" s="303"/>
      <c r="K162" s="303"/>
      <c r="L162" s="303"/>
      <c r="M162" s="303"/>
      <c r="N162" s="303"/>
    </row>
    <row r="163" spans="8:14" x14ac:dyDescent="0.2">
      <c r="H163" s="303"/>
      <c r="I163" s="303"/>
      <c r="J163" s="303"/>
      <c r="K163" s="303"/>
      <c r="L163" s="303"/>
      <c r="M163" s="303"/>
      <c r="N163" s="303"/>
    </row>
    <row r="164" spans="8:14" x14ac:dyDescent="0.2">
      <c r="H164" s="303"/>
      <c r="I164" s="303"/>
      <c r="J164" s="303"/>
      <c r="K164" s="303"/>
      <c r="L164" s="303"/>
      <c r="M164" s="303"/>
      <c r="N164" s="303"/>
    </row>
    <row r="165" spans="8:14" x14ac:dyDescent="0.2">
      <c r="H165" s="303"/>
      <c r="I165" s="303"/>
      <c r="J165" s="303"/>
      <c r="K165" s="303"/>
      <c r="L165" s="303"/>
      <c r="M165" s="303"/>
      <c r="N165" s="303"/>
    </row>
    <row r="166" spans="8:14" x14ac:dyDescent="0.2">
      <c r="H166" s="303"/>
      <c r="I166" s="303"/>
      <c r="J166" s="303"/>
      <c r="K166" s="303"/>
      <c r="L166" s="303"/>
      <c r="M166" s="303"/>
      <c r="N166" s="303"/>
    </row>
    <row r="167" spans="8:14" x14ac:dyDescent="0.2">
      <c r="H167" s="303"/>
      <c r="I167" s="303"/>
      <c r="J167" s="303"/>
      <c r="K167" s="303"/>
      <c r="L167" s="303"/>
      <c r="M167" s="303"/>
      <c r="N167" s="303"/>
    </row>
    <row r="168" spans="8:14" x14ac:dyDescent="0.2">
      <c r="H168" s="303"/>
      <c r="I168" s="303"/>
      <c r="J168" s="303"/>
      <c r="K168" s="303"/>
      <c r="L168" s="303"/>
      <c r="M168" s="303"/>
      <c r="N168" s="303"/>
    </row>
    <row r="169" spans="8:14" x14ac:dyDescent="0.2">
      <c r="H169" s="303"/>
      <c r="I169" s="303"/>
      <c r="J169" s="303"/>
      <c r="K169" s="303"/>
      <c r="L169" s="303"/>
      <c r="M169" s="303"/>
      <c r="N169" s="303"/>
    </row>
    <row r="170" spans="8:14" x14ac:dyDescent="0.2">
      <c r="H170" s="303"/>
      <c r="I170" s="303"/>
      <c r="J170" s="303"/>
      <c r="K170" s="303"/>
      <c r="L170" s="303"/>
      <c r="M170" s="303"/>
      <c r="N170" s="303"/>
    </row>
    <row r="171" spans="8:14" x14ac:dyDescent="0.2">
      <c r="H171" s="303"/>
      <c r="I171" s="303"/>
      <c r="J171" s="303"/>
      <c r="K171" s="303"/>
      <c r="L171" s="303"/>
      <c r="M171" s="303"/>
      <c r="N171" s="303"/>
    </row>
    <row r="172" spans="8:14" x14ac:dyDescent="0.2">
      <c r="H172" s="303"/>
      <c r="I172" s="303"/>
      <c r="J172" s="303"/>
      <c r="K172" s="303"/>
      <c r="L172" s="303"/>
      <c r="M172" s="303"/>
      <c r="N172" s="303"/>
    </row>
    <row r="173" spans="8:14" x14ac:dyDescent="0.2">
      <c r="H173" s="303"/>
      <c r="I173" s="303"/>
      <c r="J173" s="303"/>
      <c r="K173" s="303"/>
      <c r="L173" s="303"/>
      <c r="M173" s="303"/>
      <c r="N173" s="303"/>
    </row>
    <row r="174" spans="8:14" x14ac:dyDescent="0.2">
      <c r="H174" s="303"/>
      <c r="I174" s="303"/>
      <c r="J174" s="303"/>
      <c r="K174" s="303"/>
      <c r="L174" s="303"/>
      <c r="M174" s="303"/>
      <c r="N174" s="303"/>
    </row>
    <row r="175" spans="8:14" x14ac:dyDescent="0.2">
      <c r="H175" s="303"/>
      <c r="I175" s="303"/>
      <c r="J175" s="303"/>
      <c r="K175" s="303"/>
      <c r="L175" s="303"/>
      <c r="M175" s="303"/>
      <c r="N175" s="303"/>
    </row>
    <row r="176" spans="8:14" x14ac:dyDescent="0.2">
      <c r="H176" s="303"/>
      <c r="I176" s="303"/>
      <c r="J176" s="303"/>
      <c r="K176" s="303"/>
      <c r="L176" s="303"/>
      <c r="M176" s="303"/>
      <c r="N176" s="303"/>
    </row>
    <row r="177" spans="8:14" x14ac:dyDescent="0.2">
      <c r="H177" s="303"/>
      <c r="I177" s="303"/>
      <c r="J177" s="303"/>
      <c r="K177" s="303"/>
      <c r="L177" s="303"/>
      <c r="M177" s="303"/>
      <c r="N177" s="303"/>
    </row>
    <row r="178" spans="8:14" x14ac:dyDescent="0.2">
      <c r="H178" s="303"/>
      <c r="I178" s="303"/>
      <c r="J178" s="303"/>
      <c r="K178" s="303"/>
      <c r="L178" s="303"/>
      <c r="M178" s="303"/>
      <c r="N178" s="303"/>
    </row>
    <row r="179" spans="8:14" x14ac:dyDescent="0.2">
      <c r="H179" s="303"/>
      <c r="I179" s="303"/>
      <c r="J179" s="303"/>
      <c r="K179" s="303"/>
      <c r="L179" s="303"/>
      <c r="M179" s="303"/>
      <c r="N179" s="303"/>
    </row>
    <row r="180" spans="8:14" x14ac:dyDescent="0.2">
      <c r="H180" s="303"/>
      <c r="I180" s="303"/>
      <c r="J180" s="303"/>
      <c r="K180" s="303"/>
      <c r="L180" s="303"/>
      <c r="M180" s="303"/>
      <c r="N180" s="303"/>
    </row>
    <row r="181" spans="8:14" x14ac:dyDescent="0.2">
      <c r="H181" s="303"/>
      <c r="I181" s="303"/>
      <c r="J181" s="303"/>
      <c r="K181" s="303"/>
      <c r="L181" s="303"/>
      <c r="M181" s="303"/>
      <c r="N181" s="303"/>
    </row>
    <row r="182" spans="8:14" x14ac:dyDescent="0.2">
      <c r="H182" s="303"/>
      <c r="I182" s="303"/>
      <c r="J182" s="303"/>
      <c r="K182" s="303"/>
      <c r="L182" s="303"/>
      <c r="M182" s="303"/>
      <c r="N182" s="303"/>
    </row>
    <row r="183" spans="8:14" x14ac:dyDescent="0.2">
      <c r="H183" s="303"/>
      <c r="I183" s="303"/>
      <c r="J183" s="303"/>
      <c r="K183" s="303"/>
      <c r="L183" s="303"/>
      <c r="M183" s="303"/>
      <c r="N183" s="303"/>
    </row>
    <row r="184" spans="8:14" x14ac:dyDescent="0.2">
      <c r="H184" s="303"/>
      <c r="I184" s="303"/>
      <c r="J184" s="303"/>
      <c r="K184" s="303"/>
      <c r="L184" s="303"/>
      <c r="M184" s="303"/>
      <c r="N184" s="303"/>
    </row>
    <row r="185" spans="8:14" x14ac:dyDescent="0.2">
      <c r="H185" s="303"/>
      <c r="I185" s="303"/>
      <c r="J185" s="303"/>
      <c r="K185" s="303"/>
      <c r="L185" s="303"/>
      <c r="M185" s="303"/>
      <c r="N185" s="303"/>
    </row>
    <row r="186" spans="8:14" x14ac:dyDescent="0.2">
      <c r="H186" s="303"/>
      <c r="I186" s="303"/>
      <c r="J186" s="303"/>
      <c r="K186" s="303"/>
      <c r="L186" s="303"/>
      <c r="M186" s="303"/>
      <c r="N186" s="303"/>
    </row>
    <row r="187" spans="8:14" x14ac:dyDescent="0.2">
      <c r="H187" s="303"/>
      <c r="I187" s="303"/>
      <c r="J187" s="303"/>
      <c r="K187" s="303"/>
      <c r="L187" s="303"/>
      <c r="M187" s="303"/>
      <c r="N187" s="303"/>
    </row>
    <row r="188" spans="8:14" x14ac:dyDescent="0.2">
      <c r="H188" s="303"/>
      <c r="I188" s="303"/>
      <c r="J188" s="303"/>
      <c r="K188" s="303"/>
      <c r="L188" s="303"/>
      <c r="M188" s="303"/>
      <c r="N188" s="303"/>
    </row>
    <row r="189" spans="8:14" x14ac:dyDescent="0.2">
      <c r="H189" s="303"/>
      <c r="I189" s="303"/>
      <c r="J189" s="303"/>
      <c r="K189" s="303"/>
      <c r="L189" s="303"/>
      <c r="M189" s="303"/>
      <c r="N189" s="303"/>
    </row>
    <row r="190" spans="8:14" x14ac:dyDescent="0.2">
      <c r="H190" s="303"/>
      <c r="I190" s="303"/>
      <c r="J190" s="303"/>
      <c r="K190" s="303"/>
      <c r="L190" s="303"/>
      <c r="M190" s="303"/>
      <c r="N190" s="303"/>
    </row>
    <row r="191" spans="8:14" x14ac:dyDescent="0.2">
      <c r="H191" s="303"/>
      <c r="I191" s="303"/>
      <c r="J191" s="303"/>
      <c r="K191" s="303"/>
      <c r="L191" s="303"/>
      <c r="M191" s="303"/>
      <c r="N191" s="303"/>
    </row>
    <row r="192" spans="8:14" x14ac:dyDescent="0.2">
      <c r="H192" s="303"/>
      <c r="I192" s="303"/>
      <c r="J192" s="303"/>
      <c r="K192" s="303"/>
      <c r="L192" s="303"/>
      <c r="M192" s="303"/>
      <c r="N192" s="303"/>
    </row>
    <row r="193" spans="8:14" x14ac:dyDescent="0.2">
      <c r="H193" s="303"/>
      <c r="I193" s="303"/>
      <c r="J193" s="303"/>
      <c r="K193" s="303"/>
      <c r="L193" s="303"/>
      <c r="M193" s="303"/>
      <c r="N193" s="303"/>
    </row>
    <row r="194" spans="8:14" x14ac:dyDescent="0.2">
      <c r="H194" s="303"/>
      <c r="I194" s="303"/>
      <c r="J194" s="303"/>
      <c r="K194" s="303"/>
      <c r="L194" s="303"/>
      <c r="M194" s="303"/>
      <c r="N194" s="303"/>
    </row>
    <row r="195" spans="8:14" x14ac:dyDescent="0.2">
      <c r="H195" s="303"/>
      <c r="I195" s="303"/>
      <c r="J195" s="303"/>
      <c r="K195" s="303"/>
      <c r="L195" s="303"/>
      <c r="M195" s="303"/>
      <c r="N195" s="303"/>
    </row>
    <row r="196" spans="8:14" x14ac:dyDescent="0.2">
      <c r="H196" s="303"/>
      <c r="I196" s="303"/>
      <c r="J196" s="303"/>
      <c r="K196" s="303"/>
      <c r="L196" s="303"/>
      <c r="M196" s="303"/>
      <c r="N196" s="303"/>
    </row>
    <row r="197" spans="8:14" x14ac:dyDescent="0.2">
      <c r="H197" s="303"/>
      <c r="I197" s="303"/>
      <c r="J197" s="303"/>
      <c r="K197" s="303"/>
      <c r="L197" s="303"/>
      <c r="M197" s="303"/>
      <c r="N197" s="303"/>
    </row>
    <row r="198" spans="8:14" x14ac:dyDescent="0.2">
      <c r="H198" s="303"/>
      <c r="I198" s="303"/>
      <c r="J198" s="303"/>
      <c r="K198" s="303"/>
      <c r="L198" s="303"/>
      <c r="M198" s="303"/>
      <c r="N198" s="303"/>
    </row>
    <row r="199" spans="8:14" x14ac:dyDescent="0.2">
      <c r="H199" s="303"/>
      <c r="I199" s="303"/>
      <c r="J199" s="303"/>
      <c r="K199" s="303"/>
      <c r="L199" s="303"/>
      <c r="M199" s="303"/>
      <c r="N199" s="303"/>
    </row>
    <row r="200" spans="8:14" x14ac:dyDescent="0.2">
      <c r="H200" s="303"/>
      <c r="I200" s="303"/>
      <c r="J200" s="303"/>
      <c r="K200" s="303"/>
      <c r="L200" s="303"/>
      <c r="M200" s="303"/>
      <c r="N200" s="303"/>
    </row>
    <row r="201" spans="8:14" x14ac:dyDescent="0.2">
      <c r="H201" s="303"/>
      <c r="I201" s="303"/>
      <c r="J201" s="303"/>
      <c r="K201" s="303"/>
      <c r="L201" s="303"/>
      <c r="M201" s="303"/>
      <c r="N201" s="30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0"/>
  <sheetViews>
    <sheetView topLeftCell="A28" workbookViewId="0">
      <selection activeCell="D20" sqref="D20"/>
    </sheetView>
  </sheetViews>
  <sheetFormatPr defaultRowHeight="15" x14ac:dyDescent="0.25"/>
  <cols>
    <col min="2" max="2" width="20.85546875" customWidth="1"/>
    <col min="258" max="258" width="20.85546875" customWidth="1"/>
    <col min="514" max="514" width="20.85546875" customWidth="1"/>
    <col min="770" max="770" width="20.85546875" customWidth="1"/>
    <col min="1026" max="1026" width="20.85546875" customWidth="1"/>
    <col min="1282" max="1282" width="20.85546875" customWidth="1"/>
    <col min="1538" max="1538" width="20.85546875" customWidth="1"/>
    <col min="1794" max="1794" width="20.85546875" customWidth="1"/>
    <col min="2050" max="2050" width="20.85546875" customWidth="1"/>
    <col min="2306" max="2306" width="20.85546875" customWidth="1"/>
    <col min="2562" max="2562" width="20.85546875" customWidth="1"/>
    <col min="2818" max="2818" width="20.85546875" customWidth="1"/>
    <col min="3074" max="3074" width="20.85546875" customWidth="1"/>
    <col min="3330" max="3330" width="20.85546875" customWidth="1"/>
    <col min="3586" max="3586" width="20.85546875" customWidth="1"/>
    <col min="3842" max="3842" width="20.85546875" customWidth="1"/>
    <col min="4098" max="4098" width="20.85546875" customWidth="1"/>
    <col min="4354" max="4354" width="20.85546875" customWidth="1"/>
    <col min="4610" max="4610" width="20.85546875" customWidth="1"/>
    <col min="4866" max="4866" width="20.85546875" customWidth="1"/>
    <col min="5122" max="5122" width="20.85546875" customWidth="1"/>
    <col min="5378" max="5378" width="20.85546875" customWidth="1"/>
    <col min="5634" max="5634" width="20.85546875" customWidth="1"/>
    <col min="5890" max="5890" width="20.85546875" customWidth="1"/>
    <col min="6146" max="6146" width="20.85546875" customWidth="1"/>
    <col min="6402" max="6402" width="20.85546875" customWidth="1"/>
    <col min="6658" max="6658" width="20.85546875" customWidth="1"/>
    <col min="6914" max="6914" width="20.85546875" customWidth="1"/>
    <col min="7170" max="7170" width="20.85546875" customWidth="1"/>
    <col min="7426" max="7426" width="20.85546875" customWidth="1"/>
    <col min="7682" max="7682" width="20.85546875" customWidth="1"/>
    <col min="7938" max="7938" width="20.85546875" customWidth="1"/>
    <col min="8194" max="8194" width="20.85546875" customWidth="1"/>
    <col min="8450" max="8450" width="20.85546875" customWidth="1"/>
    <col min="8706" max="8706" width="20.85546875" customWidth="1"/>
    <col min="8962" max="8962" width="20.85546875" customWidth="1"/>
    <col min="9218" max="9218" width="20.85546875" customWidth="1"/>
    <col min="9474" max="9474" width="20.85546875" customWidth="1"/>
    <col min="9730" max="9730" width="20.85546875" customWidth="1"/>
    <col min="9986" max="9986" width="20.85546875" customWidth="1"/>
    <col min="10242" max="10242" width="20.85546875" customWidth="1"/>
    <col min="10498" max="10498" width="20.85546875" customWidth="1"/>
    <col min="10754" max="10754" width="20.85546875" customWidth="1"/>
    <col min="11010" max="11010" width="20.85546875" customWidth="1"/>
    <col min="11266" max="11266" width="20.85546875" customWidth="1"/>
    <col min="11522" max="11522" width="20.85546875" customWidth="1"/>
    <col min="11778" max="11778" width="20.85546875" customWidth="1"/>
    <col min="12034" max="12034" width="20.85546875" customWidth="1"/>
    <col min="12290" max="12290" width="20.85546875" customWidth="1"/>
    <col min="12546" max="12546" width="20.85546875" customWidth="1"/>
    <col min="12802" max="12802" width="20.85546875" customWidth="1"/>
    <col min="13058" max="13058" width="20.85546875" customWidth="1"/>
    <col min="13314" max="13314" width="20.85546875" customWidth="1"/>
    <col min="13570" max="13570" width="20.85546875" customWidth="1"/>
    <col min="13826" max="13826" width="20.85546875" customWidth="1"/>
    <col min="14082" max="14082" width="20.85546875" customWidth="1"/>
    <col min="14338" max="14338" width="20.85546875" customWidth="1"/>
    <col min="14594" max="14594" width="20.85546875" customWidth="1"/>
    <col min="14850" max="14850" width="20.85546875" customWidth="1"/>
    <col min="15106" max="15106" width="20.85546875" customWidth="1"/>
    <col min="15362" max="15362" width="20.85546875" customWidth="1"/>
    <col min="15618" max="15618" width="20.85546875" customWidth="1"/>
    <col min="15874" max="15874" width="20.85546875" customWidth="1"/>
    <col min="16130" max="16130" width="20.85546875" customWidth="1"/>
  </cols>
  <sheetData>
    <row r="1" spans="2:22" s="1" customFormat="1" ht="32.25" thickBot="1" x14ac:dyDescent="0.55000000000000004">
      <c r="B1" s="611" t="s">
        <v>987</v>
      </c>
      <c r="C1" s="611"/>
      <c r="D1" s="611"/>
      <c r="E1" s="611"/>
      <c r="F1" s="611"/>
      <c r="G1" s="611"/>
      <c r="H1" s="611"/>
      <c r="I1" s="611"/>
      <c r="J1" s="611"/>
      <c r="K1" s="611"/>
    </row>
    <row r="2" spans="2:22" s="1" customFormat="1" ht="15" customHeight="1" x14ac:dyDescent="0.2">
      <c r="C2" s="612" t="s">
        <v>995</v>
      </c>
      <c r="D2" s="613"/>
      <c r="E2" s="613"/>
      <c r="F2" s="613"/>
      <c r="G2" s="613"/>
      <c r="H2" s="614"/>
      <c r="I2" s="331"/>
      <c r="J2" s="331"/>
      <c r="K2" s="331"/>
    </row>
    <row r="3" spans="2:22" s="1" customFormat="1" ht="12.75" x14ac:dyDescent="0.2">
      <c r="C3" s="332" t="s">
        <v>996</v>
      </c>
      <c r="D3" s="333" t="s">
        <v>997</v>
      </c>
      <c r="E3" s="333" t="s">
        <v>998</v>
      </c>
      <c r="F3" s="334"/>
      <c r="G3" s="615" t="s">
        <v>999</v>
      </c>
      <c r="H3" s="616"/>
      <c r="I3" s="331"/>
      <c r="J3" s="331"/>
      <c r="K3" s="331"/>
      <c r="L3" s="335"/>
      <c r="M3" s="335"/>
      <c r="N3" s="335"/>
      <c r="O3" s="335"/>
    </row>
    <row r="4" spans="2:22" s="1" customFormat="1" ht="12.75" x14ac:dyDescent="0.2">
      <c r="C4" s="589">
        <v>1000</v>
      </c>
      <c r="D4" s="591">
        <v>2000</v>
      </c>
      <c r="E4" s="591">
        <v>3000</v>
      </c>
      <c r="F4" s="617" t="s">
        <v>30</v>
      </c>
      <c r="G4" s="598">
        <v>850</v>
      </c>
      <c r="H4" s="601" t="s">
        <v>1000</v>
      </c>
      <c r="I4" s="331"/>
      <c r="J4" s="331"/>
      <c r="K4" s="331"/>
      <c r="L4" s="336"/>
      <c r="M4" s="336"/>
      <c r="N4" s="335"/>
      <c r="O4" s="335"/>
    </row>
    <row r="5" spans="2:22" s="1" customFormat="1" ht="12.75" x14ac:dyDescent="0.2">
      <c r="C5" s="603"/>
      <c r="D5" s="604"/>
      <c r="E5" s="604"/>
      <c r="F5" s="618"/>
      <c r="G5" s="608"/>
      <c r="H5" s="610"/>
      <c r="I5" s="331"/>
      <c r="J5" s="331"/>
      <c r="K5" s="331"/>
      <c r="L5" s="335"/>
      <c r="M5" s="335"/>
      <c r="N5" s="335"/>
      <c r="O5" s="335"/>
    </row>
    <row r="6" spans="2:22" s="1" customFormat="1" ht="15" customHeight="1" x14ac:dyDescent="0.2">
      <c r="C6" s="588">
        <v>600</v>
      </c>
      <c r="D6" s="591">
        <v>1250</v>
      </c>
      <c r="E6" s="591">
        <v>1800</v>
      </c>
      <c r="F6" s="594" t="s">
        <v>1001</v>
      </c>
      <c r="G6" s="597">
        <v>200</v>
      </c>
      <c r="H6" s="600" t="s">
        <v>1002</v>
      </c>
      <c r="I6" s="331"/>
      <c r="J6" s="331"/>
      <c r="K6" s="331"/>
      <c r="L6" s="335"/>
      <c r="M6" s="335"/>
      <c r="N6" s="335"/>
      <c r="O6" s="335"/>
    </row>
    <row r="7" spans="2:22" s="1" customFormat="1" ht="12.75" x14ac:dyDescent="0.2">
      <c r="C7" s="589"/>
      <c r="D7" s="592"/>
      <c r="E7" s="592"/>
      <c r="F7" s="595"/>
      <c r="G7" s="598"/>
      <c r="H7" s="601"/>
      <c r="I7" s="331"/>
      <c r="J7" s="331"/>
      <c r="K7" s="331"/>
      <c r="L7" s="335"/>
      <c r="M7" s="335"/>
      <c r="N7" s="335"/>
      <c r="O7" s="335"/>
    </row>
    <row r="8" spans="2:22" s="1" customFormat="1" ht="12.75" x14ac:dyDescent="0.2">
      <c r="C8" s="603"/>
      <c r="D8" s="604"/>
      <c r="E8" s="604"/>
      <c r="F8" s="609"/>
      <c r="G8" s="608"/>
      <c r="H8" s="610"/>
      <c r="I8" s="331"/>
      <c r="J8" s="331"/>
      <c r="K8" s="331"/>
      <c r="L8" s="335"/>
      <c r="M8" s="335"/>
      <c r="N8" s="335"/>
      <c r="O8" s="335"/>
    </row>
    <row r="9" spans="2:22" s="1" customFormat="1" ht="12.75" customHeight="1" x14ac:dyDescent="0.2">
      <c r="C9" s="588"/>
      <c r="D9" s="591">
        <v>700</v>
      </c>
      <c r="E9" s="591">
        <v>700</v>
      </c>
      <c r="F9" s="605" t="s">
        <v>1003</v>
      </c>
      <c r="G9" s="597"/>
      <c r="H9" s="594" t="s">
        <v>1003</v>
      </c>
      <c r="I9" s="331"/>
      <c r="J9" s="331"/>
      <c r="K9" s="331"/>
      <c r="L9" s="335"/>
      <c r="M9" s="335"/>
      <c r="N9" s="335"/>
      <c r="O9" s="335"/>
    </row>
    <row r="10" spans="2:22" s="1" customFormat="1" ht="12.75" x14ac:dyDescent="0.2">
      <c r="C10" s="589"/>
      <c r="D10" s="592"/>
      <c r="E10" s="592"/>
      <c r="F10" s="606"/>
      <c r="G10" s="598"/>
      <c r="H10" s="595"/>
      <c r="I10" s="331"/>
      <c r="J10" s="331"/>
      <c r="K10" s="331"/>
      <c r="L10" s="336"/>
      <c r="M10" s="336"/>
      <c r="N10" s="335"/>
      <c r="O10" s="335"/>
    </row>
    <row r="11" spans="2:22" s="1" customFormat="1" ht="12.75" x14ac:dyDescent="0.2">
      <c r="C11" s="603"/>
      <c r="D11" s="604"/>
      <c r="E11" s="604"/>
      <c r="F11" s="607"/>
      <c r="G11" s="608"/>
      <c r="H11" s="609"/>
      <c r="I11" s="331"/>
      <c r="J11" s="331"/>
      <c r="K11" s="331"/>
      <c r="L11" s="335"/>
      <c r="M11" s="335"/>
      <c r="N11" s="335"/>
      <c r="O11" s="335"/>
      <c r="V11" s="337"/>
    </row>
    <row r="12" spans="2:22" s="1" customFormat="1" ht="15" customHeight="1" x14ac:dyDescent="0.2">
      <c r="C12" s="588"/>
      <c r="D12" s="591">
        <v>450</v>
      </c>
      <c r="E12" s="591">
        <v>900</v>
      </c>
      <c r="F12" s="594" t="s">
        <v>1004</v>
      </c>
      <c r="G12" s="597">
        <v>610</v>
      </c>
      <c r="H12" s="600" t="s">
        <v>1005</v>
      </c>
      <c r="I12" s="331"/>
      <c r="J12" s="331"/>
      <c r="K12" s="331"/>
      <c r="L12" s="335"/>
      <c r="M12" s="335"/>
      <c r="N12" s="335"/>
      <c r="O12" s="335"/>
      <c r="V12" s="335"/>
    </row>
    <row r="13" spans="2:22" s="1" customFormat="1" ht="15" customHeight="1" x14ac:dyDescent="0.2">
      <c r="C13" s="589"/>
      <c r="D13" s="592"/>
      <c r="E13" s="592"/>
      <c r="F13" s="595"/>
      <c r="G13" s="598"/>
      <c r="H13" s="601"/>
      <c r="I13" s="331"/>
      <c r="J13" s="331"/>
      <c r="K13" s="331"/>
      <c r="L13" s="335"/>
      <c r="M13" s="335"/>
      <c r="N13" s="335"/>
      <c r="O13" s="335"/>
      <c r="V13" s="338"/>
    </row>
    <row r="14" spans="2:22" s="1" customFormat="1" ht="15.75" customHeight="1" thickBot="1" x14ac:dyDescent="0.25">
      <c r="C14" s="590"/>
      <c r="D14" s="593"/>
      <c r="E14" s="593"/>
      <c r="F14" s="596"/>
      <c r="G14" s="599"/>
      <c r="H14" s="602"/>
      <c r="I14" s="331"/>
      <c r="J14" s="331"/>
      <c r="K14" s="331"/>
      <c r="V14" s="338"/>
    </row>
    <row r="15" spans="2:22" s="1" customFormat="1" ht="12.75" x14ac:dyDescent="0.2">
      <c r="B15" s="2" t="s">
        <v>987</v>
      </c>
      <c r="C15" s="331"/>
      <c r="D15" s="331"/>
      <c r="I15" s="331"/>
      <c r="J15" s="331"/>
      <c r="K15" s="331"/>
      <c r="V15" s="338"/>
    </row>
    <row r="16" spans="2:22" s="1" customFormat="1" ht="16.5" customHeight="1" x14ac:dyDescent="0.2">
      <c r="B16" s="2" t="s">
        <v>1006</v>
      </c>
      <c r="C16" s="339" t="s">
        <v>1007</v>
      </c>
      <c r="D16" s="340"/>
      <c r="E16" s="2"/>
      <c r="G16" s="341" t="s">
        <v>1008</v>
      </c>
      <c r="H16" s="341"/>
      <c r="I16" s="342"/>
      <c r="J16" s="342"/>
      <c r="K16" s="337"/>
      <c r="V16" s="338"/>
    </row>
    <row r="17" spans="1:22" s="1" customFormat="1" ht="13.5" thickBot="1" x14ac:dyDescent="0.25">
      <c r="B17" s="2" t="s">
        <v>1009</v>
      </c>
      <c r="E17" s="343"/>
      <c r="F17" s="343"/>
      <c r="G17" s="343"/>
      <c r="H17" s="343"/>
      <c r="I17" s="343"/>
      <c r="J17" s="343"/>
      <c r="K17" s="343"/>
      <c r="V17" s="338"/>
    </row>
    <row r="18" spans="1:22" s="1" customFormat="1" ht="12.75" x14ac:dyDescent="0.2">
      <c r="B18" s="2" t="s">
        <v>1010</v>
      </c>
      <c r="C18" s="344" t="s">
        <v>996</v>
      </c>
      <c r="D18" s="345" t="s">
        <v>1011</v>
      </c>
      <c r="E18" s="346" t="s">
        <v>1012</v>
      </c>
      <c r="F18" s="345" t="s">
        <v>1013</v>
      </c>
      <c r="G18" s="347" t="s">
        <v>1014</v>
      </c>
      <c r="H18" s="346" t="s">
        <v>1015</v>
      </c>
      <c r="I18" s="345" t="s">
        <v>1016</v>
      </c>
      <c r="J18" s="347" t="s">
        <v>1017</v>
      </c>
      <c r="K18" s="346" t="s">
        <v>1018</v>
      </c>
      <c r="V18" s="338"/>
    </row>
    <row r="19" spans="1:22" s="1" customFormat="1" ht="12.75" x14ac:dyDescent="0.2">
      <c r="A19" s="335"/>
      <c r="B19" s="348" t="s">
        <v>1019</v>
      </c>
      <c r="C19" s="349">
        <v>36</v>
      </c>
      <c r="D19" s="350">
        <v>36</v>
      </c>
      <c r="E19" s="351">
        <v>34</v>
      </c>
      <c r="F19" s="350">
        <v>0</v>
      </c>
      <c r="G19" s="352">
        <v>0</v>
      </c>
      <c r="H19" s="351">
        <v>0</v>
      </c>
      <c r="I19" s="350">
        <v>36</v>
      </c>
      <c r="J19" s="352">
        <v>34</v>
      </c>
      <c r="K19" s="351">
        <v>34</v>
      </c>
      <c r="L19" s="353" t="s">
        <v>1020</v>
      </c>
      <c r="V19" s="335"/>
    </row>
    <row r="20" spans="1:22" s="1" customFormat="1" ht="12.75" x14ac:dyDescent="0.2">
      <c r="A20" s="354"/>
      <c r="B20" s="348" t="s">
        <v>1021</v>
      </c>
      <c r="C20" s="355">
        <v>0</v>
      </c>
      <c r="D20" s="356">
        <v>33</v>
      </c>
      <c r="E20" s="357">
        <v>28</v>
      </c>
      <c r="F20" s="356">
        <v>0</v>
      </c>
      <c r="G20" s="358">
        <v>0</v>
      </c>
      <c r="H20" s="357">
        <v>0</v>
      </c>
      <c r="I20" s="356">
        <v>33</v>
      </c>
      <c r="J20" s="358">
        <v>28</v>
      </c>
      <c r="K20" s="357">
        <v>28</v>
      </c>
      <c r="L20" s="353" t="s">
        <v>1022</v>
      </c>
      <c r="V20" s="335"/>
    </row>
    <row r="21" spans="1:22" s="1" customFormat="1" ht="12.75" x14ac:dyDescent="0.2">
      <c r="A21" s="354"/>
      <c r="B21" s="348" t="s">
        <v>1023</v>
      </c>
      <c r="C21" s="355">
        <f t="shared" ref="C21:K21" si="0">C20*(40/60)</f>
        <v>0</v>
      </c>
      <c r="D21" s="356">
        <f t="shared" si="0"/>
        <v>22</v>
      </c>
      <c r="E21" s="357">
        <f t="shared" si="0"/>
        <v>18.666666666666664</v>
      </c>
      <c r="F21" s="356">
        <v>0</v>
      </c>
      <c r="G21" s="358">
        <f t="shared" si="0"/>
        <v>0</v>
      </c>
      <c r="H21" s="357">
        <v>0</v>
      </c>
      <c r="I21" s="356">
        <f t="shared" si="0"/>
        <v>22</v>
      </c>
      <c r="J21" s="358">
        <f t="shared" si="0"/>
        <v>18.666666666666664</v>
      </c>
      <c r="K21" s="357">
        <f t="shared" si="0"/>
        <v>18.666666666666664</v>
      </c>
      <c r="L21" s="359" t="s">
        <v>1024</v>
      </c>
      <c r="V21" s="335"/>
    </row>
    <row r="22" spans="1:22" s="1" customFormat="1" ht="12.75" x14ac:dyDescent="0.2">
      <c r="A22" s="335"/>
      <c r="B22" s="348" t="s">
        <v>1025</v>
      </c>
      <c r="C22" s="355">
        <f t="shared" ref="C22:K22" si="1">C$19*C21</f>
        <v>0</v>
      </c>
      <c r="D22" s="356">
        <f t="shared" si="1"/>
        <v>792</v>
      </c>
      <c r="E22" s="357">
        <f t="shared" si="1"/>
        <v>634.66666666666663</v>
      </c>
      <c r="F22" s="356">
        <f t="shared" si="1"/>
        <v>0</v>
      </c>
      <c r="G22" s="358">
        <f t="shared" si="1"/>
        <v>0</v>
      </c>
      <c r="H22" s="357">
        <f t="shared" si="1"/>
        <v>0</v>
      </c>
      <c r="I22" s="356">
        <f t="shared" si="1"/>
        <v>792</v>
      </c>
      <c r="J22" s="358">
        <f t="shared" si="1"/>
        <v>634.66666666666663</v>
      </c>
      <c r="K22" s="357">
        <f t="shared" si="1"/>
        <v>634.66666666666663</v>
      </c>
      <c r="L22" s="360" t="s">
        <v>1026</v>
      </c>
      <c r="V22" s="335"/>
    </row>
    <row r="23" spans="1:22" s="1" customFormat="1" ht="12.75" x14ac:dyDescent="0.2">
      <c r="B23" s="348" t="s">
        <v>1027</v>
      </c>
      <c r="C23" s="355">
        <f>C19*C20</f>
        <v>0</v>
      </c>
      <c r="D23" s="356">
        <f t="shared" ref="D23:J23" si="2">D19*D20</f>
        <v>1188</v>
      </c>
      <c r="E23" s="357">
        <f t="shared" si="2"/>
        <v>952</v>
      </c>
      <c r="F23" s="356">
        <f t="shared" si="2"/>
        <v>0</v>
      </c>
      <c r="G23" s="358">
        <f t="shared" si="2"/>
        <v>0</v>
      </c>
      <c r="H23" s="357">
        <f t="shared" si="2"/>
        <v>0</v>
      </c>
      <c r="I23" s="356">
        <f>I19*I20</f>
        <v>1188</v>
      </c>
      <c r="J23" s="358">
        <f t="shared" si="2"/>
        <v>952</v>
      </c>
      <c r="K23" s="357">
        <f>K19*K20</f>
        <v>952</v>
      </c>
      <c r="L23" s="360" t="s">
        <v>1028</v>
      </c>
      <c r="V23" s="335"/>
    </row>
    <row r="24" spans="1:22" s="1" customFormat="1" ht="12.75" x14ac:dyDescent="0.2">
      <c r="B24" s="348" t="s">
        <v>1029</v>
      </c>
      <c r="C24" s="361">
        <f>C22</f>
        <v>0</v>
      </c>
      <c r="D24" s="582">
        <f>D22+E22</f>
        <v>1426.6666666666665</v>
      </c>
      <c r="E24" s="583"/>
      <c r="F24" s="582">
        <f>F22+G22+H22</f>
        <v>0</v>
      </c>
      <c r="G24" s="584"/>
      <c r="H24" s="583"/>
      <c r="I24" s="582">
        <f>I22+J22+K22</f>
        <v>2061.333333333333</v>
      </c>
      <c r="J24" s="584"/>
      <c r="K24" s="583"/>
      <c r="L24" s="360" t="s">
        <v>1030</v>
      </c>
      <c r="N24" s="331"/>
      <c r="O24" s="331"/>
      <c r="P24" s="331"/>
      <c r="Q24" s="331"/>
      <c r="T24" s="331"/>
      <c r="U24" s="331"/>
      <c r="V24" s="331"/>
    </row>
    <row r="25" spans="1:22" s="1" customFormat="1" ht="12.75" x14ac:dyDescent="0.2">
      <c r="B25" s="362" t="s">
        <v>1031</v>
      </c>
      <c r="C25" s="363">
        <f>C6</f>
        <v>600</v>
      </c>
      <c r="D25" s="364">
        <f>D9</f>
        <v>700</v>
      </c>
      <c r="E25" s="365">
        <v>550</v>
      </c>
      <c r="F25" s="366">
        <f>E9</f>
        <v>700</v>
      </c>
      <c r="G25" s="367">
        <v>550</v>
      </c>
      <c r="H25" s="368">
        <v>550</v>
      </c>
      <c r="I25" s="366">
        <f>E9</f>
        <v>700</v>
      </c>
      <c r="J25" s="367">
        <v>550</v>
      </c>
      <c r="K25" s="368">
        <v>550</v>
      </c>
      <c r="L25" s="369"/>
    </row>
    <row r="26" spans="1:22" s="1" customFormat="1" ht="15.75" customHeight="1" x14ac:dyDescent="0.2">
      <c r="B26" s="362" t="s">
        <v>1032</v>
      </c>
      <c r="C26" s="370">
        <f>(C22-C25)/C25</f>
        <v>-1</v>
      </c>
      <c r="D26" s="371">
        <f t="shared" ref="D26:J26" si="3">(D22-D25)/D25</f>
        <v>0.13142857142857142</v>
      </c>
      <c r="E26" s="371">
        <f t="shared" si="3"/>
        <v>0.15393939393939388</v>
      </c>
      <c r="F26" s="371">
        <f t="shared" si="3"/>
        <v>-1</v>
      </c>
      <c r="G26" s="372">
        <f t="shared" si="3"/>
        <v>-1</v>
      </c>
      <c r="H26" s="373">
        <f t="shared" si="3"/>
        <v>-1</v>
      </c>
      <c r="I26" s="371">
        <f t="shared" si="3"/>
        <v>0.13142857142857142</v>
      </c>
      <c r="J26" s="372">
        <f t="shared" si="3"/>
        <v>0.15393939393939388</v>
      </c>
      <c r="K26" s="373">
        <f>(K22-K25)/K25</f>
        <v>0.15393939393939388</v>
      </c>
    </row>
    <row r="27" spans="1:22" s="1" customFormat="1" ht="12.75" x14ac:dyDescent="0.2">
      <c r="B27" s="362" t="s">
        <v>1033</v>
      </c>
      <c r="C27" s="363">
        <f>C6</f>
        <v>600</v>
      </c>
      <c r="D27" s="585">
        <f>D6</f>
        <v>1250</v>
      </c>
      <c r="E27" s="586"/>
      <c r="F27" s="585">
        <f>E6</f>
        <v>1800</v>
      </c>
      <c r="G27" s="587"/>
      <c r="H27" s="586"/>
      <c r="I27" s="585">
        <f>E6</f>
        <v>1800</v>
      </c>
      <c r="J27" s="587"/>
      <c r="K27" s="586"/>
      <c r="L27" s="369"/>
    </row>
    <row r="28" spans="1:22" s="1" customFormat="1" ht="13.5" thickBot="1" x14ac:dyDescent="0.25">
      <c r="B28" s="362" t="s">
        <v>1032</v>
      </c>
      <c r="C28" s="374">
        <f>(C24-C27)/C27</f>
        <v>-1</v>
      </c>
      <c r="D28" s="574">
        <f>(D24-D27)/D27</f>
        <v>0.1413333333333332</v>
      </c>
      <c r="E28" s="575"/>
      <c r="F28" s="576">
        <f>(F24-F27)/F27</f>
        <v>-1</v>
      </c>
      <c r="G28" s="577"/>
      <c r="H28" s="578"/>
      <c r="I28" s="576">
        <f>(I24-I27)/I27</f>
        <v>0.14518518518518503</v>
      </c>
      <c r="J28" s="577"/>
      <c r="K28" s="578"/>
    </row>
    <row r="29" spans="1:22" s="1" customFormat="1" ht="12.75" x14ac:dyDescent="0.2">
      <c r="C29" s="331"/>
      <c r="D29" s="331"/>
      <c r="E29" s="331"/>
      <c r="F29" s="331"/>
      <c r="G29" s="331"/>
      <c r="H29" s="331"/>
      <c r="I29" s="331"/>
      <c r="J29" s="331"/>
      <c r="K29" s="331"/>
    </row>
    <row r="30" spans="1:22" s="1" customFormat="1" ht="13.5" thickBot="1" x14ac:dyDescent="0.25">
      <c r="B30" s="2" t="s">
        <v>1034</v>
      </c>
      <c r="C30" s="331"/>
      <c r="D30" s="331"/>
      <c r="E30" s="331"/>
      <c r="F30" s="331"/>
      <c r="G30" s="331"/>
      <c r="H30" s="331"/>
      <c r="I30" s="331"/>
      <c r="J30" s="331"/>
      <c r="K30" s="331"/>
    </row>
    <row r="31" spans="1:22" s="1" customFormat="1" ht="12.75" x14ac:dyDescent="0.2">
      <c r="B31" s="375" t="s">
        <v>1035</v>
      </c>
      <c r="C31" s="376">
        <v>36</v>
      </c>
      <c r="D31" s="377">
        <v>27</v>
      </c>
      <c r="E31" s="378">
        <v>34</v>
      </c>
      <c r="F31" s="377">
        <v>0</v>
      </c>
      <c r="G31" s="379">
        <v>0</v>
      </c>
      <c r="H31" s="378">
        <v>0</v>
      </c>
      <c r="I31" s="377">
        <v>27</v>
      </c>
      <c r="J31" s="379">
        <v>34</v>
      </c>
      <c r="K31" s="378">
        <v>34</v>
      </c>
      <c r="L31" s="353" t="s">
        <v>1036</v>
      </c>
    </row>
    <row r="32" spans="1:22" s="1" customFormat="1" ht="12.75" x14ac:dyDescent="0.2">
      <c r="B32" s="380" t="s">
        <v>1037</v>
      </c>
      <c r="C32" s="381">
        <v>0</v>
      </c>
      <c r="D32" s="382">
        <v>7</v>
      </c>
      <c r="E32" s="383">
        <v>12</v>
      </c>
      <c r="F32" s="382">
        <v>0</v>
      </c>
      <c r="G32" s="384">
        <v>0</v>
      </c>
      <c r="H32" s="383">
        <v>0</v>
      </c>
      <c r="I32" s="382">
        <v>7</v>
      </c>
      <c r="J32" s="384">
        <v>12</v>
      </c>
      <c r="K32" s="383">
        <v>12</v>
      </c>
      <c r="L32" s="353" t="s">
        <v>1038</v>
      </c>
    </row>
    <row r="33" spans="1:12" s="1" customFormat="1" ht="12.75" x14ac:dyDescent="0.2">
      <c r="B33" s="380" t="s">
        <v>1039</v>
      </c>
      <c r="C33" s="385">
        <v>3</v>
      </c>
      <c r="D33" s="386">
        <v>3</v>
      </c>
      <c r="E33" s="387">
        <v>3</v>
      </c>
      <c r="F33" s="386">
        <v>0</v>
      </c>
      <c r="G33" s="388">
        <v>0</v>
      </c>
      <c r="H33" s="387">
        <v>0</v>
      </c>
      <c r="I33" s="386">
        <v>3</v>
      </c>
      <c r="J33" s="388">
        <v>3</v>
      </c>
      <c r="K33" s="387">
        <v>3</v>
      </c>
      <c r="L33" s="353" t="s">
        <v>1040</v>
      </c>
    </row>
    <row r="34" spans="1:12" s="1" customFormat="1" ht="12.75" x14ac:dyDescent="0.2">
      <c r="B34" s="380" t="s">
        <v>1041</v>
      </c>
      <c r="C34" s="381">
        <v>0</v>
      </c>
      <c r="D34" s="382">
        <v>8</v>
      </c>
      <c r="E34" s="383">
        <v>8</v>
      </c>
      <c r="F34" s="382">
        <v>0</v>
      </c>
      <c r="G34" s="384">
        <v>0</v>
      </c>
      <c r="H34" s="383">
        <v>0</v>
      </c>
      <c r="I34" s="382">
        <v>8</v>
      </c>
      <c r="J34" s="384">
        <v>8</v>
      </c>
      <c r="K34" s="383">
        <v>8</v>
      </c>
      <c r="L34" s="353" t="s">
        <v>1042</v>
      </c>
    </row>
    <row r="35" spans="1:12" s="1" customFormat="1" ht="12.75" x14ac:dyDescent="0.2">
      <c r="B35" s="375" t="s">
        <v>1043</v>
      </c>
      <c r="C35" s="389">
        <f>(C31*C32)+((C33*5)*C34)</f>
        <v>0</v>
      </c>
      <c r="D35" s="390">
        <f t="shared" ref="D35:K35" si="4">(D31*D32)+((D33*5)*D34)</f>
        <v>309</v>
      </c>
      <c r="E35" s="391">
        <f t="shared" si="4"/>
        <v>528</v>
      </c>
      <c r="F35" s="390">
        <f t="shared" si="4"/>
        <v>0</v>
      </c>
      <c r="G35" s="392">
        <f t="shared" si="4"/>
        <v>0</v>
      </c>
      <c r="H35" s="391">
        <f t="shared" si="4"/>
        <v>0</v>
      </c>
      <c r="I35" s="390">
        <f t="shared" si="4"/>
        <v>309</v>
      </c>
      <c r="J35" s="392">
        <f t="shared" si="4"/>
        <v>528</v>
      </c>
      <c r="K35" s="391">
        <f t="shared" si="4"/>
        <v>528</v>
      </c>
      <c r="L35" s="359" t="s">
        <v>1044</v>
      </c>
    </row>
    <row r="36" spans="1:12" s="1" customFormat="1" ht="12.75" x14ac:dyDescent="0.2">
      <c r="B36" s="375" t="s">
        <v>1045</v>
      </c>
      <c r="C36" s="389" t="e">
        <f>C35/C32</f>
        <v>#DIV/0!</v>
      </c>
      <c r="D36" s="393">
        <f>D35/D32</f>
        <v>44.142857142857146</v>
      </c>
      <c r="E36" s="391">
        <f>E35/8</f>
        <v>66</v>
      </c>
      <c r="F36" s="393">
        <v>0</v>
      </c>
      <c r="G36" s="394">
        <f>G35/8</f>
        <v>0</v>
      </c>
      <c r="H36" s="391">
        <f>H35/8</f>
        <v>0</v>
      </c>
      <c r="I36" s="393">
        <f>I35/8</f>
        <v>38.625</v>
      </c>
      <c r="J36" s="394">
        <f>J35/8</f>
        <v>66</v>
      </c>
      <c r="K36" s="391">
        <f>K35/8</f>
        <v>66</v>
      </c>
      <c r="L36" s="359" t="s">
        <v>1046</v>
      </c>
    </row>
    <row r="37" spans="1:12" s="1" customFormat="1" ht="12.75" x14ac:dyDescent="0.2">
      <c r="B37" s="375" t="s">
        <v>1047</v>
      </c>
      <c r="C37" s="395">
        <f>C35</f>
        <v>0</v>
      </c>
      <c r="D37" s="579">
        <f>D35+E35</f>
        <v>837</v>
      </c>
      <c r="E37" s="580"/>
      <c r="F37" s="579">
        <f>F35+G35+H35</f>
        <v>0</v>
      </c>
      <c r="G37" s="581"/>
      <c r="H37" s="580"/>
      <c r="I37" s="579">
        <f>I35+J35+K35</f>
        <v>1365</v>
      </c>
      <c r="J37" s="581"/>
      <c r="K37" s="580"/>
      <c r="L37" s="359" t="s">
        <v>1048</v>
      </c>
    </row>
    <row r="38" spans="1:12" s="1" customFormat="1" ht="12.75" x14ac:dyDescent="0.2">
      <c r="B38" s="362" t="s">
        <v>1049</v>
      </c>
      <c r="C38" s="364">
        <f>C13</f>
        <v>0</v>
      </c>
      <c r="D38" s="566">
        <f>D12</f>
        <v>450</v>
      </c>
      <c r="E38" s="567"/>
      <c r="F38" s="566">
        <f>E12</f>
        <v>900</v>
      </c>
      <c r="G38" s="565"/>
      <c r="H38" s="567"/>
      <c r="I38" s="566">
        <f>E12</f>
        <v>900</v>
      </c>
      <c r="J38" s="565"/>
      <c r="K38" s="567"/>
    </row>
    <row r="39" spans="1:12" s="1" customFormat="1" ht="13.5" thickBot="1" x14ac:dyDescent="0.25">
      <c r="B39" s="362" t="s">
        <v>1032</v>
      </c>
      <c r="C39" s="396"/>
      <c r="D39" s="568">
        <f>(D37-D38)/D38</f>
        <v>0.86</v>
      </c>
      <c r="E39" s="569"/>
      <c r="F39" s="570">
        <f>(F37-F38)/F38</f>
        <v>-1</v>
      </c>
      <c r="G39" s="571"/>
      <c r="H39" s="572"/>
      <c r="I39" s="568">
        <f>(I37-I38)/I38</f>
        <v>0.51666666666666672</v>
      </c>
      <c r="J39" s="573"/>
      <c r="K39" s="569"/>
      <c r="L39" s="369"/>
    </row>
    <row r="40" spans="1:12" s="1" customFormat="1" ht="12.75" x14ac:dyDescent="0.2">
      <c r="C40" s="331"/>
      <c r="D40" s="331"/>
      <c r="E40" s="331"/>
      <c r="F40" s="331"/>
      <c r="G40" s="331"/>
      <c r="H40" s="331"/>
      <c r="I40" s="331"/>
      <c r="J40" s="331"/>
      <c r="K40" s="331"/>
    </row>
    <row r="41" spans="1:12" s="1" customFormat="1" ht="12.75" x14ac:dyDescent="0.2">
      <c r="B41" s="397" t="s">
        <v>1050</v>
      </c>
      <c r="C41" s="398">
        <f>C24+C35</f>
        <v>0</v>
      </c>
      <c r="D41" s="560">
        <f>D24+D37</f>
        <v>2263.6666666666665</v>
      </c>
      <c r="E41" s="561"/>
      <c r="F41" s="560">
        <f>F24+F37</f>
        <v>0</v>
      </c>
      <c r="G41" s="562"/>
      <c r="H41" s="561"/>
      <c r="I41" s="560">
        <f>I24+I37</f>
        <v>3426.333333333333</v>
      </c>
      <c r="J41" s="562"/>
      <c r="K41" s="561"/>
    </row>
    <row r="42" spans="1:12" s="1" customFormat="1" ht="12.75" x14ac:dyDescent="0.2">
      <c r="B42" s="397" t="s">
        <v>1051</v>
      </c>
      <c r="C42" s="398">
        <f>C41/1</f>
        <v>0</v>
      </c>
      <c r="D42" s="560">
        <f>D41/2</f>
        <v>1131.8333333333333</v>
      </c>
      <c r="E42" s="561"/>
      <c r="F42" s="560">
        <f>F41/3</f>
        <v>0</v>
      </c>
      <c r="G42" s="562"/>
      <c r="H42" s="561"/>
      <c r="I42" s="560">
        <f>I41/3</f>
        <v>1142.1111111111111</v>
      </c>
      <c r="J42" s="562"/>
      <c r="K42" s="561"/>
    </row>
    <row r="43" spans="1:12" s="1" customFormat="1" ht="12.75" x14ac:dyDescent="0.2">
      <c r="B43" s="362" t="s">
        <v>1052</v>
      </c>
      <c r="C43" s="363">
        <f>C4</f>
        <v>1000</v>
      </c>
      <c r="D43" s="566">
        <f>D4</f>
        <v>2000</v>
      </c>
      <c r="E43" s="567"/>
      <c r="F43" s="566">
        <f>E4</f>
        <v>3000</v>
      </c>
      <c r="G43" s="565"/>
      <c r="H43" s="567"/>
      <c r="I43" s="566">
        <f>E4</f>
        <v>3000</v>
      </c>
      <c r="J43" s="565"/>
      <c r="K43" s="567"/>
    </row>
    <row r="44" spans="1:12" s="1" customFormat="1" ht="12.75" x14ac:dyDescent="0.2">
      <c r="A44" s="335"/>
      <c r="B44" s="397" t="s">
        <v>1053</v>
      </c>
      <c r="C44" s="399">
        <f>C42-C43</f>
        <v>-1000</v>
      </c>
      <c r="D44" s="554">
        <f>D41-D43</f>
        <v>263.66666666666652</v>
      </c>
      <c r="E44" s="555"/>
      <c r="F44" s="554">
        <f>F41-F43</f>
        <v>-3000</v>
      </c>
      <c r="G44" s="556"/>
      <c r="H44" s="555"/>
      <c r="I44" s="554">
        <f>I41-I43</f>
        <v>426.33333333333303</v>
      </c>
      <c r="J44" s="556"/>
      <c r="K44" s="555"/>
    </row>
    <row r="45" spans="1:12" s="1" customFormat="1" ht="12.75" x14ac:dyDescent="0.2">
      <c r="A45" s="354"/>
      <c r="B45" s="397" t="s">
        <v>1032</v>
      </c>
      <c r="C45" s="400">
        <f>C44/C43</f>
        <v>-1</v>
      </c>
      <c r="D45" s="557">
        <f>D44/D43</f>
        <v>0.13183333333333325</v>
      </c>
      <c r="E45" s="558"/>
      <c r="F45" s="557">
        <f>F44/F43</f>
        <v>-1</v>
      </c>
      <c r="G45" s="559"/>
      <c r="H45" s="558"/>
      <c r="I45" s="557">
        <f>I44/I43</f>
        <v>0.14211111111111102</v>
      </c>
      <c r="J45" s="559"/>
      <c r="K45" s="558"/>
    </row>
    <row r="46" spans="1:12" s="1" customFormat="1" ht="12.75" x14ac:dyDescent="0.2">
      <c r="A46" s="354"/>
      <c r="C46" s="331"/>
      <c r="D46" s="331"/>
      <c r="E46" s="331"/>
      <c r="F46" s="331"/>
      <c r="G46" s="331"/>
      <c r="H46" s="331"/>
      <c r="I46" s="331"/>
      <c r="J46" s="331"/>
      <c r="K46" s="331"/>
    </row>
    <row r="47" spans="1:12" s="1" customFormat="1" ht="12.75" x14ac:dyDescent="0.2">
      <c r="A47" s="335"/>
      <c r="B47" s="2" t="s">
        <v>13</v>
      </c>
      <c r="C47" s="331"/>
      <c r="D47" s="331"/>
      <c r="E47" s="331"/>
      <c r="F47" s="331"/>
      <c r="G47" s="331"/>
      <c r="H47" s="331"/>
      <c r="I47" s="331"/>
      <c r="J47" s="331"/>
      <c r="K47" s="331"/>
    </row>
    <row r="48" spans="1:12" s="1" customFormat="1" ht="12.75" x14ac:dyDescent="0.2">
      <c r="B48" s="2" t="s">
        <v>1054</v>
      </c>
      <c r="C48" s="331"/>
      <c r="D48" s="331"/>
      <c r="E48" s="331"/>
      <c r="F48" s="331"/>
      <c r="G48" s="331"/>
      <c r="H48" s="331"/>
      <c r="I48" s="331"/>
      <c r="J48" s="331"/>
      <c r="K48" s="331"/>
    </row>
    <row r="49" spans="2:20" s="1" customFormat="1" ht="12.75" x14ac:dyDescent="0.2">
      <c r="B49" s="2" t="s">
        <v>1010</v>
      </c>
      <c r="C49" s="401" t="s">
        <v>996</v>
      </c>
      <c r="D49" s="401" t="s">
        <v>997</v>
      </c>
      <c r="E49" s="401"/>
      <c r="F49" s="401" t="s">
        <v>1055</v>
      </c>
      <c r="G49" s="401"/>
      <c r="H49" s="401"/>
      <c r="I49" s="401" t="s">
        <v>1056</v>
      </c>
      <c r="J49" s="401"/>
      <c r="K49" s="401"/>
    </row>
    <row r="50" spans="2:20" s="1" customFormat="1" ht="12.75" x14ac:dyDescent="0.2">
      <c r="B50" s="402" t="s">
        <v>1019</v>
      </c>
      <c r="C50" s="352">
        <v>36</v>
      </c>
      <c r="D50" s="352">
        <v>36</v>
      </c>
      <c r="E50" s="352">
        <v>34</v>
      </c>
      <c r="F50" s="352">
        <v>36</v>
      </c>
      <c r="G50" s="352">
        <v>36</v>
      </c>
      <c r="H50" s="352">
        <v>34</v>
      </c>
      <c r="I50" s="352">
        <v>36</v>
      </c>
      <c r="J50" s="352">
        <v>36</v>
      </c>
      <c r="K50" s="352">
        <v>34</v>
      </c>
      <c r="L50" s="3" t="s">
        <v>1020</v>
      </c>
    </row>
    <row r="51" spans="2:20" s="1" customFormat="1" ht="12.75" x14ac:dyDescent="0.2">
      <c r="B51" s="402" t="s">
        <v>1021</v>
      </c>
      <c r="C51" s="403">
        <v>9</v>
      </c>
      <c r="D51" s="403">
        <v>9</v>
      </c>
      <c r="E51" s="403">
        <v>9</v>
      </c>
      <c r="F51" s="403">
        <v>9</v>
      </c>
      <c r="G51" s="403">
        <v>9</v>
      </c>
      <c r="H51" s="403">
        <v>9</v>
      </c>
      <c r="I51" s="403">
        <v>9</v>
      </c>
      <c r="J51" s="403">
        <v>9</v>
      </c>
      <c r="K51" s="403">
        <v>9</v>
      </c>
      <c r="L51" s="3" t="s">
        <v>1022</v>
      </c>
    </row>
    <row r="52" spans="2:20" s="1" customFormat="1" ht="12.75" x14ac:dyDescent="0.2">
      <c r="B52" s="402" t="s">
        <v>1023</v>
      </c>
      <c r="C52" s="358">
        <f>C51*(44/60)</f>
        <v>6.6</v>
      </c>
      <c r="D52" s="358">
        <f t="shared" ref="D52:K52" si="5">D51*(40/60)</f>
        <v>6</v>
      </c>
      <c r="E52" s="358">
        <f t="shared" si="5"/>
        <v>6</v>
      </c>
      <c r="F52" s="358">
        <f t="shared" si="5"/>
        <v>6</v>
      </c>
      <c r="G52" s="358">
        <f t="shared" si="5"/>
        <v>6</v>
      </c>
      <c r="H52" s="358">
        <f t="shared" si="5"/>
        <v>6</v>
      </c>
      <c r="I52" s="358">
        <f t="shared" si="5"/>
        <v>6</v>
      </c>
      <c r="J52" s="358">
        <f t="shared" si="5"/>
        <v>6</v>
      </c>
      <c r="K52" s="358">
        <f t="shared" si="5"/>
        <v>6</v>
      </c>
      <c r="L52" s="404" t="s">
        <v>1024</v>
      </c>
    </row>
    <row r="53" spans="2:20" s="1" customFormat="1" ht="12.75" x14ac:dyDescent="0.2">
      <c r="B53" s="402" t="s">
        <v>1025</v>
      </c>
      <c r="C53" s="358">
        <f>C50*C52</f>
        <v>237.6</v>
      </c>
      <c r="D53" s="358">
        <f t="shared" ref="D53:K53" si="6">D50*D52</f>
        <v>216</v>
      </c>
      <c r="E53" s="358">
        <f t="shared" si="6"/>
        <v>204</v>
      </c>
      <c r="F53" s="358">
        <f t="shared" si="6"/>
        <v>216</v>
      </c>
      <c r="G53" s="358">
        <f t="shared" si="6"/>
        <v>216</v>
      </c>
      <c r="H53" s="358">
        <f t="shared" si="6"/>
        <v>204</v>
      </c>
      <c r="I53" s="358">
        <f t="shared" si="6"/>
        <v>216</v>
      </c>
      <c r="J53" s="358">
        <f t="shared" si="6"/>
        <v>216</v>
      </c>
      <c r="K53" s="358">
        <f t="shared" si="6"/>
        <v>204</v>
      </c>
      <c r="L53" s="405" t="s">
        <v>1026</v>
      </c>
    </row>
    <row r="54" spans="2:20" s="1" customFormat="1" ht="12.75" x14ac:dyDescent="0.2">
      <c r="B54" s="406" t="s">
        <v>1057</v>
      </c>
      <c r="C54" s="407">
        <f>G6</f>
        <v>200</v>
      </c>
      <c r="D54" s="407">
        <f>G6</f>
        <v>200</v>
      </c>
      <c r="E54" s="407">
        <f>G6</f>
        <v>200</v>
      </c>
      <c r="F54" s="407">
        <f>G6</f>
        <v>200</v>
      </c>
      <c r="G54" s="407">
        <f>G6</f>
        <v>200</v>
      </c>
      <c r="H54" s="407">
        <f>G6</f>
        <v>200</v>
      </c>
      <c r="I54" s="407">
        <f>G6</f>
        <v>200</v>
      </c>
      <c r="J54" s="407">
        <f>G6</f>
        <v>200</v>
      </c>
      <c r="K54" s="407">
        <f>G6</f>
        <v>200</v>
      </c>
      <c r="L54" s="369"/>
    </row>
    <row r="55" spans="2:20" s="1" customFormat="1" ht="13.5" thickBot="1" x14ac:dyDescent="0.25">
      <c r="B55" s="406" t="s">
        <v>1032</v>
      </c>
      <c r="C55" s="408">
        <f>(C53-C54)/C54</f>
        <v>0.18799999999999997</v>
      </c>
      <c r="D55" s="408">
        <f t="shared" ref="D55:K55" si="7">(D53-D54)/D54</f>
        <v>0.08</v>
      </c>
      <c r="E55" s="408">
        <f t="shared" si="7"/>
        <v>0.02</v>
      </c>
      <c r="F55" s="408">
        <f t="shared" si="7"/>
        <v>0.08</v>
      </c>
      <c r="G55" s="408">
        <f t="shared" si="7"/>
        <v>0.08</v>
      </c>
      <c r="H55" s="408">
        <f t="shared" si="7"/>
        <v>0.02</v>
      </c>
      <c r="I55" s="408">
        <f t="shared" si="7"/>
        <v>0.08</v>
      </c>
      <c r="J55" s="408">
        <f t="shared" si="7"/>
        <v>0.08</v>
      </c>
      <c r="K55" s="408">
        <f t="shared" si="7"/>
        <v>0.02</v>
      </c>
      <c r="L55" s="369"/>
    </row>
    <row r="56" spans="2:20" s="1" customFormat="1" ht="12.75" x14ac:dyDescent="0.2">
      <c r="B56" s="2" t="s">
        <v>1034</v>
      </c>
      <c r="C56" s="331"/>
      <c r="D56" s="331"/>
      <c r="E56" s="331"/>
      <c r="F56" s="331"/>
      <c r="G56" s="331"/>
      <c r="H56" s="331"/>
      <c r="I56" s="331"/>
      <c r="J56" s="331"/>
      <c r="K56" s="331"/>
    </row>
    <row r="57" spans="2:20" s="1" customFormat="1" ht="12.75" x14ac:dyDescent="0.2">
      <c r="B57" s="409" t="s">
        <v>1019</v>
      </c>
      <c r="C57" s="410">
        <v>36</v>
      </c>
      <c r="D57" s="410">
        <v>36</v>
      </c>
      <c r="E57" s="410">
        <v>36</v>
      </c>
      <c r="F57" s="410">
        <v>36</v>
      </c>
      <c r="G57" s="410">
        <v>36</v>
      </c>
      <c r="H57" s="410">
        <v>36</v>
      </c>
      <c r="I57" s="410">
        <v>36</v>
      </c>
      <c r="J57" s="410">
        <v>36</v>
      </c>
      <c r="K57" s="410">
        <v>36</v>
      </c>
      <c r="L57" s="3" t="s">
        <v>1020</v>
      </c>
      <c r="N57" s="411"/>
    </row>
    <row r="58" spans="2:20" s="1" customFormat="1" ht="12.75" x14ac:dyDescent="0.2">
      <c r="B58" s="412" t="s">
        <v>1058</v>
      </c>
      <c r="C58" s="413">
        <v>20</v>
      </c>
      <c r="D58" s="413">
        <v>20</v>
      </c>
      <c r="E58" s="413">
        <v>20</v>
      </c>
      <c r="F58" s="413">
        <v>20</v>
      </c>
      <c r="G58" s="413">
        <v>20</v>
      </c>
      <c r="H58" s="413">
        <v>20</v>
      </c>
      <c r="I58" s="413">
        <v>20</v>
      </c>
      <c r="J58" s="413">
        <v>20</v>
      </c>
      <c r="K58" s="413">
        <v>20</v>
      </c>
      <c r="L58" s="3" t="s">
        <v>1059</v>
      </c>
    </row>
    <row r="59" spans="2:20" s="1" customFormat="1" ht="12.75" x14ac:dyDescent="0.2">
      <c r="B59" s="409" t="s">
        <v>1043</v>
      </c>
      <c r="C59" s="414">
        <f>C57*C58</f>
        <v>720</v>
      </c>
      <c r="D59" s="414">
        <f t="shared" ref="D59:K59" si="8">D57*D58</f>
        <v>720</v>
      </c>
      <c r="E59" s="414">
        <f t="shared" si="8"/>
        <v>720</v>
      </c>
      <c r="F59" s="414">
        <f t="shared" si="8"/>
        <v>720</v>
      </c>
      <c r="G59" s="414">
        <f t="shared" si="8"/>
        <v>720</v>
      </c>
      <c r="H59" s="414">
        <f t="shared" si="8"/>
        <v>720</v>
      </c>
      <c r="I59" s="414">
        <f t="shared" si="8"/>
        <v>720</v>
      </c>
      <c r="J59" s="414">
        <f t="shared" si="8"/>
        <v>720</v>
      </c>
      <c r="K59" s="414">
        <f t="shared" si="8"/>
        <v>720</v>
      </c>
      <c r="L59" s="404" t="s">
        <v>1060</v>
      </c>
    </row>
    <row r="60" spans="2:20" s="1" customFormat="1" ht="12.75" x14ac:dyDescent="0.2">
      <c r="B60" s="406" t="s">
        <v>1061</v>
      </c>
      <c r="C60" s="407">
        <f>$G$12</f>
        <v>610</v>
      </c>
      <c r="D60" s="407">
        <f t="shared" ref="D60:K60" si="9">$G$12</f>
        <v>610</v>
      </c>
      <c r="E60" s="407">
        <f t="shared" si="9"/>
        <v>610</v>
      </c>
      <c r="F60" s="407">
        <f t="shared" si="9"/>
        <v>610</v>
      </c>
      <c r="G60" s="407">
        <f t="shared" si="9"/>
        <v>610</v>
      </c>
      <c r="H60" s="407">
        <f t="shared" si="9"/>
        <v>610</v>
      </c>
      <c r="I60" s="407">
        <f t="shared" si="9"/>
        <v>610</v>
      </c>
      <c r="J60" s="407">
        <f t="shared" si="9"/>
        <v>610</v>
      </c>
      <c r="K60" s="407">
        <f t="shared" si="9"/>
        <v>610</v>
      </c>
    </row>
    <row r="61" spans="2:20" s="1" customFormat="1" ht="23.25" thickBot="1" x14ac:dyDescent="0.35">
      <c r="B61" s="406" t="s">
        <v>1032</v>
      </c>
      <c r="C61" s="408">
        <f>(C59-C60)/C60</f>
        <v>0.18032786885245902</v>
      </c>
      <c r="D61" s="408">
        <f t="shared" ref="D61:K61" si="10">(D59-D60)/D60</f>
        <v>0.18032786885245902</v>
      </c>
      <c r="E61" s="408">
        <f t="shared" si="10"/>
        <v>0.18032786885245902</v>
      </c>
      <c r="F61" s="408">
        <f t="shared" si="10"/>
        <v>0.18032786885245902</v>
      </c>
      <c r="G61" s="408">
        <f t="shared" si="10"/>
        <v>0.18032786885245902</v>
      </c>
      <c r="H61" s="408">
        <f t="shared" si="10"/>
        <v>0.18032786885245902</v>
      </c>
      <c r="I61" s="408">
        <f t="shared" si="10"/>
        <v>0.18032786885245902</v>
      </c>
      <c r="J61" s="408">
        <f t="shared" si="10"/>
        <v>0.18032786885245902</v>
      </c>
      <c r="K61" s="408">
        <f t="shared" si="10"/>
        <v>0.18032786885245902</v>
      </c>
      <c r="T61" s="415" t="s">
        <v>1062</v>
      </c>
    </row>
    <row r="62" spans="2:20" s="1" customFormat="1" ht="12.75" x14ac:dyDescent="0.2">
      <c r="C62" s="331"/>
      <c r="D62" s="331"/>
      <c r="E62" s="331"/>
      <c r="F62" s="331"/>
      <c r="G62" s="331"/>
      <c r="H62" s="331"/>
      <c r="I62" s="331"/>
      <c r="J62" s="331"/>
      <c r="K62" s="331"/>
    </row>
    <row r="63" spans="2:20" s="1" customFormat="1" ht="12.75" x14ac:dyDescent="0.2">
      <c r="B63" s="397" t="s">
        <v>1050</v>
      </c>
      <c r="C63" s="398">
        <f>C53+C59</f>
        <v>957.6</v>
      </c>
      <c r="D63" s="560">
        <f>D53+E53+D59+E59</f>
        <v>1860</v>
      </c>
      <c r="E63" s="561"/>
      <c r="F63" s="560">
        <f>F53+G53+H53+F59+G59+H59</f>
        <v>2796</v>
      </c>
      <c r="G63" s="562"/>
      <c r="H63" s="561"/>
      <c r="I63" s="560">
        <f>I53+J53+K53+I59+J59+K59</f>
        <v>2796</v>
      </c>
      <c r="J63" s="562"/>
      <c r="K63" s="561"/>
    </row>
    <row r="64" spans="2:20" s="1" customFormat="1" ht="12.75" x14ac:dyDescent="0.2">
      <c r="B64" s="397" t="s">
        <v>1063</v>
      </c>
      <c r="C64" s="398">
        <f>C63/1</f>
        <v>957.6</v>
      </c>
      <c r="D64" s="560">
        <f>D63/2</f>
        <v>930</v>
      </c>
      <c r="E64" s="561"/>
      <c r="F64" s="560">
        <f>F63/3</f>
        <v>932</v>
      </c>
      <c r="G64" s="562"/>
      <c r="H64" s="561"/>
      <c r="I64" s="560">
        <f>I63/3</f>
        <v>932</v>
      </c>
      <c r="J64" s="562"/>
      <c r="K64" s="561"/>
    </row>
    <row r="65" spans="2:19" s="1" customFormat="1" ht="12.75" x14ac:dyDescent="0.2">
      <c r="B65" s="406" t="s">
        <v>1064</v>
      </c>
      <c r="C65" s="407">
        <f>G4</f>
        <v>850</v>
      </c>
      <c r="D65" s="563">
        <f>G4</f>
        <v>850</v>
      </c>
      <c r="E65" s="564"/>
      <c r="F65" s="563">
        <f>G4</f>
        <v>850</v>
      </c>
      <c r="G65" s="565"/>
      <c r="H65" s="564"/>
      <c r="I65" s="563">
        <f>G4</f>
        <v>850</v>
      </c>
      <c r="J65" s="565"/>
      <c r="K65" s="564"/>
    </row>
    <row r="66" spans="2:19" s="1" customFormat="1" ht="12.75" x14ac:dyDescent="0.2">
      <c r="B66" s="397" t="s">
        <v>1053</v>
      </c>
      <c r="C66" s="399">
        <f>C64-C65</f>
        <v>107.60000000000002</v>
      </c>
      <c r="D66" s="554">
        <f t="shared" ref="D66:I66" si="11">D64-D65</f>
        <v>80</v>
      </c>
      <c r="E66" s="555"/>
      <c r="F66" s="554">
        <f t="shared" si="11"/>
        <v>82</v>
      </c>
      <c r="G66" s="556"/>
      <c r="H66" s="555"/>
      <c r="I66" s="554">
        <f t="shared" si="11"/>
        <v>82</v>
      </c>
      <c r="J66" s="556"/>
      <c r="K66" s="555"/>
    </row>
    <row r="67" spans="2:19" s="1" customFormat="1" ht="12.75" x14ac:dyDescent="0.2">
      <c r="B67" s="397" t="s">
        <v>1032</v>
      </c>
      <c r="C67" s="400">
        <f>C66/C65</f>
        <v>0.12658823529411767</v>
      </c>
      <c r="D67" s="557">
        <f>D66/D65</f>
        <v>9.4117647058823528E-2</v>
      </c>
      <c r="E67" s="558"/>
      <c r="F67" s="557">
        <f>F66/F65</f>
        <v>9.6470588235294114E-2</v>
      </c>
      <c r="G67" s="559"/>
      <c r="H67" s="558"/>
      <c r="I67" s="557">
        <f>I66/I65</f>
        <v>9.6470588235294114E-2</v>
      </c>
      <c r="J67" s="559"/>
      <c r="K67" s="558"/>
    </row>
    <row r="68" spans="2:19" s="1" customFormat="1" ht="12.75" x14ac:dyDescent="0.2">
      <c r="C68" s="331"/>
      <c r="D68" s="331"/>
      <c r="E68" s="331"/>
      <c r="F68" s="331"/>
      <c r="G68" s="331"/>
      <c r="H68" s="331"/>
      <c r="I68" s="331"/>
      <c r="J68" s="331"/>
      <c r="K68" s="331"/>
    </row>
    <row r="69" spans="2:19" s="1" customFormat="1" ht="12.75" x14ac:dyDescent="0.2">
      <c r="C69" s="331"/>
      <c r="D69" s="331"/>
      <c r="E69" s="331"/>
      <c r="F69" s="331"/>
      <c r="G69" s="331"/>
      <c r="H69" s="331"/>
      <c r="I69" s="331"/>
      <c r="J69" s="331"/>
      <c r="K69" s="331"/>
    </row>
    <row r="70" spans="2:19" s="1" customFormat="1" ht="12.75" x14ac:dyDescent="0.2">
      <c r="C70" s="331"/>
      <c r="D70" s="331"/>
      <c r="E70" s="331"/>
      <c r="F70" s="331"/>
      <c r="G70" s="331"/>
      <c r="H70" s="331"/>
      <c r="I70" s="331"/>
      <c r="J70" s="331"/>
      <c r="K70" s="331"/>
    </row>
    <row r="71" spans="2:19" s="1" customFormat="1" ht="12.75" x14ac:dyDescent="0.2">
      <c r="B71" s="416" t="s">
        <v>1065</v>
      </c>
      <c r="C71" s="417"/>
      <c r="D71" s="417"/>
      <c r="E71" s="418"/>
      <c r="F71" s="419"/>
      <c r="G71" s="420"/>
      <c r="H71" s="421"/>
      <c r="I71" s="421"/>
      <c r="J71" s="331"/>
      <c r="K71" s="331"/>
    </row>
    <row r="72" spans="2:19" s="1" customFormat="1" ht="12.75" x14ac:dyDescent="0.2">
      <c r="B72" s="421"/>
      <c r="C72" s="421" t="s">
        <v>7</v>
      </c>
      <c r="D72" s="421" t="s">
        <v>13</v>
      </c>
      <c r="E72" s="421"/>
      <c r="F72" s="422" t="s">
        <v>1066</v>
      </c>
      <c r="G72" s="422" t="s">
        <v>1067</v>
      </c>
      <c r="H72" s="422" t="s">
        <v>1068</v>
      </c>
      <c r="I72" s="422" t="s">
        <v>1069</v>
      </c>
      <c r="J72" s="331"/>
      <c r="K72" s="331"/>
    </row>
    <row r="73" spans="2:19" s="1" customFormat="1" ht="12.75" x14ac:dyDescent="0.2">
      <c r="B73" s="422" t="s">
        <v>996</v>
      </c>
      <c r="C73" s="423">
        <f>C24</f>
        <v>0</v>
      </c>
      <c r="D73" s="423">
        <f>C53</f>
        <v>237.6</v>
      </c>
      <c r="E73" s="424" t="s">
        <v>1070</v>
      </c>
      <c r="F73" s="422">
        <f t="shared" ref="F73:G76" si="12">C87</f>
        <v>12</v>
      </c>
      <c r="G73" s="425">
        <f t="shared" si="12"/>
        <v>18</v>
      </c>
      <c r="H73" s="426">
        <v>15</v>
      </c>
      <c r="I73" s="427">
        <f>((F73*C73)+(G73*D73))/H73</f>
        <v>285.12</v>
      </c>
      <c r="J73" s="331"/>
      <c r="K73" s="331"/>
      <c r="N73" s="331"/>
      <c r="O73" s="331"/>
      <c r="P73" s="331"/>
      <c r="Q73" s="331"/>
      <c r="R73" s="331"/>
      <c r="S73" s="331"/>
    </row>
    <row r="74" spans="2:19" s="1" customFormat="1" ht="12.75" x14ac:dyDescent="0.2">
      <c r="B74" s="422" t="s">
        <v>997</v>
      </c>
      <c r="C74" s="423">
        <f>D24/2</f>
        <v>713.33333333333326</v>
      </c>
      <c r="D74" s="423">
        <f>D53</f>
        <v>216</v>
      </c>
      <c r="E74" s="428" t="s">
        <v>1070</v>
      </c>
      <c r="F74" s="422">
        <f t="shared" si="12"/>
        <v>120</v>
      </c>
      <c r="G74" s="425">
        <f t="shared" si="12"/>
        <v>100</v>
      </c>
      <c r="H74" s="426">
        <v>20</v>
      </c>
      <c r="I74" s="427">
        <f>((F74*C74)+(G74*D74))/H74</f>
        <v>5359.9999999999991</v>
      </c>
      <c r="J74" s="331"/>
      <c r="K74" s="331"/>
      <c r="N74" s="331"/>
      <c r="O74" s="331"/>
      <c r="P74" s="331"/>
      <c r="Q74" s="331"/>
      <c r="R74" s="331"/>
      <c r="S74" s="331"/>
    </row>
    <row r="75" spans="2:19" s="1" customFormat="1" ht="12.75" x14ac:dyDescent="0.2">
      <c r="B75" s="422" t="s">
        <v>1055</v>
      </c>
      <c r="C75" s="423">
        <f>F24/3</f>
        <v>0</v>
      </c>
      <c r="D75" s="423">
        <f>F53</f>
        <v>216</v>
      </c>
      <c r="E75" s="428" t="s">
        <v>1070</v>
      </c>
      <c r="F75" s="422">
        <f t="shared" si="12"/>
        <v>250</v>
      </c>
      <c r="G75" s="425">
        <f t="shared" si="12"/>
        <v>100</v>
      </c>
      <c r="H75" s="426">
        <v>20</v>
      </c>
      <c r="I75" s="427">
        <f>((F75*C75)+(G75*D75))/H75</f>
        <v>1080</v>
      </c>
      <c r="J75" s="331"/>
      <c r="K75" s="331"/>
      <c r="N75" s="331"/>
      <c r="O75" s="331"/>
      <c r="P75" s="331"/>
      <c r="Q75" s="331"/>
      <c r="R75" s="331"/>
      <c r="S75" s="331"/>
    </row>
    <row r="76" spans="2:19" s="1" customFormat="1" ht="12.75" x14ac:dyDescent="0.2">
      <c r="B76" s="422" t="s">
        <v>1056</v>
      </c>
      <c r="C76" s="423">
        <f>I24/3</f>
        <v>687.11111111111097</v>
      </c>
      <c r="D76" s="423">
        <f>I53</f>
        <v>216</v>
      </c>
      <c r="E76" s="422" t="s">
        <v>1070</v>
      </c>
      <c r="F76" s="422">
        <f t="shared" si="12"/>
        <v>200</v>
      </c>
      <c r="G76" s="425">
        <f t="shared" si="12"/>
        <v>30</v>
      </c>
      <c r="H76" s="426">
        <v>20</v>
      </c>
      <c r="I76" s="427">
        <f>((F76*C76)+(G76*D76))/H76</f>
        <v>7195.1111111111095</v>
      </c>
      <c r="J76" s="331"/>
      <c r="K76" s="331"/>
    </row>
    <row r="77" spans="2:19" s="1" customFormat="1" ht="12.75" x14ac:dyDescent="0.2">
      <c r="B77" s="429"/>
      <c r="C77" s="430"/>
      <c r="D77" s="430"/>
      <c r="E77" s="419"/>
      <c r="F77" s="431"/>
      <c r="G77" s="422"/>
      <c r="H77" s="432" t="s">
        <v>4</v>
      </c>
      <c r="I77" s="427">
        <f>SUM(I73:I76)</f>
        <v>13920.231111111108</v>
      </c>
      <c r="J77" s="331"/>
      <c r="K77" s="331"/>
    </row>
    <row r="78" spans="2:19" s="1" customFormat="1" ht="12.75" x14ac:dyDescent="0.2">
      <c r="B78" s="429"/>
      <c r="C78" s="419"/>
      <c r="D78" s="421"/>
      <c r="E78" s="419"/>
      <c r="F78" s="422">
        <f>SUM(F73:F76)</f>
        <v>582</v>
      </c>
      <c r="G78" s="425">
        <f>SUM(G73:G76)</f>
        <v>248</v>
      </c>
      <c r="H78" s="419"/>
      <c r="I78" s="433"/>
      <c r="J78" s="331"/>
      <c r="K78" s="331"/>
    </row>
    <row r="79" spans="2:19" s="1" customFormat="1" ht="12.75" x14ac:dyDescent="0.2">
      <c r="B79" s="429"/>
      <c r="C79" s="434">
        <f>I77</f>
        <v>13920.231111111108</v>
      </c>
      <c r="D79" s="428" t="s">
        <v>1071</v>
      </c>
      <c r="E79" s="435"/>
      <c r="F79" s="419"/>
      <c r="G79" s="419"/>
      <c r="H79" s="419"/>
      <c r="I79" s="436"/>
      <c r="J79" s="331"/>
      <c r="K79" s="331"/>
    </row>
    <row r="80" spans="2:19" s="1" customFormat="1" ht="12.75" x14ac:dyDescent="0.2">
      <c r="B80" s="429"/>
      <c r="C80" s="434">
        <f>C79*60/45</f>
        <v>18560.308148148142</v>
      </c>
      <c r="D80" s="428" t="s">
        <v>1072</v>
      </c>
      <c r="E80" s="435"/>
      <c r="F80" s="419"/>
      <c r="G80" s="419"/>
      <c r="H80" s="419"/>
      <c r="I80" s="436"/>
      <c r="J80" s="331"/>
      <c r="K80" s="331"/>
    </row>
    <row r="81" spans="2:14" s="1" customFormat="1" ht="12.75" x14ac:dyDescent="0.2">
      <c r="B81" s="429"/>
      <c r="C81" s="437"/>
      <c r="D81" s="421"/>
      <c r="E81" s="419"/>
      <c r="F81" s="438">
        <v>800</v>
      </c>
      <c r="G81" s="431" t="s">
        <v>1073</v>
      </c>
      <c r="H81" s="431"/>
      <c r="I81" s="436"/>
      <c r="J81" s="331"/>
      <c r="K81" s="331"/>
    </row>
    <row r="82" spans="2:14" s="1" customFormat="1" ht="12.75" x14ac:dyDescent="0.2">
      <c r="B82" s="429"/>
      <c r="C82" s="419"/>
      <c r="D82" s="419"/>
      <c r="E82" s="419"/>
      <c r="F82" s="436"/>
      <c r="G82" s="419"/>
      <c r="H82" s="421"/>
      <c r="I82" s="436"/>
      <c r="J82" s="331"/>
      <c r="K82" s="331"/>
    </row>
    <row r="83" spans="2:14" s="1" customFormat="1" ht="12.75" x14ac:dyDescent="0.2">
      <c r="B83" s="439"/>
      <c r="C83" s="434">
        <f>C79/F81</f>
        <v>17.400288888888884</v>
      </c>
      <c r="D83" s="428" t="s">
        <v>1074</v>
      </c>
      <c r="E83" s="428"/>
      <c r="F83" s="431"/>
      <c r="G83" s="440"/>
      <c r="H83" s="441"/>
      <c r="I83" s="442"/>
      <c r="J83" s="331"/>
      <c r="K83" s="331"/>
    </row>
    <row r="84" spans="2:14" s="1" customFormat="1" ht="12.75" x14ac:dyDescent="0.2">
      <c r="C84" s="331"/>
      <c r="D84" s="331"/>
      <c r="E84" s="331"/>
      <c r="F84" s="331"/>
      <c r="G84" s="331"/>
      <c r="H84" s="331"/>
      <c r="I84" s="331"/>
      <c r="J84" s="331"/>
      <c r="K84" s="331"/>
    </row>
    <row r="85" spans="2:14" s="1" customFormat="1" ht="12.75" x14ac:dyDescent="0.2">
      <c r="B85" s="443" t="s">
        <v>1075</v>
      </c>
      <c r="C85" s="444"/>
      <c r="D85" s="445"/>
      <c r="E85" s="331"/>
      <c r="F85" s="446" t="s">
        <v>7</v>
      </c>
      <c r="G85" s="447" t="s">
        <v>1076</v>
      </c>
      <c r="H85" s="447">
        <v>20.67</v>
      </c>
      <c r="I85" s="447"/>
      <c r="J85" s="448">
        <f>C91/H85</f>
        <v>28.15674891146589</v>
      </c>
      <c r="K85" s="331"/>
    </row>
    <row r="86" spans="2:14" s="1" customFormat="1" ht="12.75" x14ac:dyDescent="0.2">
      <c r="B86" s="449"/>
      <c r="C86" s="450" t="s">
        <v>1077</v>
      </c>
      <c r="D86" s="450" t="s">
        <v>1078</v>
      </c>
      <c r="E86" s="331"/>
      <c r="F86" s="451"/>
      <c r="G86" s="452"/>
      <c r="H86" s="452"/>
      <c r="I86" s="452"/>
      <c r="J86" s="453"/>
      <c r="K86" s="331"/>
    </row>
    <row r="87" spans="2:14" s="1" customFormat="1" ht="12.75" x14ac:dyDescent="0.2">
      <c r="B87" s="4" t="s">
        <v>1079</v>
      </c>
      <c r="C87" s="454">
        <v>12</v>
      </c>
      <c r="D87" s="454">
        <v>18</v>
      </c>
      <c r="E87" s="331"/>
      <c r="F87" s="455" t="s">
        <v>13</v>
      </c>
      <c r="G87" s="456" t="s">
        <v>1080</v>
      </c>
      <c r="H87" s="456">
        <v>49.64</v>
      </c>
      <c r="I87" s="456"/>
      <c r="J87" s="457">
        <f>D91/H87</f>
        <v>4.99597099113618</v>
      </c>
      <c r="K87" s="331"/>
    </row>
    <row r="88" spans="2:14" s="1" customFormat="1" ht="12.75" x14ac:dyDescent="0.2">
      <c r="B88" s="4" t="s">
        <v>1081</v>
      </c>
      <c r="C88" s="454">
        <v>120</v>
      </c>
      <c r="D88" s="454">
        <v>100</v>
      </c>
      <c r="E88" s="331"/>
      <c r="F88" s="458"/>
      <c r="G88" s="459" t="s">
        <v>1082</v>
      </c>
      <c r="H88" s="459">
        <v>104.49</v>
      </c>
      <c r="I88" s="459"/>
      <c r="J88" s="460">
        <f>D91/H88</f>
        <v>2.3734328643889366</v>
      </c>
      <c r="K88" s="331"/>
    </row>
    <row r="89" spans="2:14" s="1" customFormat="1" ht="12.75" x14ac:dyDescent="0.2">
      <c r="B89" s="4" t="s">
        <v>1083</v>
      </c>
      <c r="C89" s="454">
        <v>250</v>
      </c>
      <c r="D89" s="454">
        <v>100</v>
      </c>
      <c r="E89" s="331"/>
      <c r="F89" s="446" t="s">
        <v>4</v>
      </c>
      <c r="G89" s="447"/>
      <c r="H89" s="447"/>
      <c r="I89" s="447"/>
      <c r="J89" s="448">
        <f>SUM(J85:J88)</f>
        <v>35.526152766991011</v>
      </c>
      <c r="K89" s="331"/>
    </row>
    <row r="90" spans="2:14" s="1" customFormat="1" ht="15.75" thickBot="1" x14ac:dyDescent="0.3">
      <c r="B90" s="461" t="s">
        <v>1084</v>
      </c>
      <c r="C90" s="462">
        <v>200</v>
      </c>
      <c r="D90" s="462">
        <v>30</v>
      </c>
      <c r="E90" s="331"/>
      <c r="F90" s="463"/>
      <c r="G90" s="464"/>
      <c r="H90" s="464"/>
      <c r="I90" s="452"/>
      <c r="J90" s="465"/>
      <c r="K90" s="331"/>
    </row>
    <row r="91" spans="2:14" s="1" customFormat="1" ht="13.5" thickTop="1" x14ac:dyDescent="0.2">
      <c r="B91" s="466" t="s">
        <v>30</v>
      </c>
      <c r="C91" s="467">
        <f>SUM(C87:C90)</f>
        <v>582</v>
      </c>
      <c r="D91" s="467">
        <f>SUM(D87:D90)</f>
        <v>248</v>
      </c>
      <c r="E91" s="331"/>
      <c r="F91" s="468" t="s">
        <v>1085</v>
      </c>
      <c r="G91" s="447"/>
      <c r="H91" s="447"/>
      <c r="I91" s="447"/>
      <c r="J91" s="469">
        <f>((0.3*C91)/H85)*0.2</f>
        <v>1.6894049346879534</v>
      </c>
      <c r="K91" s="331"/>
    </row>
    <row r="92" spans="2:14" s="1" customFormat="1" ht="12.75" x14ac:dyDescent="0.2">
      <c r="C92" s="331"/>
      <c r="D92" s="331"/>
      <c r="E92" s="331"/>
      <c r="F92" s="468" t="s">
        <v>1086</v>
      </c>
      <c r="G92" s="447"/>
      <c r="H92" s="447"/>
      <c r="I92" s="447"/>
      <c r="J92" s="448">
        <f>SUM(J89:J91)</f>
        <v>37.215557701678961</v>
      </c>
      <c r="K92" s="331"/>
    </row>
    <row r="93" spans="2:14" s="1" customFormat="1" ht="12.75" x14ac:dyDescent="0.2">
      <c r="B93" s="331"/>
      <c r="C93" s="331"/>
      <c r="D93" s="331"/>
      <c r="E93" s="331"/>
      <c r="F93" s="331"/>
      <c r="G93" s="331"/>
      <c r="H93" s="331"/>
      <c r="I93" s="331"/>
      <c r="J93" s="331"/>
      <c r="K93" s="331"/>
    </row>
    <row r="94" spans="2:14" s="1" customFormat="1" ht="12.75" x14ac:dyDescent="0.2">
      <c r="B94" s="470"/>
      <c r="C94" s="471"/>
      <c r="D94" s="331"/>
      <c r="E94" s="331"/>
      <c r="F94" s="331"/>
      <c r="G94" s="331"/>
      <c r="H94" s="331"/>
      <c r="I94" s="331"/>
      <c r="J94" s="331"/>
      <c r="K94" s="331"/>
      <c r="M94" s="331"/>
      <c r="N94" s="331"/>
    </row>
    <row r="95" spans="2:14" s="1" customFormat="1" ht="12.75" x14ac:dyDescent="0.2">
      <c r="B95" s="472"/>
      <c r="C95" s="473"/>
      <c r="D95" s="331"/>
      <c r="E95" s="331"/>
      <c r="F95" s="331"/>
      <c r="G95" s="331"/>
      <c r="H95" s="474" t="s">
        <v>1087</v>
      </c>
      <c r="I95" s="331"/>
      <c r="J95" s="331"/>
      <c r="K95" s="331"/>
      <c r="M95" s="331"/>
      <c r="N95" s="331"/>
    </row>
    <row r="96" spans="2:14" s="1" customFormat="1" ht="12.75" x14ac:dyDescent="0.2">
      <c r="B96" s="472"/>
      <c r="C96" s="473"/>
      <c r="D96" s="331"/>
      <c r="E96" s="331"/>
      <c r="F96" s="331"/>
      <c r="G96" s="331"/>
      <c r="H96" s="474" t="s">
        <v>1088</v>
      </c>
      <c r="I96" s="331"/>
      <c r="J96" s="331"/>
      <c r="K96" s="331"/>
      <c r="M96" s="331"/>
      <c r="N96" s="331"/>
    </row>
    <row r="97" spans="2:14" s="1" customFormat="1" ht="12.75" x14ac:dyDescent="0.2">
      <c r="B97" s="475"/>
      <c r="C97" s="476"/>
      <c r="D97" s="331"/>
      <c r="E97" s="331"/>
      <c r="F97" s="331"/>
      <c r="G97" s="331"/>
      <c r="H97" s="188" t="s">
        <v>1089</v>
      </c>
      <c r="I97" s="331"/>
      <c r="J97" s="331"/>
      <c r="K97" s="331"/>
      <c r="M97" s="331"/>
      <c r="N97" s="331"/>
    </row>
    <row r="98" spans="2:14" s="1" customFormat="1" ht="12.75" x14ac:dyDescent="0.2">
      <c r="B98" s="477"/>
      <c r="C98" s="478"/>
      <c r="D98" s="331"/>
      <c r="E98" s="331"/>
      <c r="F98" s="331"/>
      <c r="G98" s="331"/>
      <c r="H98" s="474" t="s">
        <v>1090</v>
      </c>
      <c r="I98" s="331"/>
      <c r="J98" s="331"/>
      <c r="K98" s="331"/>
      <c r="M98" s="331"/>
      <c r="N98" s="331"/>
    </row>
    <row r="99" spans="2:14" s="1" customFormat="1" ht="12.75" x14ac:dyDescent="0.2">
      <c r="B99" s="331"/>
      <c r="C99" s="477"/>
      <c r="D99" s="477"/>
      <c r="E99" s="331"/>
      <c r="F99" s="331"/>
      <c r="G99" s="331"/>
      <c r="H99" s="474" t="s">
        <v>1091</v>
      </c>
      <c r="I99" s="331"/>
      <c r="J99" s="331"/>
      <c r="K99" s="331"/>
    </row>
    <row r="100" spans="2:14" s="1" customFormat="1" ht="12.75" x14ac:dyDescent="0.2">
      <c r="B100" s="331"/>
      <c r="C100" s="477"/>
      <c r="D100" s="477"/>
      <c r="E100" s="331"/>
      <c r="F100" s="331"/>
      <c r="G100" s="331"/>
      <c r="H100" s="474" t="s">
        <v>1092</v>
      </c>
      <c r="I100" s="331"/>
      <c r="J100" s="331"/>
      <c r="K100" s="331"/>
    </row>
    <row r="101" spans="2:14" s="1" customFormat="1" ht="12.75" x14ac:dyDescent="0.2">
      <c r="B101" s="331"/>
      <c r="C101" s="477"/>
      <c r="D101" s="477"/>
      <c r="E101" s="331"/>
      <c r="F101" s="331"/>
      <c r="G101" s="331"/>
      <c r="H101" s="474" t="s">
        <v>1093</v>
      </c>
      <c r="I101" s="331"/>
      <c r="J101" s="331"/>
      <c r="K101" s="331"/>
    </row>
    <row r="102" spans="2:14" s="1" customFormat="1" ht="12.75" x14ac:dyDescent="0.2">
      <c r="B102" s="331"/>
      <c r="C102" s="477"/>
      <c r="D102" s="477"/>
      <c r="E102" s="331"/>
      <c r="F102" s="331"/>
      <c r="G102" s="331"/>
      <c r="H102" s="474" t="s">
        <v>1094</v>
      </c>
      <c r="I102" s="331"/>
      <c r="J102" s="331">
        <f>($C$91+$D$91)*9</f>
        <v>7470</v>
      </c>
      <c r="K102" s="474"/>
    </row>
    <row r="103" spans="2:14" s="1" customFormat="1" ht="12.75" x14ac:dyDescent="0.2">
      <c r="B103" s="331"/>
      <c r="C103" s="477"/>
      <c r="D103" s="477"/>
      <c r="E103" s="331"/>
      <c r="F103" s="331"/>
      <c r="G103" s="331"/>
      <c r="H103" s="474" t="s">
        <v>1095</v>
      </c>
      <c r="I103" s="331"/>
      <c r="J103" s="331">
        <f>($C$91+$D$91)*3</f>
        <v>2490</v>
      </c>
      <c r="K103" s="331"/>
    </row>
    <row r="104" spans="2:14" s="1" customFormat="1" ht="12.75" x14ac:dyDescent="0.2">
      <c r="C104" s="331"/>
      <c r="D104" s="331"/>
      <c r="E104" s="331"/>
      <c r="F104" s="331"/>
      <c r="G104" s="331"/>
      <c r="H104" s="474" t="s">
        <v>1096</v>
      </c>
      <c r="I104" s="331"/>
      <c r="J104" s="331"/>
      <c r="K104" s="331"/>
    </row>
    <row r="105" spans="2:14" s="1" customFormat="1" ht="12.75" x14ac:dyDescent="0.2">
      <c r="C105" s="331"/>
      <c r="D105" s="331"/>
      <c r="E105" s="331"/>
      <c r="F105" s="331"/>
      <c r="G105" s="331"/>
      <c r="H105" s="474" t="s">
        <v>1096</v>
      </c>
      <c r="I105" s="331"/>
      <c r="J105" s="331"/>
      <c r="K105" s="331"/>
    </row>
    <row r="106" spans="2:14" s="1" customFormat="1" ht="12.75" x14ac:dyDescent="0.2">
      <c r="C106" s="331"/>
      <c r="D106" s="331"/>
      <c r="E106" s="331"/>
      <c r="F106" s="331"/>
      <c r="G106" s="331"/>
      <c r="H106" s="331"/>
      <c r="I106" s="331"/>
      <c r="J106" s="331"/>
      <c r="K106" s="331"/>
    </row>
    <row r="107" spans="2:14" s="1" customFormat="1" ht="12.75" x14ac:dyDescent="0.2">
      <c r="C107" s="331"/>
      <c r="D107" s="331"/>
      <c r="E107" s="331"/>
      <c r="F107" s="331"/>
      <c r="G107" s="331"/>
      <c r="H107" s="331"/>
      <c r="I107" s="331"/>
      <c r="J107" s="331"/>
      <c r="K107" s="331"/>
    </row>
    <row r="108" spans="2:14" s="1" customFormat="1" ht="12.75" x14ac:dyDescent="0.2">
      <c r="C108" s="331"/>
      <c r="D108" s="331"/>
      <c r="E108" s="331"/>
      <c r="F108" s="331"/>
      <c r="G108" s="331"/>
      <c r="H108" s="331"/>
      <c r="I108" s="331"/>
      <c r="J108" s="331"/>
      <c r="K108" s="331"/>
    </row>
    <row r="109" spans="2:14" s="1" customFormat="1" ht="12.75" x14ac:dyDescent="0.2">
      <c r="C109" s="331"/>
      <c r="D109" s="331"/>
      <c r="E109" s="331"/>
      <c r="F109" s="331"/>
      <c r="G109" s="331"/>
      <c r="H109" s="331"/>
      <c r="I109" s="331"/>
      <c r="J109" s="331"/>
      <c r="K109" s="331"/>
    </row>
    <row r="110" spans="2:14" s="1" customFormat="1" ht="12.75" x14ac:dyDescent="0.2">
      <c r="C110" s="331"/>
      <c r="D110" s="331"/>
      <c r="E110" s="331"/>
      <c r="F110" s="331"/>
      <c r="G110" s="331"/>
      <c r="H110" s="331"/>
      <c r="I110" s="331"/>
      <c r="J110" s="331"/>
      <c r="K110" s="331"/>
    </row>
  </sheetData>
  <mergeCells count="75">
    <mergeCell ref="H6:H8"/>
    <mergeCell ref="B1:K1"/>
    <mergeCell ref="C2:H2"/>
    <mergeCell ref="G3:H3"/>
    <mergeCell ref="C4:C5"/>
    <mergeCell ref="D4:D5"/>
    <mergeCell ref="E4:E5"/>
    <mergeCell ref="F4:F5"/>
    <mergeCell ref="G4:G5"/>
    <mergeCell ref="H4:H5"/>
    <mergeCell ref="C6:C8"/>
    <mergeCell ref="D6:D8"/>
    <mergeCell ref="E6:E8"/>
    <mergeCell ref="F6:F8"/>
    <mergeCell ref="G6:G8"/>
    <mergeCell ref="H12:H14"/>
    <mergeCell ref="C9:C11"/>
    <mergeCell ref="D9:D11"/>
    <mergeCell ref="E9:E11"/>
    <mergeCell ref="F9:F11"/>
    <mergeCell ref="G9:G11"/>
    <mergeCell ref="H9:H11"/>
    <mergeCell ref="C12:C14"/>
    <mergeCell ref="D12:D14"/>
    <mergeCell ref="E12:E14"/>
    <mergeCell ref="F12:F14"/>
    <mergeCell ref="G12:G14"/>
    <mergeCell ref="D24:E24"/>
    <mergeCell ref="F24:H24"/>
    <mergeCell ref="I24:K24"/>
    <mergeCell ref="D27:E27"/>
    <mergeCell ref="F27:H27"/>
    <mergeCell ref="I27:K27"/>
    <mergeCell ref="D28:E28"/>
    <mergeCell ref="F28:H28"/>
    <mergeCell ref="I28:K28"/>
    <mergeCell ref="D37:E37"/>
    <mergeCell ref="F37:H37"/>
    <mergeCell ref="I37:K37"/>
    <mergeCell ref="D38:E38"/>
    <mergeCell ref="F38:H38"/>
    <mergeCell ref="I38:K38"/>
    <mergeCell ref="D39:E39"/>
    <mergeCell ref="F39:H39"/>
    <mergeCell ref="I39:K39"/>
    <mergeCell ref="D41:E41"/>
    <mergeCell ref="F41:H41"/>
    <mergeCell ref="I41:K41"/>
    <mergeCell ref="D42:E42"/>
    <mergeCell ref="F42:H42"/>
    <mergeCell ref="I42:K42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63:E63"/>
    <mergeCell ref="F63:H63"/>
    <mergeCell ref="I63:K63"/>
    <mergeCell ref="D64:E64"/>
    <mergeCell ref="F64:H64"/>
    <mergeCell ref="I64:K64"/>
    <mergeCell ref="D65:E65"/>
    <mergeCell ref="F65:H65"/>
    <mergeCell ref="I65:K65"/>
    <mergeCell ref="D66:E66"/>
    <mergeCell ref="F66:H66"/>
    <mergeCell ref="I66:K66"/>
    <mergeCell ref="D67:E67"/>
    <mergeCell ref="F67:H67"/>
    <mergeCell ref="I67:K67"/>
  </mergeCells>
  <conditionalFormatting sqref="H22">
    <cfRule type="cellIs" dxfId="2" priority="1" operator="greaterThan">
      <formula>$H$25*1.05</formula>
    </cfRule>
  </conditionalFormatting>
  <conditionalFormatting sqref="C35:K36 C37:D37 F37 I37 C59:K59">
    <cfRule type="cellIs" dxfId="1" priority="2" operator="lessThan">
      <formula>#REF!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625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7"/>
      <c r="X6" s="13"/>
    </row>
    <row r="7" spans="1:24" ht="15.75" thickBot="1" x14ac:dyDescent="0.3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628" t="s">
        <v>142</v>
      </c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628"/>
      <c r="V7" s="628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629"/>
      <c r="F8" s="630"/>
      <c r="G8" s="630">
        <f>IF(ISERROR(VLOOKUP($D$5,Crebolijst!$A:$C,3,0)),0,VLOOKUP($D$5,Crebolijst!$A:$C,3,0))</f>
        <v>0</v>
      </c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1"/>
      <c r="X8" s="13"/>
    </row>
    <row r="9" spans="1:24" ht="15.75" thickBot="1" x14ac:dyDescent="0.3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619" t="s">
        <v>141</v>
      </c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135</v>
      </c>
      <c r="C12" s="17"/>
      <c r="D12" s="11"/>
      <c r="E12" s="619" t="s">
        <v>10</v>
      </c>
      <c r="F12" s="620"/>
      <c r="G12" s="621"/>
      <c r="H12" s="23"/>
      <c r="I12" s="622" t="s">
        <v>11</v>
      </c>
      <c r="J12" s="623"/>
      <c r="K12" s="624"/>
      <c r="L12" s="23"/>
      <c r="M12" s="622" t="s">
        <v>12</v>
      </c>
      <c r="N12" s="623"/>
      <c r="O12" s="624"/>
      <c r="P12" s="16"/>
      <c r="Q12" s="622" t="s">
        <v>15</v>
      </c>
      <c r="R12" s="623"/>
      <c r="S12" s="624"/>
      <c r="T12" s="16"/>
      <c r="U12" s="619" t="s">
        <v>4</v>
      </c>
      <c r="V12" s="620"/>
      <c r="W12" s="62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QDVXAQKQAH6E-238-5543</_dlc_DocId>
    <_dlc_DocIdUrl xmlns="826a45a5-7029-484a-9cf3-b835024adcd4">
      <Url>https://www.mijnlentiz.nl/scholen/MBO-Maasland/groepen/Organisatie/Examinering-voor-docenten/_layouts/DocIdRedir.aspx?ID=QDVXAQKQAH6E-238-5543</Url>
      <Description>QDVXAQKQAH6E-238-5543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dcmitype/"/>
    <ds:schemaRef ds:uri="826a45a5-7029-484a-9cf3-b835024adcd4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875C94-47B4-47F5-8AFC-824107E100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11EF3E-F478-4748-B734-DBAD33A93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16</vt:i4>
      </vt:variant>
    </vt:vector>
  </HeadingPairs>
  <TitlesOfParts>
    <vt:vector size="25" baseType="lpstr">
      <vt:lpstr>Opleidingseis</vt:lpstr>
      <vt:lpstr>Opleidingsplan</vt:lpstr>
      <vt:lpstr>Examenprogramma</vt:lpstr>
      <vt:lpstr>Crebolijst</vt:lpstr>
      <vt:lpstr>Variabelen</vt:lpstr>
      <vt:lpstr>Blad4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2017-05-11T15:23:10Z</cp:lastPrinted>
  <dcterms:created xsi:type="dcterms:W3CDTF">2014-02-10T13:02:17Z</dcterms:created>
  <dcterms:modified xsi:type="dcterms:W3CDTF">2018-06-26T11:20:14Z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e243a820-cd3c-42e2-a01a-31facf5e73d2</vt:lpwstr>
  </property>
</Properties>
</file>