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sktop\Planning cohorten\Planning cohort 2016\Planning cohort 2017\"/>
    </mc:Choice>
  </mc:AlternateContent>
  <bookViews>
    <workbookView xWindow="0" yWindow="0" windowWidth="20160" windowHeight="9600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AL31" i="2" l="1"/>
  <c r="M31" i="2"/>
  <c r="AL30" i="2"/>
  <c r="M30" i="2"/>
  <c r="AL29" i="2"/>
  <c r="M29" i="2"/>
  <c r="AK53" i="2"/>
  <c r="L53" i="2"/>
  <c r="L52" i="2"/>
  <c r="L51" i="2"/>
  <c r="L50" i="2"/>
  <c r="L49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50" i="2" l="1"/>
  <c r="CJ51" i="2"/>
  <c r="CJ52" i="2"/>
  <c r="CJ53" i="2"/>
  <c r="CJ54" i="2"/>
  <c r="CJ55" i="2"/>
  <c r="CJ56" i="2"/>
  <c r="CJ57" i="2"/>
  <c r="CJ58" i="2"/>
  <c r="CJ59" i="2"/>
  <c r="CJ60" i="2"/>
  <c r="CJ61" i="2"/>
  <c r="CJ62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AK54" i="2"/>
  <c r="AK55" i="2"/>
  <c r="AK56" i="2"/>
  <c r="AK57" i="2"/>
  <c r="AK58" i="2"/>
  <c r="AK59" i="2"/>
  <c r="AK60" i="2"/>
  <c r="AK61" i="2"/>
  <c r="AK62" i="2"/>
  <c r="DI52" i="2"/>
  <c r="L54" i="2"/>
  <c r="L55" i="2"/>
  <c r="L56" i="2"/>
  <c r="L57" i="2"/>
  <c r="L58" i="2"/>
  <c r="L59" i="2"/>
  <c r="L60" i="2"/>
  <c r="L61" i="2"/>
  <c r="L62" i="2"/>
  <c r="D6" i="2"/>
  <c r="DI62" i="2" l="1"/>
  <c r="DI58" i="2"/>
  <c r="DI54" i="2"/>
  <c r="DI57" i="2"/>
  <c r="DI51" i="2"/>
  <c r="DI60" i="2"/>
  <c r="DI50" i="2"/>
  <c r="DI61" i="2"/>
  <c r="DI56" i="2"/>
  <c r="DI59" i="2"/>
  <c r="DI55" i="2"/>
  <c r="DI53" i="2"/>
  <c r="CK66" i="2"/>
  <c r="CK67" i="2"/>
  <c r="CK65" i="2"/>
  <c r="CI66" i="2"/>
  <c r="CI67" i="2"/>
  <c r="CI65" i="2"/>
  <c r="CH66" i="2"/>
  <c r="CH67" i="2"/>
  <c r="CH65" i="2"/>
  <c r="CJ49" i="2"/>
  <c r="CI35" i="2"/>
  <c r="CI34" i="2"/>
  <c r="CK30" i="2"/>
  <c r="CK31" i="2"/>
  <c r="CK29" i="2"/>
  <c r="CH30" i="2"/>
  <c r="CH31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H5" i="10" s="1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69" i="2"/>
  <c r="DE69" i="2"/>
  <c r="DD69" i="2"/>
  <c r="DC69" i="2"/>
  <c r="DB69" i="2"/>
  <c r="CZ69" i="2"/>
  <c r="CY69" i="2"/>
  <c r="CX69" i="2"/>
  <c r="CW69" i="2"/>
  <c r="CU69" i="2"/>
  <c r="CT69" i="2"/>
  <c r="CS69" i="2"/>
  <c r="CR69" i="2"/>
  <c r="CP69" i="2"/>
  <c r="CO69" i="2"/>
  <c r="CN69" i="2"/>
  <c r="CM69" i="2"/>
  <c r="DB12" i="2"/>
  <c r="CZ71" i="2" l="1"/>
  <c r="CP71" i="2"/>
  <c r="CU71" i="2"/>
  <c r="DE71" i="2"/>
  <c r="CK69" i="2"/>
  <c r="R69" i="2"/>
  <c r="Q69" i="2"/>
  <c r="P69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J3" i="23" s="1"/>
  <c r="B3" i="23"/>
  <c r="B2" i="23"/>
  <c r="J4" i="23" l="1"/>
  <c r="AY9" i="10"/>
  <c r="AT7" i="10"/>
  <c r="AY8" i="10"/>
  <c r="AT8" i="10"/>
  <c r="H11" i="10" s="1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7" i="2"/>
  <c r="BJ67" i="2"/>
  <c r="BI67" i="2"/>
  <c r="BL66" i="2"/>
  <c r="BJ66" i="2"/>
  <c r="BI66" i="2"/>
  <c r="BL65" i="2"/>
  <c r="BJ65" i="2"/>
  <c r="BI65" i="2"/>
  <c r="BK49" i="2"/>
  <c r="DI49" i="2" s="1"/>
  <c r="BJ35" i="2"/>
  <c r="BJ34" i="2"/>
  <c r="BL31" i="2"/>
  <c r="BI31" i="2"/>
  <c r="BL30" i="2"/>
  <c r="BI30" i="2"/>
  <c r="BL29" i="2"/>
  <c r="BI29" i="2"/>
  <c r="BL26" i="2"/>
  <c r="DJ26" i="2" s="1"/>
  <c r="BI26" i="2"/>
  <c r="BL25" i="2"/>
  <c r="DJ25" i="2" s="1"/>
  <c r="BI25" i="2"/>
  <c r="BL24" i="2"/>
  <c r="BI24" i="2"/>
  <c r="DG24" i="2" s="1"/>
  <c r="BL23" i="2"/>
  <c r="DJ23" i="2" s="1"/>
  <c r="BI23" i="2"/>
  <c r="DG23" i="2" s="1"/>
  <c r="BL20" i="2"/>
  <c r="BI20" i="2"/>
  <c r="BL19" i="2"/>
  <c r="BI19" i="2"/>
  <c r="BL18" i="2"/>
  <c r="BI18" i="2"/>
  <c r="BL17" i="2"/>
  <c r="BI17" i="2"/>
  <c r="CC12" i="2"/>
  <c r="AL67" i="2"/>
  <c r="AJ67" i="2"/>
  <c r="AI67" i="2"/>
  <c r="AL66" i="2"/>
  <c r="AJ66" i="2"/>
  <c r="AI66" i="2"/>
  <c r="AL65" i="2"/>
  <c r="AJ65" i="2"/>
  <c r="AI65" i="2"/>
  <c r="AJ34" i="2"/>
  <c r="BC12" i="2"/>
  <c r="K66" i="2"/>
  <c r="K67" i="2"/>
  <c r="K65" i="2"/>
  <c r="K35" i="2"/>
  <c r="DH35" i="2" s="1"/>
  <c r="D5" i="2"/>
  <c r="D8" i="2"/>
  <c r="D9" i="2"/>
  <c r="D10" i="2"/>
  <c r="M65" i="2"/>
  <c r="M66" i="2"/>
  <c r="M67" i="2"/>
  <c r="DG26" i="2"/>
  <c r="J65" i="2"/>
  <c r="J66" i="2"/>
  <c r="J67" i="2"/>
  <c r="CF69" i="2"/>
  <c r="CE69" i="2"/>
  <c r="CD69" i="2"/>
  <c r="CC69" i="2"/>
  <c r="CA69" i="2"/>
  <c r="BZ69" i="2"/>
  <c r="BY69" i="2"/>
  <c r="BX69" i="2"/>
  <c r="BV69" i="2"/>
  <c r="BU69" i="2"/>
  <c r="BT69" i="2"/>
  <c r="BS69" i="2"/>
  <c r="BQ69" i="2"/>
  <c r="BP69" i="2"/>
  <c r="BO69" i="2"/>
  <c r="BN69" i="2"/>
  <c r="BF69" i="2"/>
  <c r="BE69" i="2"/>
  <c r="BD69" i="2"/>
  <c r="BC69" i="2"/>
  <c r="BA69" i="2"/>
  <c r="AZ69" i="2"/>
  <c r="AY69" i="2"/>
  <c r="AX69" i="2"/>
  <c r="AV69" i="2"/>
  <c r="AU69" i="2"/>
  <c r="AT69" i="2"/>
  <c r="AS69" i="2"/>
  <c r="AQ69" i="2"/>
  <c r="AP69" i="2"/>
  <c r="AO69" i="2"/>
  <c r="AN69" i="2"/>
  <c r="DG66" i="2" l="1"/>
  <c r="DH66" i="2"/>
  <c r="DJ67" i="2"/>
  <c r="DJ31" i="2"/>
  <c r="DG30" i="2"/>
  <c r="DG29" i="2"/>
  <c r="DH34" i="2"/>
  <c r="DJ29" i="2"/>
  <c r="DG65" i="2"/>
  <c r="DH67" i="2"/>
  <c r="DG67" i="2"/>
  <c r="DG31" i="2"/>
  <c r="DG25" i="2"/>
  <c r="DJ66" i="2"/>
  <c r="DJ30" i="2"/>
  <c r="DJ24" i="2"/>
  <c r="DH65" i="2"/>
  <c r="DJ65" i="2"/>
  <c r="BL69" i="2"/>
  <c r="AL69" i="2"/>
  <c r="BV71" i="2"/>
  <c r="CF71" i="2"/>
  <c r="BI69" i="2"/>
  <c r="O27" i="10" s="1"/>
  <c r="BQ71" i="2"/>
  <c r="AJ69" i="2"/>
  <c r="K41" i="10" s="1"/>
  <c r="AI69" i="2"/>
  <c r="K25" i="10" s="1"/>
  <c r="J69" i="2"/>
  <c r="AK69" i="2"/>
  <c r="BJ69" i="2"/>
  <c r="O43" i="10" s="1"/>
  <c r="BK69" i="2"/>
  <c r="CA71" i="2"/>
  <c r="AV71" i="2"/>
  <c r="BF71" i="2"/>
  <c r="AQ71" i="2"/>
  <c r="BA71" i="2"/>
  <c r="W69" i="2"/>
  <c r="V69" i="2"/>
  <c r="U69" i="2"/>
  <c r="T69" i="2"/>
  <c r="O69" i="2"/>
  <c r="R71" i="2" s="1"/>
  <c r="L69" i="2"/>
  <c r="K69" i="2"/>
  <c r="G39" i="10" s="1"/>
  <c r="BL71" i="2" l="1"/>
  <c r="AL71" i="2"/>
  <c r="CJ69" i="2"/>
  <c r="CI69" i="2"/>
  <c r="S45" i="10" s="1"/>
  <c r="DH69" i="2"/>
  <c r="CH69" i="2"/>
  <c r="S29" i="10" s="1"/>
  <c r="DG69" i="2"/>
  <c r="W71" i="2"/>
  <c r="DI69" i="2"/>
  <c r="D7" i="2"/>
  <c r="CK71" i="2" l="1"/>
  <c r="DJ71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69" i="2"/>
  <c r="Z69" i="2"/>
  <c r="AA69" i="2"/>
  <c r="AB69" i="2"/>
  <c r="AD69" i="2"/>
  <c r="AE69" i="2"/>
  <c r="AF69" i="2"/>
  <c r="AG69" i="2"/>
  <c r="AB71" i="2" l="1"/>
  <c r="AG71" i="2"/>
  <c r="M69" i="2"/>
  <c r="M71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L49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<sst xmlns="http://schemas.openxmlformats.org/spreadsheetml/2006/main" count="3304" uniqueCount="990">
  <si>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</si>
  <si>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</si>
  <si>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</si>
  <si>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</si>
  <si>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</si>
  <si>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</si>
  <si>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</si>
  <si>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</si>
  <si>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</si>
  <si>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</si>
  <si>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</si>
  <si>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</si>
  <si>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</si>
  <si>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</si>
  <si>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</si>
  <si>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</si>
  <si>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</si>
  <si>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</si>
  <si>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</si>
  <si>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</si>
  <si>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</si>
  <si>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</si>
  <si>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</si>
  <si>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</si>
  <si>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</si>
  <si>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</si>
  <si>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</si>
  <si>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</si>
  <si>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</si>
  <si>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</si>
  <si>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</si>
  <si>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</si>
  <si>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</si>
  <si>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</si>
  <si>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</si>
  <si>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</si>
  <si>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</si>
  <si>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</si>
  <si>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</si>
  <si>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</si>
  <si>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</si>
  <si>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</si>
  <si>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</si>
  <si>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</si>
  <si>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</si>
  <si>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</si>
  <si>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</si>
  <si>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</si>
  <si>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</si>
  <si>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</si>
  <si>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</si>
  <si>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</si>
  <si>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</si>
  <si>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</si>
  <si>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</si>
  <si>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</si>
  <si>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</si>
  <si>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</si>
  <si>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</si>
  <si>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</si>
  <si>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</si>
  <si>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</si>
  <si>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</si>
  <si>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</si>
  <si>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</si>
  <si>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</si>
  <si>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</si>
  <si>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</si>
  <si>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</si>
  <si>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</si>
  <si>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</si>
  <si>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</si>
  <si>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</si>
  <si>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</si>
  <si>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</si>
  <si>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</si>
  <si>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</si>
  <si>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</si>
  <si>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</si>
  <si>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</si>
  <si>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</si>
  <si>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</si>
  <si>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</si>
  <si>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</si>
  <si>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</si>
  <si>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</si>
  <si>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</si>
  <si>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</si>
  <si>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</si>
  <si>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</si>
  <si>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</si>
  <si>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</si>
  <si>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</si>
  <si>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</si>
  <si>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</si>
  <si>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</si>
  <si>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</si>
  <si>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</si>
  <si>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</si>
  <si>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</si>
  <si>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</si>
  <si>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</si>
  <si>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</si>
  <si>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</si>
  <si>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</si>
  <si>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</si>
  <si>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</si>
  <si>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</si>
  <si>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</si>
  <si>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</si>
  <si>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</si>
  <si>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</si>
  <si>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</si>
  <si>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</si>
  <si>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</si>
  <si>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</si>
  <si>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</si>
  <si>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</si>
  <si>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</si>
  <si>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</si>
  <si>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</si>
  <si>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</si>
  <si>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</si>
  <si>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</si>
  <si>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</si>
  <si>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</si>
  <si>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</si>
  <si>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</si>
  <si>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</si>
  <si>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</si>
  <si>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</si>
  <si>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</si>
  <si>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</si>
  <si>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</si>
  <si>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</si>
  <si>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</si>
  <si>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</si>
  <si>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</si>
  <si>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</si>
  <si>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</si>
  <si>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</si>
  <si>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</si>
  <si>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</si>
  <si>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</si>
  <si>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</si>
  <si>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</si>
  <si>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</si>
  <si>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</si>
  <si>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</si>
  <si>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</si>
  <si>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</si>
  <si>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</si>
  <si>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</si>
  <si>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</si>
  <si>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</si>
  <si>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</si>
  <si>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</si>
  <si>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</si>
  <si>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</si>
  <si>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</si>
  <si>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</si>
  <si>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</si>
  <si>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</si>
  <si>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</si>
  <si>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</si>
  <si>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</si>
  <si>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</si>
  <si>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</si>
  <si>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</si>
  <si>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</si>
  <si>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</si>
  <si>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</si>
  <si>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</si>
  <si>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</si>
  <si>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</si>
  <si>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</si>
  <si>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</si>
  <si>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</si>
  <si>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</si>
  <si>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</si>
  <si>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</si>
  <si>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</si>
  <si>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</si>
  <si>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</si>
  <si>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</si>
  <si>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</si>
  <si>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</si>
  <si>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</si>
  <si>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</si>
  <si>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</si>
  <si>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</si>
  <si>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</si>
  <si>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</si>
  <si>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</si>
  <si>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</si>
  <si>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</si>
  <si>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</si>
  <si>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</si>
  <si>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</si>
  <si>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</si>
  <si>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</si>
  <si>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</si>
  <si>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</si>
  <si>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</si>
  <si>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</si>
  <si>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</si>
  <si>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</si>
  <si>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</si>
  <si>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</si>
  <si>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</si>
  <si>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</si>
  <si>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</si>
  <si>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</si>
  <si>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</si>
  <si>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</si>
  <si>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</si>
  <si>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</si>
  <si>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</si>
  <si>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</si>
  <si>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</si>
  <si>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</si>
  <si>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</si>
  <si>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</si>
  <si>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</si>
  <si>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</si>
  <si>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</si>
  <si>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</si>
  <si>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</si>
  <si>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</si>
  <si>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</si>
  <si>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</si>
  <si>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</si>
  <si>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</si>
  <si>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</si>
  <si>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</si>
  <si>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</si>
  <si>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</si>
  <si>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</si>
  <si>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</si>
  <si>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</si>
  <si>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</si>
  <si>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</si>
  <si>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</si>
  <si>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</si>
  <si>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</si>
  <si>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</si>
  <si>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</si>
  <si>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</si>
  <si>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</si>
  <si>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</si>
  <si>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</si>
  <si>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</si>
  <si>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</si>
  <si>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</si>
  <si>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</si>
  <si>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</si>
  <si>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</si>
  <si>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</si>
  <si>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</si>
  <si>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</si>
  <si>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</si>
  <si>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</si>
  <si>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</si>
  <si>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</si>
  <si>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</si>
  <si>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</si>
  <si>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</si>
  <si>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</si>
  <si>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</si>
  <si>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</si>
  <si>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</si>
  <si>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</si>
  <si>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</si>
  <si>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</si>
  <si>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</si>
  <si>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</si>
  <si>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</si>
  <si>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</si>
  <si>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</si>
  <si>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</si>
  <si>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</si>
  <si>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</si>
  <si>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</si>
  <si>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</si>
  <si>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</si>
  <si>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</si>
  <si>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</si>
  <si>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</si>
  <si>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</si>
  <si>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</si>
  <si>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</si>
  <si>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</si>
  <si>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</si>
  <si>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</si>
  <si>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</si>
  <si>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</si>
  <si>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</si>
  <si>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</si>
  <si>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</si>
  <si>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</si>
  <si>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</si>
  <si>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</si>
  <si>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</si>
  <si>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</si>
  <si>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</si>
  <si>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</si>
  <si>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</si>
  <si>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</si>
  <si>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</si>
  <si>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</si>
  <si>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</si>
  <si>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</si>
  <si>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</si>
  <si>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</si>
  <si>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</si>
  <si>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</si>
  <si>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</si>
  <si>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</si>
  <si>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</si>
  <si>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</si>
  <si>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</si>
  <si>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</si>
  <si>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</si>
  <si>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</si>
  <si>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</si>
  <si>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</si>
  <si>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</si>
  <si>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</si>
  <si>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</si>
  <si>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</si>
  <si>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</si>
  <si>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</si>
  <si>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</si>
  <si>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</si>
  <si>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</si>
  <si>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</si>
  <si>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</si>
  <si>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</si>
  <si>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</si>
  <si>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</si>
  <si>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</si>
  <si>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</si>
  <si>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</si>
  <si>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</si>
  <si>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</si>
  <si>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</si>
  <si>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</si>
  <si>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</si>
  <si>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</si>
  <si>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</si>
  <si>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</si>
  <si>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</si>
  <si>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</si>
  <si>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</si>
  <si>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</si>
  <si>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</si>
  <si>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</si>
  <si>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</si>
  <si>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</si>
  <si>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</si>
  <si>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</si>
  <si>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</si>
  <si>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</si>
  <si>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</si>
  <si>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</si>
  <si>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</si>
  <si>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</si>
  <si>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</si>
  <si>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</si>
  <si>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</si>
  <si>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</si>
  <si>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</si>
  <si>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</si>
  <si>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</si>
  <si>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</si>
  <si>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</si>
  <si>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</si>
  <si>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</si>
  <si>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</si>
  <si>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</si>
  <si>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</si>
  <si>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</si>
  <si>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</si>
  <si>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</si>
  <si>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</si>
  <si>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</si>
  <si>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</si>
  <si>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</si>
  <si>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</si>
  <si>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</si>
  <si>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</si>
  <si>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</si>
  <si>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</si>
  <si>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</si>
  <si>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</si>
  <si>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</si>
  <si>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</si>
  <si>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</si>
  <si>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</si>
  <si>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</si>
  <si>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</si>
  <si>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</si>
  <si>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</si>
  <si>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</si>
  <si>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</si>
  <si>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</si>
  <si>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</si>
  <si>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</si>
  <si>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</si>
  <si>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</si>
  <si>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</si>
  <si>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</si>
  <si>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</si>
  <si>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</si>
  <si>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</si>
  <si>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</si>
  <si>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</si>
  <si>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</si>
  <si>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</si>
  <si>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</si>
  <si>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</si>
  <si>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</si>
  <si>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</si>
  <si>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</si>
  <si>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</si>
  <si>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</si>
  <si>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</si>
  <si>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</si>
  <si>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</si>
  <si>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</si>
  <si>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</si>
  <si>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</si>
  <si>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</si>
  <si>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</si>
  <si>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</si>
  <si>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</si>
  <si>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</si>
  <si>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</si>
  <si>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</si>
  <si>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</si>
  <si>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</si>
  <si>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</si>
  <si>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</si>
  <si>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</si>
  <si>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</si>
  <si>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</si>
  <si>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</si>
  <si>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</si>
  <si>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</si>
  <si>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</si>
  <si>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</si>
  <si>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</si>
  <si>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</si>
  <si>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</si>
  <si>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</si>
  <si>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</si>
  <si>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</si>
  <si>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</si>
  <si>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</si>
  <si>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</si>
  <si>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</si>
  <si>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</si>
  <si>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</si>
  <si>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</si>
  <si>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</si>
  <si>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</si>
  <si>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</si>
  <si>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</si>
  <si>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</si>
  <si>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</si>
  <si>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</si>
  <si>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</si>
  <si>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</si>
  <si>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</si>
  <si>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</si>
  <si>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</si>
  <si>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</si>
  <si>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</si>
  <si>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</si>
  <si>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</si>
  <si>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</si>
  <si>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</si>
  <si>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</si>
  <si>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</si>
  <si>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</si>
  <si>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</si>
  <si>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</si>
  <si>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</si>
  <si>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</si>
  <si>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</si>
  <si>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</si>
  <si>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</si>
  <si>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</si>
  <si>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</si>
  <si>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</si>
  <si>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</si>
  <si>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</si>
  <si>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</si>
  <si>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</si>
  <si>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</si>
  <si>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</si>
  <si>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</si>
  <si>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</si>
  <si>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</si>
  <si>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</si>
  <si>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</si>
  <si>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</si>
  <si>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</si>
  <si>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</si>
  <si>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</si>
  <si>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</si>
  <si>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</si>
  <si>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</si>
  <si>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</si>
  <si>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</si>
  <si>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</si>
  <si>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</si>
  <si>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</si>
  <si>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</si>
  <si>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</si>
  <si>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</si>
  <si>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</si>
  <si>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</si>
  <si>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</si>
  <si>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</si>
  <si>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</si>
  <si>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</si>
  <si>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</si>
  <si>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</si>
  <si>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</si>
  <si>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</si>
  <si>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</si>
  <si>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</si>
  <si>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</si>
  <si>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</si>
  <si>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</si>
  <si>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</si>
  <si>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</si>
  <si>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</si>
  <si>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</si>
  <si>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</si>
  <si>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</si>
  <si>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</si>
  <si>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</si>
  <si>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</si>
  <si>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</si>
  <si>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</si>
  <si>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</si>
  <si>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</si>
  <si>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</si>
  <si>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</si>
  <si>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</si>
  <si>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</si>
  <si>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</si>
  <si>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</si>
  <si>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</si>
  <si>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</si>
  <si>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</si>
  <si>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</si>
  <si>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</si>
  <si>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</si>
  <si>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</si>
  <si>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</si>
  <si>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</si>
  <si>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</si>
  <si>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</si>
  <si>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</si>
  <si>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</si>
  <si>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</si>
  <si>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</si>
  <si>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</si>
  <si>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</si>
  <si>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</si>
  <si>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</si>
  <si>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</si>
  <si>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</si>
  <si>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</si>
  <si>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</si>
  <si>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</si>
  <si>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</si>
  <si>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</si>
  <si>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</si>
  <si>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</si>
  <si>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</si>
  <si>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</si>
  <si>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</si>
  <si>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</si>
  <si>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</si>
  <si>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</si>
  <si>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</si>
  <si>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</si>
  <si>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</si>
  <si>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</si>
  <si>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</si>
  <si>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</si>
  <si>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</si>
  <si>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</si>
  <si>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</si>
  <si>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</si>
  <si>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</si>
  <si>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</si>
  <si>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</si>
  <si>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</si>
  <si>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</si>
  <si>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</si>
  <si>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</si>
  <si>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</si>
  <si>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</si>
  <si>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</si>
  <si>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</si>
  <si>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</si>
  <si>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</si>
  <si>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</si>
  <si>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</si>
  <si>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</si>
  <si>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</si>
  <si>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</si>
  <si>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</si>
  <si>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</si>
  <si>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</si>
  <si>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</si>
  <si>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</si>
  <si>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</si>
  <si>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</si>
  <si>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</si>
  <si>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</si>
  <si>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</si>
  <si>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</si>
  <si>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</si>
  <si>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</si>
  <si>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</si>
  <si>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</si>
  <si>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</si>
  <si>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</si>
  <si>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</si>
  <si>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</si>
  <si>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</si>
  <si>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</si>
  <si>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</si>
  <si>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</si>
  <si>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</si>
  <si>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</si>
  <si>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</si>
  <si>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</si>
  <si>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</si>
  <si>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</si>
  <si>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</si>
  <si>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</si>
  <si>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</si>
  <si>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</si>
  <si>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</si>
  <si>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</si>
  <si>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</si>
  <si>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</si>
  <si>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</si>
  <si>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</si>
  <si>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</si>
  <si>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</si>
  <si>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</si>
  <si>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</si>
  <si>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</si>
  <si>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</si>
  <si>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</si>
  <si>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</si>
  <si>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</si>
  <si>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</si>
  <si>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</si>
  <si>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</si>
  <si>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</si>
  <si>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</si>
  <si>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</si>
  <si>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</si>
  <si>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</si>
  <si>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</si>
  <si>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</si>
  <si>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</si>
  <si>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</si>
  <si>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</si>
  <si>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</si>
  <si>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</si>
  <si>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</si>
  <si>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</si>
  <si>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</si>
  <si>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</si>
  <si>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</si>
  <si>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</si>
  <si>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</si>
  <si>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</si>
  <si>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</si>
  <si>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</si>
  <si>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</si>
  <si>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</si>
  <si>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</si>
  <si>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</si>
  <si>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</si>
  <si>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</si>
  <si>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</si>
  <si>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</si>
  <si>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</si>
  <si>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</si>
  <si>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</si>
  <si>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</si>
  <si>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</si>
  <si>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</si>
  <si>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</si>
  <si>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</si>
  <si>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</si>
  <si>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</si>
  <si>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</si>
  <si>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</si>
  <si>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</si>
  <si>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</si>
  <si>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</si>
  <si>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</si>
  <si>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</si>
  <si>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</si>
  <si>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</si>
  <si>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</si>
  <si>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</si>
  <si>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</si>
  <si>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</si>
  <si>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</si>
  <si>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</si>
  <si>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</si>
  <si>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</si>
  <si>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</si>
  <si>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</si>
  <si>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</si>
  <si>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</si>
  <si>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</si>
  <si>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</si>
  <si>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</si>
  <si>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</si>
  <si>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</si>
  <si>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</si>
  <si>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</si>
  <si>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</si>
  <si>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</si>
  <si>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</si>
  <si>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</si>
  <si>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</si>
  <si>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</si>
  <si>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</si>
  <si>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</si>
  <si>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</si>
  <si>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</si>
  <si>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</si>
  <si>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</si>
  <si>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</si>
  <si>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</si>
  <si>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</si>
  <si>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</si>
  <si>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</si>
  <si>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</si>
  <si>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</si>
  <si>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</si>
  <si>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</si>
  <si>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</si>
  <si>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</si>
  <si>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</si>
  <si>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</si>
  <si>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</si>
  <si>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</si>
  <si>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</si>
  <si>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</si>
  <si>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</si>
  <si>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</si>
  <si>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</si>
  <si>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</si>
  <si>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</si>
  <si>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</si>
  <si>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</si>
  <si>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</si>
  <si>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</si>
  <si>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</si>
  <si>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</si>
  <si>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</si>
  <si>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</si>
  <si>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</si>
  <si>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</si>
  <si>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</si>
  <si>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</si>
  <si>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</si>
  <si>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</si>
  <si>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</si>
  <si>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</si>
  <si>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</si>
  <si>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</si>
  <si>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</si>
  <si>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</si>
  <si>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</si>
  <si>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</si>
  <si>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</si>
  <si>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</si>
  <si>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</si>
  <si>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</si>
  <si>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</si>
  <si>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</si>
  <si>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</si>
  <si>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</si>
  <si>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</si>
  <si>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</si>
  <si>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</si>
  <si>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</si>
  <si>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</si>
  <si>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</si>
  <si>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</si>
  <si>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</si>
  <si>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</si>
  <si>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</si>
  <si>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</si>
  <si>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</si>
  <si>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</si>
  <si>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</si>
  <si>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</si>
  <si>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</si>
  <si>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</si>
  <si>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</si>
  <si>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</si>
  <si>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</si>
  <si>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</si>
  <si>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</si>
  <si>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</si>
  <si>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</si>
  <si>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</si>
  <si>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</si>
  <si>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</si>
  <si>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</si>
  <si>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</si>
  <si>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</si>
  <si>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</si>
  <si>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</si>
  <si>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</si>
  <si>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</si>
  <si>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</si>
  <si>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</si>
  <si>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</si>
  <si>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</si>
  <si>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</si>
  <si>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</si>
  <si>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</si>
  <si>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</si>
  <si>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</si>
  <si>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</si>
  <si>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</si>
  <si>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</si>
  <si>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</si>
  <si>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</si>
  <si>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</si>
  <si>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</si>
  <si>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</si>
  <si>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</si>
  <si>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</si>
  <si>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</si>
  <si>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</si>
  <si>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</si>
  <si>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</si>
  <si>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</si>
  <si>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</si>
  <si>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</si>
  <si>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</si>
  <si>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</si>
  <si>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</si>
  <si>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</si>
  <si>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</si>
  <si>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</si>
  <si>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</si>
  <si>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</si>
  <si>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</si>
  <si>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</si>
  <si>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</si>
  <si>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</si>
  <si>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</si>
  <si>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</si>
  <si>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</si>
  <si>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</si>
  <si>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</si>
  <si>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</si>
  <si>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</si>
  <si>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</si>
  <si>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</si>
  <si>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</si>
  <si>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</si>
  <si>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</si>
  <si>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</si>
  <si>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</si>
  <si>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</si>
  <si>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</si>
  <si>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</si>
  <si>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</si>
  <si>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</si>
  <si>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</si>
  <si>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</si>
  <si>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</si>
  <si>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</si>
  <si>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</si>
  <si>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</si>
  <si>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</si>
  <si>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</si>
  <si>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</si>
  <si>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</si>
  <si>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</si>
  <si>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</si>
  <si>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</si>
  <si>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</si>
  <si>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</si>
  <si>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</si>
  <si>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</si>
  <si>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</si>
  <si>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</si>
  <si>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</si>
  <si>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</si>
  <si>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</si>
  <si>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</si>
  <si>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</si>
  <si>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</si>
  <si>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</si>
  <si>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</si>
  <si>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</si>
  <si>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</si>
  <si>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</si>
  <si>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</si>
  <si>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</si>
  <si>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</si>
  <si>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</si>
  <si>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</si>
  <si>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</si>
  <si>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</si>
  <si>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</si>
  <si>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</si>
  <si>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</si>
  <si>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</si>
  <si>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</si>
  <si>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</si>
  <si>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</si>
  <si>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</si>
  <si>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</si>
  <si>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</si>
  <si>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</si>
  <si>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</si>
  <si>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</si>
  <si>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</si>
  <si>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</si>
  <si>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</si>
  <si>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</si>
  <si>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</si>
  <si>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</si>
  <si>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</si>
  <si>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</si>
  <si>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</si>
  <si>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</si>
  <si>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</si>
  <si>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</si>
  <si>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</si>
  <si>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</si>
  <si>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</si>
  <si>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</si>
  <si>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Vakbekwaam medewerker Bloem &amp; Design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</si>
  <si>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</si>
  <si>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</si>
  <si>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</si>
  <si>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</si>
  <si>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</si>
  <si>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 xml:space="preserve">B1-K1: Maken en verkopen van groene arrangementen                                                                         P2-K1: Uitvoeren werkzaamheden rondom de in- en verkoop  </t>
  </si>
  <si>
    <t xml:space="preserve">B1-K1-W1: Maakt bloemwerk, groene decoraties en/of presentaties                                                                              B1-K1-W2: Verzorgt groene producten en natuurlijke materialen                                                                                                B1-K1-W3: Verzorgt de winkel-/productpresentatie      B1-K1-W4: Informeert en adviseert                                         P2-K1-W1: Koopt in en beheert de voorraad                  P2-K1-W2: Handelt de verkoop af                                         P2-K1-W3: Begeleidt de werkzaamheden    </t>
  </si>
  <si>
    <t xml:space="preserve">Keuzedeel 1     Keuze uit 1 of  2 bij aanvang opleiding; minimum aantal van 15 studenten                                                   Keuzedeel 2     Keuze uit 3 of 4 aan het einde van  leerjaar 1;  minimum aantal van 15 studenten                                                     Keuzedeel 3   Keuze uit 5, 6 of 7  aan het einde van  leerjaar 1;  minimum aantal van 15 studenten
</t>
  </si>
  <si>
    <t>Nederlands</t>
  </si>
  <si>
    <t>LB</t>
  </si>
  <si>
    <t>ICT</t>
  </si>
  <si>
    <t>Beroepspraktijkopdrachten</t>
  </si>
  <si>
    <t>Studieloopbaanbegeleiding</t>
  </si>
  <si>
    <t>Design</t>
  </si>
  <si>
    <t>Bloemvaardigheid</t>
  </si>
  <si>
    <t>Naaldwijk</t>
  </si>
  <si>
    <t>M.P. de Groot</t>
  </si>
  <si>
    <t>2017-2018</t>
  </si>
  <si>
    <t xml:space="preserve">1.  K0034  Engels in de beroepscontext A2                       2.  K0025  Duits in de beroepscontext A2                          3.  K0165  Ondernemerschap MBO                                     4.  K0030   Duurzaamheid in het beroep C                        5. K0343  Trends, conceptueel bloemwerk/product en marktinnovatie                           </t>
  </si>
  <si>
    <t xml:space="preserve">  Lesuur  </t>
  </si>
  <si>
    <t xml:space="preserve">  BPV uur 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</si>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</sst>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groot01/AppData/Local/Microsoft/Windows/Temporary%20Internet%20Files/Content.Outlook/IR2B2XUP/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zoomScale="80" zoomScaleNormal="80" workbookViewId="0">
      <selection activeCell="D13" sqref="D13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146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975</v>
      </c>
      <c r="D3" s="265"/>
      <c r="E3" s="140"/>
      <c r="F3" s="348" t="s">
        <v>957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50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139</v>
      </c>
      <c r="D4" s="267" t="s">
        <v>140</v>
      </c>
      <c r="E4" s="140"/>
      <c r="F4" s="268"/>
      <c r="G4" s="269" t="s">
        <v>143</v>
      </c>
      <c r="H4" s="269"/>
      <c r="I4" s="351" t="s">
        <v>145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892</v>
      </c>
      <c r="D5" s="183">
        <v>2</v>
      </c>
      <c r="E5" s="270"/>
      <c r="F5" s="354">
        <v>25444</v>
      </c>
      <c r="G5" s="355"/>
      <c r="H5" s="352" t="str">
        <f>IFERROR(VLOOKUP(F5,db_crebolijst_all!A3:S497,17),"1")</f>
        <v>Bloem, groen en styling 23169 (Vakbekwaam medewerker bloem, groen en styling)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3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141</v>
      </c>
      <c r="D6" s="272" t="s">
        <v>142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3</v>
      </c>
      <c r="E7" s="270"/>
      <c r="F7" s="336" t="s">
        <v>144</v>
      </c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8"/>
      <c r="Y7" s="144"/>
      <c r="AR7" s="279" t="str">
        <f>CONCATENATE(C7,";",D5+AS10)</f>
        <v>BOL;2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35">
      <c r="B9" s="143"/>
      <c r="C9" s="142" t="s">
        <v>138</v>
      </c>
      <c r="D9" s="139"/>
      <c r="E9" s="140"/>
      <c r="F9" s="336" t="s">
        <v>10</v>
      </c>
      <c r="G9" s="337"/>
      <c r="H9" s="359"/>
      <c r="I9" s="136"/>
      <c r="J9" s="356" t="s">
        <v>11</v>
      </c>
      <c r="K9" s="357"/>
      <c r="L9" s="358"/>
      <c r="M9" s="136"/>
      <c r="N9" s="356" t="s">
        <v>12</v>
      </c>
      <c r="O9" s="357"/>
      <c r="P9" s="358"/>
      <c r="Q9" s="137"/>
      <c r="R9" s="356" t="s">
        <v>15</v>
      </c>
      <c r="S9" s="357"/>
      <c r="T9" s="358"/>
      <c r="U9" s="137"/>
      <c r="V9" s="336" t="s">
        <v>4</v>
      </c>
      <c r="W9" s="337"/>
      <c r="X9" s="338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35">
      <c r="B10" s="143"/>
      <c r="C10" s="59">
        <v>7.0000000000000007E-2</v>
      </c>
      <c r="D10" s="136" t="s">
        <v>199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6" t="s">
        <v>10</v>
      </c>
      <c r="G16" s="337"/>
      <c r="H16" s="338"/>
      <c r="I16" s="74"/>
      <c r="J16" s="336" t="s">
        <v>11</v>
      </c>
      <c r="K16" s="337"/>
      <c r="L16" s="338"/>
      <c r="M16" s="74"/>
      <c r="N16" s="336" t="s">
        <v>12</v>
      </c>
      <c r="O16" s="337"/>
      <c r="P16" s="338"/>
      <c r="Q16" s="75"/>
      <c r="R16" s="336" t="s">
        <v>15</v>
      </c>
      <c r="S16" s="337"/>
      <c r="T16" s="338"/>
      <c r="U16" s="75"/>
      <c r="V16" s="336" t="s">
        <v>4</v>
      </c>
      <c r="W16" s="337"/>
      <c r="X16" s="338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39" t="s">
        <v>199</v>
      </c>
      <c r="D18" s="78"/>
      <c r="F18" s="342">
        <f>IFERROR(W10*(1+$C$10),AC5)</f>
        <v>1337.5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  <c r="Y18" s="76"/>
    </row>
    <row r="19" spans="2:25" ht="10.199999999999999" customHeight="1" thickBot="1" x14ac:dyDescent="0.35">
      <c r="B19" s="72"/>
      <c r="C19" s="34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0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99999999999999" customHeight="1" x14ac:dyDescent="0.3">
      <c r="B22" s="72"/>
      <c r="C22" s="34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0"/>
      <c r="D23" s="75" t="s">
        <v>17</v>
      </c>
      <c r="E23" s="89"/>
      <c r="F23" s="90"/>
      <c r="G23" s="290">
        <f>Opleidingsplan!J69</f>
        <v>764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0"/>
      <c r="D25" s="75" t="s">
        <v>18</v>
      </c>
      <c r="E25" s="73"/>
      <c r="F25" s="88"/>
      <c r="G25" s="75"/>
      <c r="H25" s="86"/>
      <c r="I25" s="75"/>
      <c r="J25" s="87"/>
      <c r="K25" s="290">
        <f>Opleidingsplan!AI69</f>
        <v>623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Opleidingsplan!BI69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Opleidingsplan!CH69</f>
        <v>0</v>
      </c>
      <c r="T29" s="86"/>
      <c r="U29" s="75"/>
      <c r="V29" s="87"/>
      <c r="W29" s="85">
        <f>+G23+K25+O27+S29</f>
        <v>1387</v>
      </c>
      <c r="X29" s="86"/>
      <c r="Y29" s="76"/>
    </row>
    <row r="30" spans="2:25" ht="10.199999999999999" customHeight="1" x14ac:dyDescent="0.3">
      <c r="B30" s="72"/>
      <c r="C30" s="34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0"/>
      <c r="D31" s="74" t="s">
        <v>4</v>
      </c>
      <c r="E31" s="83"/>
      <c r="F31" s="88"/>
      <c r="G31" s="291">
        <f>+G23-G21</f>
        <v>15</v>
      </c>
      <c r="H31" s="86"/>
      <c r="I31" s="75"/>
      <c r="J31" s="87"/>
      <c r="K31" s="291">
        <f>+K25-K21</f>
        <v>34.5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49.5</v>
      </c>
      <c r="X31" s="86"/>
      <c r="Y31" s="76"/>
    </row>
    <row r="32" spans="2:25" ht="10.199999999999999" customHeight="1" thickBot="1" x14ac:dyDescent="0.35">
      <c r="B32" s="72"/>
      <c r="C32" s="34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39" t="s">
        <v>0</v>
      </c>
      <c r="D34" s="78"/>
      <c r="F34" s="342">
        <f>W11*(1+$C$11)</f>
        <v>802.5</v>
      </c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/>
      <c r="Y34" s="76"/>
    </row>
    <row r="35" spans="2:25" ht="10.199999999999999" customHeight="1" thickBot="1" x14ac:dyDescent="0.35">
      <c r="B35" s="72"/>
      <c r="C35" s="34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0"/>
      <c r="D37" s="74" t="s">
        <v>29</v>
      </c>
      <c r="E37" s="83"/>
      <c r="F37" s="84"/>
      <c r="G37" s="290">
        <f>G11*(1+$C$11)</f>
        <v>321</v>
      </c>
      <c r="H37" s="76"/>
      <c r="I37" s="77"/>
      <c r="J37" s="88"/>
      <c r="K37" s="290">
        <f>K11*(1+$C$11)</f>
        <v>481.5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99999999999999" customHeight="1" x14ac:dyDescent="0.3">
      <c r="B38" s="72"/>
      <c r="C38" s="34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0"/>
      <c r="D39" s="75" t="s">
        <v>17</v>
      </c>
      <c r="E39" s="89"/>
      <c r="F39" s="90"/>
      <c r="G39" s="290">
        <f>Opleidingsplan!K69</f>
        <v>450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0"/>
      <c r="D41" s="75" t="s">
        <v>18</v>
      </c>
      <c r="E41" s="73"/>
      <c r="F41" s="88"/>
      <c r="G41" s="75"/>
      <c r="H41" s="86"/>
      <c r="I41" s="75"/>
      <c r="J41" s="87"/>
      <c r="K41" s="290">
        <f>Opleidingsplan!AJ69</f>
        <v>550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Opleidingsplan!BJ69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Opleidingsplan!CI69</f>
        <v>0</v>
      </c>
      <c r="T45" s="86"/>
      <c r="U45" s="75"/>
      <c r="V45" s="87"/>
      <c r="W45" s="85">
        <f>+G39+K41+O43+S45</f>
        <v>1000</v>
      </c>
      <c r="X45" s="86"/>
      <c r="Y45" s="76"/>
    </row>
    <row r="46" spans="2:25" ht="10.199999999999999" customHeight="1" x14ac:dyDescent="0.3">
      <c r="B46" s="72"/>
      <c r="C46" s="34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0"/>
      <c r="D47" s="74" t="s">
        <v>4</v>
      </c>
      <c r="E47" s="83"/>
      <c r="F47" s="88"/>
      <c r="G47" s="291">
        <f>+G39-G37</f>
        <v>129</v>
      </c>
      <c r="H47" s="86"/>
      <c r="I47" s="75"/>
      <c r="J47" s="87"/>
      <c r="K47" s="291">
        <f>+K41-K37</f>
        <v>68.5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197.5</v>
      </c>
      <c r="X47" s="86"/>
      <c r="Y47" s="76"/>
    </row>
    <row r="48" spans="2:25" ht="10.199999999999999" customHeight="1" thickBot="1" x14ac:dyDescent="0.35">
      <c r="B48" s="72"/>
      <c r="C48" s="34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0" t="s">
        <v>4</v>
      </c>
      <c r="D50" s="78"/>
      <c r="E50" s="73"/>
      <c r="F50" s="333">
        <f>F18+F34+W12-W11-W10</f>
        <v>2140</v>
      </c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5"/>
      <c r="Y50" s="76"/>
    </row>
    <row r="51" spans="1:125" ht="10.199999999999999" customHeight="1" thickBot="1" x14ac:dyDescent="0.35">
      <c r="B51" s="72"/>
      <c r="C51" s="33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1"/>
      <c r="D53" s="74" t="s">
        <v>29</v>
      </c>
      <c r="E53" s="83"/>
      <c r="F53" s="84"/>
      <c r="G53" s="290">
        <f>+G21+G37</f>
        <v>1070</v>
      </c>
      <c r="H53" s="76"/>
      <c r="I53" s="77"/>
      <c r="J53" s="88"/>
      <c r="K53" s="290">
        <f>+K21+K37</f>
        <v>1070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7"/>
    </row>
    <row r="54" spans="1:125" ht="10.199999999999999" customHeight="1" x14ac:dyDescent="0.3">
      <c r="B54" s="72"/>
      <c r="C54" s="33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1"/>
      <c r="D55" s="74" t="s">
        <v>199</v>
      </c>
      <c r="E55" s="83"/>
      <c r="F55" s="84"/>
      <c r="G55" s="290">
        <f>G23</f>
        <v>764</v>
      </c>
      <c r="H55" s="86"/>
      <c r="I55" s="75"/>
      <c r="J55" s="87"/>
      <c r="K55" s="290">
        <f>K25</f>
        <v>623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1387</v>
      </c>
      <c r="X55" s="100"/>
      <c r="Y55" s="76"/>
    </row>
    <row r="56" spans="1:125" ht="14.25" customHeight="1" x14ac:dyDescent="0.3">
      <c r="B56" s="72"/>
      <c r="C56" s="331"/>
      <c r="D56" s="74" t="s">
        <v>0</v>
      </c>
      <c r="E56" s="83"/>
      <c r="F56" s="84"/>
      <c r="G56" s="290">
        <f>G39</f>
        <v>450</v>
      </c>
      <c r="H56" s="86"/>
      <c r="I56" s="75"/>
      <c r="J56" s="87"/>
      <c r="K56" s="290">
        <f>K41</f>
        <v>550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1000</v>
      </c>
      <c r="X56" s="100"/>
      <c r="Y56" s="76"/>
    </row>
    <row r="57" spans="1:125" s="292" customFormat="1" ht="14.25" customHeight="1" x14ac:dyDescent="0.3">
      <c r="A57" s="282"/>
      <c r="B57" s="103"/>
      <c r="C57" s="33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0.41893590280687054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1"/>
      <c r="D58" s="74" t="s">
        <v>4</v>
      </c>
      <c r="E58" s="83"/>
      <c r="F58" s="88"/>
      <c r="G58" s="290">
        <f>+G55+G56</f>
        <v>1214</v>
      </c>
      <c r="H58" s="76"/>
      <c r="I58" s="77"/>
      <c r="J58" s="88"/>
      <c r="K58" s="290">
        <f>+K55+K56</f>
        <v>1173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2387</v>
      </c>
      <c r="X58" s="100"/>
      <c r="Y58" s="76"/>
    </row>
    <row r="59" spans="1:125" ht="10.199999999999999" customHeight="1" x14ac:dyDescent="0.3">
      <c r="B59" s="72"/>
      <c r="C59" s="33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1"/>
      <c r="D60" s="116" t="s">
        <v>136</v>
      </c>
      <c r="E60" s="83"/>
      <c r="F60" s="88"/>
      <c r="G60" s="291">
        <f>(G56+G55)-G53</f>
        <v>144</v>
      </c>
      <c r="H60" s="76"/>
      <c r="I60" s="77"/>
      <c r="J60" s="88"/>
      <c r="K60" s="291">
        <f>(K56+K55)-K53</f>
        <v>103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247</v>
      </c>
      <c r="X60" s="100"/>
      <c r="Y60" s="76"/>
    </row>
    <row r="61" spans="1:125" ht="10.199999999999999" customHeight="1" x14ac:dyDescent="0.3">
      <c r="B61" s="72"/>
      <c r="C61" s="33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1"/>
      <c r="D62" s="116" t="s">
        <v>137</v>
      </c>
      <c r="E62" s="83"/>
      <c r="F62" s="88"/>
      <c r="G62" s="291">
        <f>G55+G56-((G21/(1+$C$10))+(G37/(1+$C$11)))</f>
        <v>214</v>
      </c>
      <c r="H62" s="76"/>
      <c r="I62" s="77"/>
      <c r="J62" s="88"/>
      <c r="K62" s="291">
        <f>K55+K56-((K21/(1+$C$10))+(K37/(1+$C$11)))</f>
        <v>173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387</v>
      </c>
      <c r="X62" s="100"/>
      <c r="Y62" s="76"/>
    </row>
    <row r="63" spans="1:125" ht="10.199999999999999" customHeight="1" thickBot="1" x14ac:dyDescent="0.35">
      <c r="B63" s="72"/>
      <c r="C63" s="33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192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45">
        <f>Examenprogramma!$B$25</f>
        <v>42927</v>
      </c>
      <c r="L66" s="345"/>
      <c r="M66" s="345"/>
      <c r="N66" s="345"/>
      <c r="O66" s="345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46" t="str">
        <f>Examenprogramma!$B$26</f>
        <v>Naaldwijk</v>
      </c>
      <c r="L67" s="346"/>
      <c r="M67" s="346"/>
      <c r="N67" s="346"/>
      <c r="O67" s="346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47" t="str">
        <f>Examenprogramma!$B$27</f>
        <v>M.P. de Groot</v>
      </c>
      <c r="L68" s="347"/>
      <c r="M68" s="347"/>
      <c r="N68" s="347"/>
      <c r="O68" s="347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90"/>
  <sheetViews>
    <sheetView zoomScale="60" zoomScaleNormal="60" workbookViewId="0">
      <pane xSplit="3" ySplit="14" topLeftCell="D19" activePane="bottomRight" state="frozen"/>
      <selection pane="topRight" activeCell="C1" sqref="C1"/>
      <selection pane="bottomLeft" activeCell="A13" sqref="A13"/>
      <selection pane="bottomRight" activeCell="A27" sqref="A27:XFD37"/>
    </sheetView>
  </sheetViews>
  <sheetFormatPr defaultColWidth="8.88671875" defaultRowHeight="14.4" outlineLevelRow="1" outlineLevelCol="1" x14ac:dyDescent="0.3"/>
  <cols>
    <col min="1" max="1" width="37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1" width="9.6640625" style="210" customWidth="1"/>
    <col min="12" max="13" width="11.88671875" style="210" customWidth="1"/>
    <col min="14" max="14" width="1.6640625" style="208" customWidth="1"/>
    <col min="15" max="16" width="9.6640625" style="210" customWidth="1" outlineLevel="1"/>
    <col min="17" max="18" width="12.88671875" style="210" customWidth="1" outlineLevel="1"/>
    <col min="19" max="19" width="1.6640625" style="208" customWidth="1" outlineLevel="1"/>
    <col min="20" max="21" width="9.6640625" style="210" customWidth="1" outlineLevel="1"/>
    <col min="22" max="23" width="11.88671875" style="210" customWidth="1" outlineLevel="1"/>
    <col min="24" max="24" width="1.6640625" style="208" customWidth="1" outlineLevel="1"/>
    <col min="25" max="26" width="9.6640625" style="210" customWidth="1" outlineLevel="1"/>
    <col min="27" max="28" width="11.33203125" style="210" customWidth="1" outlineLevel="1"/>
    <col min="29" max="29" width="1.6640625" style="210" customWidth="1" outlineLevel="1"/>
    <col min="30" max="31" width="9.6640625" style="210" customWidth="1" outlineLevel="1"/>
    <col min="32" max="33" width="11.109375" style="210" customWidth="1" outlineLevel="1"/>
    <col min="34" max="34" width="1.6640625" style="210" customWidth="1"/>
    <col min="35" max="36" width="9.6640625" style="210" customWidth="1"/>
    <col min="37" max="38" width="11.88671875" style="210" customWidth="1"/>
    <col min="39" max="39" width="3.33203125" style="210" customWidth="1"/>
    <col min="40" max="43" width="9.6640625" style="210" customWidth="1" outlineLevel="1"/>
    <col min="44" max="44" width="1.6640625" style="208" customWidth="1" outlineLevel="1"/>
    <col min="45" max="48" width="9.6640625" style="210" customWidth="1" outlineLevel="1"/>
    <col min="49" max="49" width="1.6640625" style="208" customWidth="1" outlineLevel="1"/>
    <col min="50" max="53" width="9.6640625" style="210" customWidth="1" outlineLevel="1"/>
    <col min="54" max="54" width="1.6640625" style="210" customWidth="1" outlineLevel="1"/>
    <col min="55" max="58" width="9.6640625" style="210" customWidth="1" outlineLevel="1"/>
    <col min="59" max="59" width="1.6640625" style="210" customWidth="1" outlineLevel="1"/>
    <col min="60" max="60" width="1.6640625" style="210" customWidth="1"/>
    <col min="61" max="62" width="9.6640625" style="210" customWidth="1"/>
    <col min="63" max="63" width="11.5546875" style="210" customWidth="1"/>
    <col min="64" max="64" width="11.44140625" style="210" customWidth="1"/>
    <col min="65" max="65" width="2.5546875" style="210" customWidth="1"/>
    <col min="66" max="67" width="9.6640625" style="210" customWidth="1" outlineLevel="1"/>
    <col min="68" max="69" width="12" style="210" customWidth="1" outlineLevel="1"/>
    <col min="70" max="70" width="1.6640625" style="208" customWidth="1" outlineLevel="1"/>
    <col min="71" max="72" width="9.6640625" style="210" customWidth="1" outlineLevel="1"/>
    <col min="73" max="74" width="12.33203125" style="210" customWidth="1" outlineLevel="1"/>
    <col min="75" max="75" width="1.6640625" style="208" customWidth="1" outlineLevel="1"/>
    <col min="76" max="77" width="9.6640625" style="210" customWidth="1" outlineLevel="1"/>
    <col min="78" max="79" width="12" style="210" customWidth="1" outlineLevel="1"/>
    <col min="80" max="80" width="1.6640625" style="210" customWidth="1" outlineLevel="1"/>
    <col min="81" max="82" width="9.6640625" style="210" customWidth="1" outlineLevel="1"/>
    <col min="83" max="84" width="13.6640625" style="210" customWidth="1" outlineLevel="1"/>
    <col min="85" max="85" width="1.6640625" style="210" customWidth="1"/>
    <col min="86" max="87" width="9.6640625" style="210" customWidth="1"/>
    <col min="88" max="88" width="11.33203125" style="210" customWidth="1"/>
    <col min="89" max="89" width="13.33203125" style="210" customWidth="1"/>
    <col min="90" max="90" width="8.88671875" style="210"/>
    <col min="91" max="92" width="9.6640625" style="210" customWidth="1" outlineLevel="1"/>
    <col min="93" max="94" width="12.44140625" style="210" customWidth="1" outlineLevel="1"/>
    <col min="95" max="95" width="1.6640625" style="208" customWidth="1" outlineLevel="1"/>
    <col min="96" max="97" width="9.6640625" style="210" customWidth="1" outlineLevel="1"/>
    <col min="98" max="99" width="12.6640625" style="210" customWidth="1" outlineLevel="1"/>
    <col min="100" max="100" width="1.6640625" style="208" customWidth="1" outlineLevel="1"/>
    <col min="101" max="102" width="9.6640625" style="210" customWidth="1" outlineLevel="1"/>
    <col min="103" max="104" width="12.33203125" style="210" customWidth="1" outlineLevel="1"/>
    <col min="105" max="105" width="1.6640625" style="210" customWidth="1" outlineLevel="1"/>
    <col min="106" max="107" width="9.6640625" style="210" customWidth="1" outlineLevel="1"/>
    <col min="108" max="109" width="13.5546875" style="210" customWidth="1" outlineLevel="1"/>
    <col min="110" max="110" width="1.6640625" style="210" customWidth="1"/>
    <col min="111" max="112" width="9.6640625" style="210" customWidth="1"/>
    <col min="113" max="113" width="13" style="210" customWidth="1"/>
    <col min="114" max="114" width="12.6640625" style="210" customWidth="1"/>
    <col min="115" max="16384" width="8.88671875" style="210"/>
  </cols>
  <sheetData>
    <row r="1" spans="1:114" x14ac:dyDescent="0.3">
      <c r="A1" s="207" t="s">
        <v>5</v>
      </c>
      <c r="B1" s="207"/>
    </row>
    <row r="2" spans="1:114" ht="13.95" customHeight="1" x14ac:dyDescent="0.3">
      <c r="A2" s="207"/>
      <c r="B2" s="207"/>
    </row>
    <row r="3" spans="1:114" x14ac:dyDescent="0.3">
      <c r="A3" s="211" t="s">
        <v>147</v>
      </c>
      <c r="B3" s="211"/>
      <c r="D3" s="346" t="str">
        <f>+Opleidingseis!$C$5</f>
        <v>MBO | Greenport</v>
      </c>
      <c r="E3" s="346"/>
      <c r="F3" s="346"/>
      <c r="G3" s="346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3">
      <c r="A4" s="211" t="s">
        <v>23</v>
      </c>
      <c r="B4" s="211"/>
      <c r="D4" s="346" t="str">
        <f>Examenprogramma!B3</f>
        <v>Naaldwijk</v>
      </c>
      <c r="E4" s="346"/>
      <c r="F4" s="346"/>
      <c r="G4" s="346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3">
      <c r="A5" s="211" t="s">
        <v>27</v>
      </c>
      <c r="B5" s="211"/>
      <c r="D5" s="346" t="str">
        <f>Opleidingseis!F3</f>
        <v>Vakbekwaam medewerker Bloem &amp; Design niveau 3</v>
      </c>
      <c r="E5" s="346"/>
      <c r="F5" s="346"/>
      <c r="G5" s="346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3">
      <c r="A6" s="211" t="s">
        <v>146</v>
      </c>
      <c r="B6" s="211"/>
      <c r="D6" s="346" t="str">
        <f>Opleidingseis!C3</f>
        <v>2017-2018</v>
      </c>
      <c r="E6" s="346"/>
      <c r="F6" s="346"/>
      <c r="G6" s="346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3">
      <c r="A7" s="211" t="s">
        <v>145</v>
      </c>
      <c r="B7" s="211"/>
      <c r="D7" s="346" t="str">
        <f>Opleidingseis!H5</f>
        <v>Bloem, groen en styling 23169 (Vakbekwaam medewerker bloem, groen en styling)</v>
      </c>
      <c r="E7" s="346"/>
      <c r="F7" s="346"/>
      <c r="G7" s="346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3">
      <c r="A8" s="211" t="s">
        <v>143</v>
      </c>
      <c r="B8" s="211"/>
      <c r="D8" s="346">
        <f>Opleidingseis!F5</f>
        <v>25444</v>
      </c>
      <c r="E8" s="346"/>
      <c r="F8" s="346"/>
      <c r="G8" s="346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3">
      <c r="A9" s="211" t="s">
        <v>141</v>
      </c>
      <c r="B9" s="211"/>
      <c r="D9" s="346" t="str">
        <f>Opleidingseis!C7</f>
        <v>BOL</v>
      </c>
      <c r="E9" s="346"/>
      <c r="F9" s="346"/>
      <c r="G9" s="346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3">
      <c r="A10" s="211" t="s">
        <v>142</v>
      </c>
      <c r="B10" s="211"/>
      <c r="D10" s="346">
        <f>Opleidingseis!D7</f>
        <v>3</v>
      </c>
      <c r="E10" s="346"/>
      <c r="F10" s="346"/>
      <c r="G10" s="346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3">
      <c r="A11" s="211" t="s">
        <v>901</v>
      </c>
      <c r="D11" s="346">
        <f>Opleidingseis!D5</f>
        <v>2</v>
      </c>
      <c r="E11" s="346"/>
      <c r="F11" s="346"/>
      <c r="G11" s="346"/>
      <c r="H11" s="212"/>
      <c r="I11" s="212"/>
      <c r="J11" s="212"/>
      <c r="K11" s="212"/>
      <c r="L11" s="212"/>
      <c r="M11" s="212"/>
    </row>
    <row r="12" spans="1:114" s="301" customFormat="1" ht="14.4" customHeight="1" x14ac:dyDescent="0.25">
      <c r="A12" s="213"/>
      <c r="B12" s="369" t="s">
        <v>187</v>
      </c>
      <c r="C12" s="214"/>
      <c r="D12" s="385" t="s">
        <v>186</v>
      </c>
      <c r="E12" s="382" t="s">
        <v>186</v>
      </c>
      <c r="F12" s="382" t="s">
        <v>186</v>
      </c>
      <c r="G12" s="382" t="s">
        <v>186</v>
      </c>
      <c r="H12" s="382" t="s">
        <v>186</v>
      </c>
      <c r="I12" s="214"/>
      <c r="J12" s="391" t="s">
        <v>26</v>
      </c>
      <c r="K12" s="392"/>
      <c r="L12" s="392"/>
      <c r="M12" s="300">
        <v>1</v>
      </c>
      <c r="N12" s="214"/>
      <c r="O12" s="380" t="s">
        <v>185</v>
      </c>
      <c r="P12" s="381"/>
      <c r="Q12" s="381"/>
      <c r="R12" s="244" t="s">
        <v>902</v>
      </c>
      <c r="S12" s="214"/>
      <c r="T12" s="380" t="s">
        <v>185</v>
      </c>
      <c r="U12" s="381"/>
      <c r="V12" s="381"/>
      <c r="W12" s="244" t="s">
        <v>903</v>
      </c>
      <c r="X12" s="214"/>
      <c r="Y12" s="380" t="s">
        <v>185</v>
      </c>
      <c r="Z12" s="381"/>
      <c r="AA12" s="381"/>
      <c r="AB12" s="244" t="s">
        <v>904</v>
      </c>
      <c r="AC12" s="245"/>
      <c r="AD12" s="380" t="str">
        <f>+Y12</f>
        <v>Periode</v>
      </c>
      <c r="AE12" s="381"/>
      <c r="AF12" s="381"/>
      <c r="AG12" s="244" t="s">
        <v>905</v>
      </c>
      <c r="AH12" s="245"/>
      <c r="AI12" s="371" t="s">
        <v>26</v>
      </c>
      <c r="AJ12" s="372"/>
      <c r="AK12" s="372"/>
      <c r="AL12" s="254">
        <v>2</v>
      </c>
      <c r="AM12" s="214"/>
      <c r="AN12" s="371" t="s">
        <v>185</v>
      </c>
      <c r="AO12" s="372"/>
      <c r="AP12" s="372"/>
      <c r="AQ12" s="254" t="s">
        <v>906</v>
      </c>
      <c r="AR12" s="214"/>
      <c r="AS12" s="371" t="s">
        <v>185</v>
      </c>
      <c r="AT12" s="372"/>
      <c r="AU12" s="372"/>
      <c r="AV12" s="254" t="s">
        <v>907</v>
      </c>
      <c r="AW12" s="214"/>
      <c r="AX12" s="371" t="s">
        <v>185</v>
      </c>
      <c r="AY12" s="372"/>
      <c r="AZ12" s="372"/>
      <c r="BA12" s="254" t="s">
        <v>908</v>
      </c>
      <c r="BB12" s="245"/>
      <c r="BC12" s="371" t="str">
        <f>+AX12</f>
        <v>Periode</v>
      </c>
      <c r="BD12" s="372"/>
      <c r="BE12" s="372"/>
      <c r="BF12" s="254" t="s">
        <v>909</v>
      </c>
      <c r="BG12" s="245"/>
      <c r="BH12" s="245"/>
      <c r="BI12" s="373" t="s">
        <v>26</v>
      </c>
      <c r="BJ12" s="374"/>
      <c r="BK12" s="374"/>
      <c r="BL12" s="256">
        <v>3</v>
      </c>
      <c r="BM12" s="214"/>
      <c r="BN12" s="373" t="s">
        <v>185</v>
      </c>
      <c r="BO12" s="374"/>
      <c r="BP12" s="374"/>
      <c r="BQ12" s="256" t="s">
        <v>910</v>
      </c>
      <c r="BR12" s="214"/>
      <c r="BS12" s="373" t="s">
        <v>185</v>
      </c>
      <c r="BT12" s="374"/>
      <c r="BU12" s="374"/>
      <c r="BV12" s="256" t="s">
        <v>911</v>
      </c>
      <c r="BW12" s="214"/>
      <c r="BX12" s="373" t="s">
        <v>185</v>
      </c>
      <c r="BY12" s="374"/>
      <c r="BZ12" s="374"/>
      <c r="CA12" s="256" t="s">
        <v>912</v>
      </c>
      <c r="CB12" s="245"/>
      <c r="CC12" s="373" t="str">
        <f>+BX12</f>
        <v>Periode</v>
      </c>
      <c r="CD12" s="374"/>
      <c r="CE12" s="374"/>
      <c r="CF12" s="256" t="s">
        <v>913</v>
      </c>
      <c r="CG12" s="245"/>
      <c r="CH12" s="364" t="s">
        <v>891</v>
      </c>
      <c r="CI12" s="365"/>
      <c r="CJ12" s="365"/>
      <c r="CK12" s="258">
        <v>4</v>
      </c>
      <c r="CM12" s="364" t="s">
        <v>185</v>
      </c>
      <c r="CN12" s="365"/>
      <c r="CO12" s="365"/>
      <c r="CP12" s="258" t="s">
        <v>914</v>
      </c>
      <c r="CQ12" s="214"/>
      <c r="CR12" s="364" t="s">
        <v>185</v>
      </c>
      <c r="CS12" s="365"/>
      <c r="CT12" s="365"/>
      <c r="CU12" s="258" t="s">
        <v>915</v>
      </c>
      <c r="CV12" s="214"/>
      <c r="CW12" s="364" t="s">
        <v>185</v>
      </c>
      <c r="CX12" s="365"/>
      <c r="CY12" s="365"/>
      <c r="CZ12" s="258" t="s">
        <v>916</v>
      </c>
      <c r="DA12" s="245"/>
      <c r="DB12" s="364" t="str">
        <f>+CW12</f>
        <v>Periode</v>
      </c>
      <c r="DC12" s="365"/>
      <c r="DD12" s="365"/>
      <c r="DE12" s="258" t="s">
        <v>917</v>
      </c>
      <c r="DF12" s="245"/>
      <c r="DG12" s="366" t="s">
        <v>36</v>
      </c>
      <c r="DH12" s="367"/>
      <c r="DI12" s="367"/>
      <c r="DJ12" s="317"/>
    </row>
    <row r="13" spans="1:114" s="301" customFormat="1" ht="14.4" customHeight="1" x14ac:dyDescent="0.25">
      <c r="A13" s="377" t="s">
        <v>2</v>
      </c>
      <c r="B13" s="370"/>
      <c r="C13" s="215"/>
      <c r="D13" s="386"/>
      <c r="E13" s="383"/>
      <c r="F13" s="383"/>
      <c r="G13" s="383"/>
      <c r="H13" s="383"/>
      <c r="I13" s="215"/>
      <c r="J13" s="379" t="s">
        <v>199</v>
      </c>
      <c r="K13" s="379" t="s">
        <v>0</v>
      </c>
      <c r="L13" s="379" t="s">
        <v>191</v>
      </c>
      <c r="M13" s="379" t="s">
        <v>22</v>
      </c>
      <c r="N13" s="246"/>
      <c r="O13" s="379" t="s">
        <v>199</v>
      </c>
      <c r="P13" s="379" t="s">
        <v>0</v>
      </c>
      <c r="Q13" s="379" t="s">
        <v>191</v>
      </c>
      <c r="R13" s="379" t="s">
        <v>22</v>
      </c>
      <c r="S13" s="246"/>
      <c r="T13" s="379" t="s">
        <v>199</v>
      </c>
      <c r="U13" s="379" t="s">
        <v>0</v>
      </c>
      <c r="V13" s="379" t="s">
        <v>191</v>
      </c>
      <c r="W13" s="379" t="s">
        <v>22</v>
      </c>
      <c r="X13" s="246"/>
      <c r="Y13" s="379" t="s">
        <v>199</v>
      </c>
      <c r="Z13" s="379" t="s">
        <v>0</v>
      </c>
      <c r="AA13" s="379" t="s">
        <v>191</v>
      </c>
      <c r="AB13" s="379" t="s">
        <v>22</v>
      </c>
      <c r="AC13" s="247"/>
      <c r="AD13" s="379" t="s">
        <v>199</v>
      </c>
      <c r="AE13" s="379" t="s">
        <v>0</v>
      </c>
      <c r="AF13" s="379" t="s">
        <v>191</v>
      </c>
      <c r="AG13" s="379" t="s">
        <v>22</v>
      </c>
      <c r="AH13" s="247"/>
      <c r="AI13" s="376" t="s">
        <v>199</v>
      </c>
      <c r="AJ13" s="376" t="s">
        <v>0</v>
      </c>
      <c r="AK13" s="376" t="s">
        <v>191</v>
      </c>
      <c r="AL13" s="376" t="s">
        <v>22</v>
      </c>
      <c r="AM13" s="246"/>
      <c r="AN13" s="376" t="s">
        <v>199</v>
      </c>
      <c r="AO13" s="376" t="s">
        <v>0</v>
      </c>
      <c r="AP13" s="376" t="s">
        <v>191</v>
      </c>
      <c r="AQ13" s="376" t="s">
        <v>22</v>
      </c>
      <c r="AR13" s="246"/>
      <c r="AS13" s="376" t="s">
        <v>199</v>
      </c>
      <c r="AT13" s="376" t="s">
        <v>0</v>
      </c>
      <c r="AU13" s="376" t="s">
        <v>191</v>
      </c>
      <c r="AV13" s="376" t="s">
        <v>22</v>
      </c>
      <c r="AW13" s="246"/>
      <c r="AX13" s="376" t="s">
        <v>199</v>
      </c>
      <c r="AY13" s="376" t="s">
        <v>0</v>
      </c>
      <c r="AZ13" s="376" t="s">
        <v>191</v>
      </c>
      <c r="BA13" s="376" t="s">
        <v>22</v>
      </c>
      <c r="BB13" s="247"/>
      <c r="BC13" s="376" t="s">
        <v>199</v>
      </c>
      <c r="BD13" s="376" t="s">
        <v>0</v>
      </c>
      <c r="BE13" s="376" t="s">
        <v>191</v>
      </c>
      <c r="BF13" s="376" t="s">
        <v>22</v>
      </c>
      <c r="BG13" s="247"/>
      <c r="BH13" s="247"/>
      <c r="BI13" s="375" t="s">
        <v>199</v>
      </c>
      <c r="BJ13" s="375" t="s">
        <v>0</v>
      </c>
      <c r="BK13" s="375" t="s">
        <v>191</v>
      </c>
      <c r="BL13" s="375" t="s">
        <v>22</v>
      </c>
      <c r="BM13" s="246"/>
      <c r="BN13" s="375" t="s">
        <v>199</v>
      </c>
      <c r="BO13" s="375" t="s">
        <v>0</v>
      </c>
      <c r="BP13" s="375" t="s">
        <v>191</v>
      </c>
      <c r="BQ13" s="375" t="s">
        <v>22</v>
      </c>
      <c r="BR13" s="246"/>
      <c r="BS13" s="375" t="s">
        <v>199</v>
      </c>
      <c r="BT13" s="375" t="s">
        <v>0</v>
      </c>
      <c r="BU13" s="375" t="s">
        <v>191</v>
      </c>
      <c r="BV13" s="375" t="s">
        <v>22</v>
      </c>
      <c r="BW13" s="246"/>
      <c r="BX13" s="375" t="s">
        <v>199</v>
      </c>
      <c r="BY13" s="375" t="s">
        <v>0</v>
      </c>
      <c r="BZ13" s="375" t="s">
        <v>191</v>
      </c>
      <c r="CA13" s="375" t="s">
        <v>22</v>
      </c>
      <c r="CB13" s="247"/>
      <c r="CC13" s="375" t="s">
        <v>199</v>
      </c>
      <c r="CD13" s="375" t="s">
        <v>0</v>
      </c>
      <c r="CE13" s="375" t="s">
        <v>191</v>
      </c>
      <c r="CF13" s="375" t="s">
        <v>22</v>
      </c>
      <c r="CG13" s="247"/>
      <c r="CH13" s="368" t="s">
        <v>199</v>
      </c>
      <c r="CI13" s="368" t="s">
        <v>0</v>
      </c>
      <c r="CJ13" s="368" t="s">
        <v>191</v>
      </c>
      <c r="CK13" s="368" t="s">
        <v>22</v>
      </c>
      <c r="CM13" s="368" t="s">
        <v>199</v>
      </c>
      <c r="CN13" s="368" t="s">
        <v>0</v>
      </c>
      <c r="CO13" s="368" t="s">
        <v>191</v>
      </c>
      <c r="CP13" s="368" t="s">
        <v>22</v>
      </c>
      <c r="CQ13" s="246"/>
      <c r="CR13" s="368" t="s">
        <v>199</v>
      </c>
      <c r="CS13" s="368" t="s">
        <v>0</v>
      </c>
      <c r="CT13" s="368" t="s">
        <v>191</v>
      </c>
      <c r="CU13" s="368" t="s">
        <v>22</v>
      </c>
      <c r="CV13" s="246"/>
      <c r="CW13" s="368" t="s">
        <v>199</v>
      </c>
      <c r="CX13" s="368" t="s">
        <v>0</v>
      </c>
      <c r="CY13" s="368" t="s">
        <v>191</v>
      </c>
      <c r="CZ13" s="368" t="s">
        <v>22</v>
      </c>
      <c r="DA13" s="247"/>
      <c r="DB13" s="368" t="s">
        <v>199</v>
      </c>
      <c r="DC13" s="368" t="s">
        <v>0</v>
      </c>
      <c r="DD13" s="368" t="s">
        <v>191</v>
      </c>
      <c r="DE13" s="368" t="s">
        <v>22</v>
      </c>
      <c r="DF13" s="247"/>
      <c r="DG13" s="360" t="s">
        <v>199</v>
      </c>
      <c r="DH13" s="360" t="s">
        <v>0</v>
      </c>
      <c r="DI13" s="360" t="s">
        <v>191</v>
      </c>
      <c r="DJ13" s="360" t="s">
        <v>22</v>
      </c>
    </row>
    <row r="14" spans="1:114" s="248" customFormat="1" ht="12" x14ac:dyDescent="0.3">
      <c r="A14" s="378"/>
      <c r="B14" s="370"/>
      <c r="C14" s="216"/>
      <c r="D14" s="387"/>
      <c r="E14" s="384"/>
      <c r="F14" s="384"/>
      <c r="G14" s="384"/>
      <c r="H14" s="384"/>
      <c r="I14" s="216"/>
      <c r="J14" s="379"/>
      <c r="K14" s="379"/>
      <c r="L14" s="379"/>
      <c r="M14" s="379"/>
      <c r="N14" s="216"/>
      <c r="O14" s="379"/>
      <c r="P14" s="379"/>
      <c r="Q14" s="379"/>
      <c r="R14" s="379"/>
      <c r="S14" s="216"/>
      <c r="T14" s="379"/>
      <c r="U14" s="379"/>
      <c r="V14" s="379"/>
      <c r="W14" s="379"/>
      <c r="X14" s="216"/>
      <c r="Y14" s="379"/>
      <c r="Z14" s="379"/>
      <c r="AA14" s="379"/>
      <c r="AB14" s="379"/>
      <c r="AD14" s="379"/>
      <c r="AE14" s="379"/>
      <c r="AF14" s="379"/>
      <c r="AG14" s="379"/>
      <c r="AI14" s="376"/>
      <c r="AJ14" s="376"/>
      <c r="AK14" s="376"/>
      <c r="AL14" s="376"/>
      <c r="AM14" s="216"/>
      <c r="AN14" s="376"/>
      <c r="AO14" s="376"/>
      <c r="AP14" s="376"/>
      <c r="AQ14" s="376"/>
      <c r="AR14" s="216"/>
      <c r="AS14" s="376"/>
      <c r="AT14" s="376"/>
      <c r="AU14" s="376"/>
      <c r="AV14" s="376"/>
      <c r="AW14" s="216"/>
      <c r="AX14" s="376"/>
      <c r="AY14" s="376"/>
      <c r="AZ14" s="376"/>
      <c r="BA14" s="376"/>
      <c r="BC14" s="376"/>
      <c r="BD14" s="376"/>
      <c r="BE14" s="376"/>
      <c r="BF14" s="376"/>
      <c r="BI14" s="375"/>
      <c r="BJ14" s="375"/>
      <c r="BK14" s="375"/>
      <c r="BL14" s="375"/>
      <c r="BM14" s="216"/>
      <c r="BN14" s="375"/>
      <c r="BO14" s="375"/>
      <c r="BP14" s="375"/>
      <c r="BQ14" s="375"/>
      <c r="BR14" s="216"/>
      <c r="BS14" s="375"/>
      <c r="BT14" s="375"/>
      <c r="BU14" s="375"/>
      <c r="BV14" s="375"/>
      <c r="BW14" s="216"/>
      <c r="BX14" s="375"/>
      <c r="BY14" s="375"/>
      <c r="BZ14" s="375"/>
      <c r="CA14" s="375"/>
      <c r="CC14" s="375"/>
      <c r="CD14" s="375"/>
      <c r="CE14" s="375"/>
      <c r="CF14" s="375"/>
      <c r="CH14" s="368"/>
      <c r="CI14" s="368"/>
      <c r="CJ14" s="368"/>
      <c r="CK14" s="368"/>
      <c r="CM14" s="368"/>
      <c r="CN14" s="368"/>
      <c r="CO14" s="368"/>
      <c r="CP14" s="368"/>
      <c r="CQ14" s="216"/>
      <c r="CR14" s="368"/>
      <c r="CS14" s="368"/>
      <c r="CT14" s="368"/>
      <c r="CU14" s="368"/>
      <c r="CV14" s="216"/>
      <c r="CW14" s="368"/>
      <c r="CX14" s="368"/>
      <c r="CY14" s="368"/>
      <c r="CZ14" s="368"/>
      <c r="DB14" s="368"/>
      <c r="DC14" s="368"/>
      <c r="DD14" s="368"/>
      <c r="DE14" s="368"/>
      <c r="DG14" s="360"/>
      <c r="DH14" s="360"/>
      <c r="DI14" s="360"/>
      <c r="DJ14" s="360"/>
    </row>
    <row r="15" spans="1:114" s="208" customFormat="1" x14ac:dyDescent="0.3">
      <c r="A15" s="217"/>
      <c r="B15" s="217"/>
      <c r="D15" s="218"/>
    </row>
    <row r="16" spans="1:114" s="249" customFormat="1" ht="28.8" x14ac:dyDescent="0.3">
      <c r="A16" s="219" t="s">
        <v>3</v>
      </c>
      <c r="B16" s="220" t="s">
        <v>187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3">
      <c r="A17" s="224" t="s">
        <v>966</v>
      </c>
      <c r="B17" s="224"/>
      <c r="D17" s="225" t="s">
        <v>927</v>
      </c>
      <c r="E17" s="226" t="s">
        <v>928</v>
      </c>
      <c r="F17" s="226" t="s">
        <v>929</v>
      </c>
      <c r="G17" s="226" t="s">
        <v>930</v>
      </c>
      <c r="H17" s="226"/>
      <c r="J17" s="231">
        <v>59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88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>
        <f>SUM(BN17,BS17,BX17,CC17)</f>
        <v>0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147</v>
      </c>
      <c r="DH17" s="235"/>
      <c r="DI17" s="235"/>
      <c r="DJ17" s="231">
        <f>SUM(M17,AL17,BK17,CK17)</f>
        <v>0</v>
      </c>
    </row>
    <row r="18" spans="1:114" x14ac:dyDescent="0.3">
      <c r="A18" s="224" t="s">
        <v>931</v>
      </c>
      <c r="B18" s="224"/>
      <c r="D18" s="225" t="s">
        <v>931</v>
      </c>
      <c r="E18" s="225" t="s">
        <v>931</v>
      </c>
      <c r="F18" s="225" t="s">
        <v>931</v>
      </c>
      <c r="G18" s="225" t="s">
        <v>931</v>
      </c>
      <c r="H18" s="226"/>
      <c r="J18" s="231">
        <v>59</v>
      </c>
      <c r="K18" s="235"/>
      <c r="L18" s="235"/>
      <c r="M18" s="231">
        <f t="shared" ref="M18:M20" si="0"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59</v>
      </c>
      <c r="AJ18" s="235"/>
      <c r="AK18" s="235"/>
      <c r="AL18" s="231">
        <f t="shared" ref="AL18:AL20" si="1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>
        <f t="shared" ref="BI18:BI20" si="2">SUM(BN18,BS18,BX18,CC18)</f>
        <v>0</v>
      </c>
      <c r="BJ18" s="235"/>
      <c r="BK18" s="235"/>
      <c r="BL18" s="231">
        <f t="shared" ref="BL18:BL20" si="3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4">SUM(CM18,CR18,CW18,DB18)</f>
        <v>0</v>
      </c>
      <c r="CI18" s="235"/>
      <c r="CJ18" s="235"/>
      <c r="CK18" s="231">
        <f t="shared" ref="CK18:CK20" si="5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 t="shared" ref="DG18:DG20" si="6">SUM(J18,AI18,BH18,CH18)</f>
        <v>118</v>
      </c>
      <c r="DH18" s="235"/>
      <c r="DI18" s="235"/>
      <c r="DJ18" s="231">
        <f t="shared" ref="DJ18:DJ20" si="7">SUM(M18,AL18,BK18,CK18)</f>
        <v>0</v>
      </c>
    </row>
    <row r="19" spans="1:114" x14ac:dyDescent="0.3">
      <c r="A19" s="224" t="s">
        <v>967</v>
      </c>
      <c r="B19" s="224"/>
      <c r="D19" s="225" t="s">
        <v>154</v>
      </c>
      <c r="E19" s="225" t="s">
        <v>154</v>
      </c>
      <c r="F19" s="225" t="s">
        <v>154</v>
      </c>
      <c r="G19" s="225" t="s">
        <v>154</v>
      </c>
      <c r="H19" s="226"/>
      <c r="J19" s="231">
        <v>59</v>
      </c>
      <c r="K19" s="235"/>
      <c r="L19" s="235"/>
      <c r="M19" s="231">
        <f t="shared" si="0"/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47</v>
      </c>
      <c r="AJ19" s="235"/>
      <c r="AK19" s="235"/>
      <c r="AL19" s="231">
        <f t="shared" si="1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>
        <f t="shared" si="2"/>
        <v>0</v>
      </c>
      <c r="BJ19" s="235"/>
      <c r="BK19" s="235"/>
      <c r="BL19" s="231">
        <f t="shared" si="3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4"/>
        <v>0</v>
      </c>
      <c r="CI19" s="235"/>
      <c r="CJ19" s="235"/>
      <c r="CK19" s="231">
        <f t="shared" si="5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 t="shared" si="6"/>
        <v>106</v>
      </c>
      <c r="DH19" s="235"/>
      <c r="DI19" s="235"/>
      <c r="DJ19" s="231">
        <f t="shared" si="7"/>
        <v>0</v>
      </c>
    </row>
    <row r="20" spans="1:114" x14ac:dyDescent="0.3">
      <c r="A20" s="224" t="s">
        <v>968</v>
      </c>
      <c r="B20" s="224"/>
      <c r="D20" s="225" t="s">
        <v>956</v>
      </c>
      <c r="E20" s="225" t="s">
        <v>956</v>
      </c>
      <c r="F20" s="225" t="s">
        <v>956</v>
      </c>
      <c r="G20" s="225" t="s">
        <v>956</v>
      </c>
      <c r="H20" s="226"/>
      <c r="J20" s="231">
        <v>29</v>
      </c>
      <c r="K20" s="235"/>
      <c r="L20" s="235"/>
      <c r="M20" s="231">
        <f t="shared" si="0"/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/>
      <c r="AJ20" s="235"/>
      <c r="AK20" s="235"/>
      <c r="AL20" s="231">
        <f t="shared" si="1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>
        <f t="shared" si="2"/>
        <v>0</v>
      </c>
      <c r="BJ20" s="235"/>
      <c r="BK20" s="235"/>
      <c r="BL20" s="231">
        <f t="shared" si="3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4"/>
        <v>0</v>
      </c>
      <c r="CI20" s="235"/>
      <c r="CJ20" s="235"/>
      <c r="CK20" s="231">
        <f t="shared" si="5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 t="shared" si="6"/>
        <v>29</v>
      </c>
      <c r="DH20" s="235"/>
      <c r="DI20" s="235"/>
      <c r="DJ20" s="231">
        <f t="shared" si="7"/>
        <v>0</v>
      </c>
    </row>
    <row r="21" spans="1:114" s="208" customFormat="1" x14ac:dyDescent="0.3">
      <c r="D21" s="218"/>
      <c r="J21" s="251"/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/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28.8" x14ac:dyDescent="0.3">
      <c r="A22" s="219" t="s">
        <v>38</v>
      </c>
      <c r="B22" s="220" t="s">
        <v>187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3">
      <c r="A23" s="224" t="s">
        <v>969</v>
      </c>
      <c r="B23" s="224"/>
      <c r="D23" s="225" t="s">
        <v>956</v>
      </c>
      <c r="E23" s="225" t="s">
        <v>956</v>
      </c>
      <c r="F23" s="225" t="s">
        <v>956</v>
      </c>
      <c r="G23" s="225" t="s">
        <v>956</v>
      </c>
      <c r="H23" s="226"/>
      <c r="J23" s="231">
        <v>88</v>
      </c>
      <c r="K23" s="235"/>
      <c r="L23" s="235"/>
      <c r="M23" s="231">
        <f t="shared" ref="M23:M26" si="8"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>
        <v>59</v>
      </c>
      <c r="AJ23" s="235"/>
      <c r="AK23" s="235"/>
      <c r="AL23" s="231">
        <f t="shared" ref="AL23:AL26" si="9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302">
        <f t="shared" ref="BI23:BI26" si="10">SUM(BN23,BS23,BX23,CC23)</f>
        <v>0</v>
      </c>
      <c r="BJ23" s="235"/>
      <c r="BK23" s="235"/>
      <c r="BL23" s="231">
        <f t="shared" ref="BL23:BL26" si="11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147</v>
      </c>
      <c r="DH23" s="235"/>
      <c r="DI23" s="235"/>
      <c r="DJ23" s="231">
        <f>SUM(M23,AL23,BL23,CK23)</f>
        <v>0</v>
      </c>
    </row>
    <row r="24" spans="1:114" x14ac:dyDescent="0.3">
      <c r="A24" s="224" t="s">
        <v>971</v>
      </c>
      <c r="B24" s="224"/>
      <c r="D24" s="225" t="s">
        <v>956</v>
      </c>
      <c r="E24" s="225" t="s">
        <v>956</v>
      </c>
      <c r="F24" s="225" t="s">
        <v>956</v>
      </c>
      <c r="G24" s="225" t="s">
        <v>956</v>
      </c>
      <c r="H24" s="226"/>
      <c r="J24" s="231">
        <v>110</v>
      </c>
      <c r="K24" s="235"/>
      <c r="L24" s="235"/>
      <c r="M24" s="231">
        <f t="shared" si="8"/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60</v>
      </c>
      <c r="AJ24" s="235"/>
      <c r="AK24" s="235"/>
      <c r="AL24" s="231">
        <f t="shared" si="9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302">
        <f t="shared" si="10"/>
        <v>0</v>
      </c>
      <c r="BJ24" s="235"/>
      <c r="BK24" s="235"/>
      <c r="BL24" s="231">
        <f t="shared" si="11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12">SUM(CM24,CR24,CW24,DB24)</f>
        <v>0</v>
      </c>
      <c r="CI24" s="235"/>
      <c r="CJ24" s="235"/>
      <c r="CK24" s="231">
        <f t="shared" ref="CK24:CK26" si="13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 t="shared" ref="DG24:DG26" si="14">SUM(J24,AI24,BI24,CH24)</f>
        <v>170</v>
      </c>
      <c r="DH24" s="235"/>
      <c r="DI24" s="235"/>
      <c r="DJ24" s="231">
        <f t="shared" ref="DJ24:DJ26" si="15">SUM(M24,AL24,BL24,CK24)</f>
        <v>0</v>
      </c>
    </row>
    <row r="25" spans="1:114" x14ac:dyDescent="0.3">
      <c r="A25" s="224" t="s">
        <v>972</v>
      </c>
      <c r="B25" s="224"/>
      <c r="D25" s="225" t="s">
        <v>956</v>
      </c>
      <c r="E25" s="225" t="s">
        <v>956</v>
      </c>
      <c r="F25" s="225" t="s">
        <v>956</v>
      </c>
      <c r="G25" s="225" t="s">
        <v>956</v>
      </c>
      <c r="H25" s="226"/>
      <c r="J25" s="231">
        <v>110</v>
      </c>
      <c r="K25" s="235"/>
      <c r="L25" s="235"/>
      <c r="M25" s="231">
        <f t="shared" si="8"/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>
        <v>60</v>
      </c>
      <c r="AJ25" s="235"/>
      <c r="AK25" s="235"/>
      <c r="AL25" s="231">
        <f t="shared" si="9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302">
        <f t="shared" si="10"/>
        <v>0</v>
      </c>
      <c r="BJ25" s="235"/>
      <c r="BK25" s="235"/>
      <c r="BL25" s="231">
        <f t="shared" si="11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12"/>
        <v>0</v>
      </c>
      <c r="CI25" s="235"/>
      <c r="CJ25" s="235"/>
      <c r="CK25" s="231">
        <f t="shared" si="13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 t="shared" si="14"/>
        <v>170</v>
      </c>
      <c r="DH25" s="235"/>
      <c r="DI25" s="235"/>
      <c r="DJ25" s="231">
        <f t="shared" si="15"/>
        <v>0</v>
      </c>
    </row>
    <row r="26" spans="1:114" x14ac:dyDescent="0.3">
      <c r="A26" s="224" t="s">
        <v>970</v>
      </c>
      <c r="B26" s="224"/>
      <c r="D26" s="225" t="s">
        <v>956</v>
      </c>
      <c r="E26" s="225" t="s">
        <v>956</v>
      </c>
      <c r="F26" s="225" t="s">
        <v>956</v>
      </c>
      <c r="G26" s="225" t="s">
        <v>956</v>
      </c>
      <c r="H26" s="226"/>
      <c r="J26" s="231">
        <v>59</v>
      </c>
      <c r="K26" s="235"/>
      <c r="L26" s="235"/>
      <c r="M26" s="231">
        <f t="shared" si="8"/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>
        <v>59</v>
      </c>
      <c r="AJ26" s="235"/>
      <c r="AK26" s="235"/>
      <c r="AL26" s="231">
        <f t="shared" si="9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302">
        <f t="shared" si="10"/>
        <v>0</v>
      </c>
      <c r="BJ26" s="235"/>
      <c r="BK26" s="235"/>
      <c r="BL26" s="231">
        <f t="shared" si="11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12"/>
        <v>0</v>
      </c>
      <c r="CI26" s="235"/>
      <c r="CJ26" s="235"/>
      <c r="CK26" s="231">
        <f t="shared" si="13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 t="shared" si="14"/>
        <v>118</v>
      </c>
      <c r="DH26" s="235"/>
      <c r="DI26" s="235"/>
      <c r="DJ26" s="231">
        <f t="shared" si="15"/>
        <v>0</v>
      </c>
    </row>
    <row r="27" spans="1:114" s="208" customFormat="1" x14ac:dyDescent="0.3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28.8" x14ac:dyDescent="0.3">
      <c r="A28" s="219" t="s">
        <v>181</v>
      </c>
      <c r="B28" s="220" t="s">
        <v>187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3">
      <c r="A29" s="224" t="s">
        <v>182</v>
      </c>
      <c r="B29" s="224"/>
      <c r="D29" s="228" t="s">
        <v>939</v>
      </c>
      <c r="E29" s="228" t="s">
        <v>939</v>
      </c>
      <c r="F29" s="228" t="s">
        <v>939</v>
      </c>
      <c r="G29" s="228" t="s">
        <v>939</v>
      </c>
      <c r="H29" s="229"/>
      <c r="J29" s="231">
        <v>59</v>
      </c>
      <c r="K29" s="235"/>
      <c r="L29" s="235"/>
      <c r="M29" s="231">
        <f t="shared" ref="M29:M31" si="16"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59</v>
      </c>
      <c r="AJ29" s="235"/>
      <c r="AK29" s="235"/>
      <c r="AL29" s="231">
        <f t="shared" ref="AL29:AL31" si="17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302">
        <f t="shared" ref="BI29:BI31" si="18">SUM(BN29,BS29,BX29,CC29)</f>
        <v>0</v>
      </c>
      <c r="BJ29" s="235"/>
      <c r="BK29" s="235"/>
      <c r="BL29" s="231">
        <f t="shared" ref="BL29:BL31" si="19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118</v>
      </c>
      <c r="DH29" s="235"/>
      <c r="DI29" s="235"/>
      <c r="DJ29" s="231">
        <f>SUM(M29,AL29,BL29,CK29)</f>
        <v>0</v>
      </c>
    </row>
    <row r="30" spans="1:114" x14ac:dyDescent="0.3">
      <c r="A30" s="224" t="s">
        <v>183</v>
      </c>
      <c r="B30" s="224"/>
      <c r="D30" s="228" t="s">
        <v>939</v>
      </c>
      <c r="E30" s="228" t="s">
        <v>939</v>
      </c>
      <c r="F30" s="228" t="s">
        <v>939</v>
      </c>
      <c r="G30" s="228" t="s">
        <v>939</v>
      </c>
      <c r="H30" s="229"/>
      <c r="J30" s="231">
        <v>87</v>
      </c>
      <c r="K30" s="235"/>
      <c r="L30" s="235"/>
      <c r="M30" s="231">
        <f t="shared" si="16"/>
        <v>0</v>
      </c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>
        <v>87</v>
      </c>
      <c r="AJ30" s="235"/>
      <c r="AK30" s="235"/>
      <c r="AL30" s="231">
        <f t="shared" si="17"/>
        <v>0</v>
      </c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302">
        <f t="shared" si="18"/>
        <v>0</v>
      </c>
      <c r="BJ30" s="235"/>
      <c r="BK30" s="235"/>
      <c r="BL30" s="231">
        <f t="shared" si="19"/>
        <v>0</v>
      </c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>
        <f t="shared" ref="CH30:CH31" si="20">SUM(CM30,CR30,CW30,DB30)</f>
        <v>0</v>
      </c>
      <c r="CI30" s="235"/>
      <c r="CJ30" s="235"/>
      <c r="CK30" s="231">
        <f t="shared" ref="CK30:CK31" si="21">SUM(CP30,CU30,CZ30,DE30)</f>
        <v>0</v>
      </c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>
        <f t="shared" ref="DG30:DG31" si="22">SUM(J30,AI30,BI30,CH30)</f>
        <v>174</v>
      </c>
      <c r="DH30" s="235"/>
      <c r="DI30" s="235"/>
      <c r="DJ30" s="231">
        <f t="shared" ref="DJ30:DJ31" si="23">SUM(M30,AL30,BL30,CK30)</f>
        <v>0</v>
      </c>
    </row>
    <row r="31" spans="1:114" x14ac:dyDescent="0.3">
      <c r="A31" s="224" t="s">
        <v>184</v>
      </c>
      <c r="B31" s="224"/>
      <c r="D31" s="228" t="s">
        <v>939</v>
      </c>
      <c r="E31" s="228" t="s">
        <v>939</v>
      </c>
      <c r="F31" s="228" t="s">
        <v>939</v>
      </c>
      <c r="G31" s="228" t="s">
        <v>939</v>
      </c>
      <c r="H31" s="229"/>
      <c r="J31" s="231">
        <v>45</v>
      </c>
      <c r="K31" s="235"/>
      <c r="L31" s="235"/>
      <c r="M31" s="231">
        <f t="shared" si="16"/>
        <v>0</v>
      </c>
      <c r="O31" s="231"/>
      <c r="P31" s="235"/>
      <c r="Q31" s="235"/>
      <c r="R31" s="231"/>
      <c r="T31" s="231"/>
      <c r="U31" s="235"/>
      <c r="V31" s="235"/>
      <c r="W31" s="231"/>
      <c r="Y31" s="231"/>
      <c r="Z31" s="235"/>
      <c r="AA31" s="235"/>
      <c r="AB31" s="231"/>
      <c r="AD31" s="231"/>
      <c r="AE31" s="235"/>
      <c r="AF31" s="235"/>
      <c r="AG31" s="231"/>
      <c r="AI31" s="231">
        <v>45</v>
      </c>
      <c r="AJ31" s="235"/>
      <c r="AK31" s="235"/>
      <c r="AL31" s="231">
        <f t="shared" si="17"/>
        <v>0</v>
      </c>
      <c r="AM31" s="208"/>
      <c r="AN31" s="231"/>
      <c r="AO31" s="235"/>
      <c r="AP31" s="235"/>
      <c r="AQ31" s="231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I31" s="302">
        <f t="shared" si="18"/>
        <v>0</v>
      </c>
      <c r="BJ31" s="235"/>
      <c r="BK31" s="235"/>
      <c r="BL31" s="231">
        <f t="shared" si="19"/>
        <v>0</v>
      </c>
      <c r="BM31" s="208"/>
      <c r="BN31" s="231"/>
      <c r="BO31" s="235"/>
      <c r="BP31" s="235"/>
      <c r="BQ31" s="231"/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>
        <f t="shared" si="20"/>
        <v>0</v>
      </c>
      <c r="CI31" s="235"/>
      <c r="CJ31" s="235"/>
      <c r="CK31" s="231">
        <f t="shared" si="21"/>
        <v>0</v>
      </c>
      <c r="CM31" s="231"/>
      <c r="CN31" s="235"/>
      <c r="CO31" s="235"/>
      <c r="CP31" s="231"/>
      <c r="CR31" s="231"/>
      <c r="CS31" s="235"/>
      <c r="CT31" s="235"/>
      <c r="CU31" s="231"/>
      <c r="CW31" s="231"/>
      <c r="CX31" s="235"/>
      <c r="CY31" s="235"/>
      <c r="CZ31" s="231"/>
      <c r="DB31" s="231"/>
      <c r="DC31" s="235"/>
      <c r="DD31" s="235"/>
      <c r="DE31" s="231"/>
      <c r="DG31" s="231">
        <f t="shared" si="22"/>
        <v>90</v>
      </c>
      <c r="DH31" s="235"/>
      <c r="DI31" s="235"/>
      <c r="DJ31" s="231">
        <f t="shared" si="23"/>
        <v>0</v>
      </c>
    </row>
    <row r="32" spans="1:114" s="208" customFormat="1" x14ac:dyDescent="0.3">
      <c r="D32" s="218"/>
      <c r="J32" s="251"/>
      <c r="K32" s="251"/>
      <c r="L32" s="251"/>
      <c r="M32" s="251"/>
      <c r="O32" s="251"/>
      <c r="P32" s="251"/>
      <c r="Q32" s="251"/>
      <c r="R32" s="251"/>
      <c r="T32" s="251"/>
      <c r="U32" s="251"/>
      <c r="V32" s="251"/>
      <c r="W32" s="251"/>
      <c r="Y32" s="251"/>
      <c r="Z32" s="251"/>
      <c r="AA32" s="251"/>
      <c r="AB32" s="251"/>
      <c r="AD32" s="251"/>
      <c r="AE32" s="251"/>
      <c r="AF32" s="251"/>
      <c r="AG32" s="251"/>
      <c r="AI32" s="251"/>
      <c r="AJ32" s="251"/>
      <c r="AK32" s="251"/>
      <c r="AL32" s="251"/>
      <c r="AN32" s="251"/>
      <c r="AO32" s="251"/>
      <c r="AP32" s="251"/>
      <c r="AQ32" s="251"/>
      <c r="AS32" s="251"/>
      <c r="AT32" s="251"/>
      <c r="AU32" s="251"/>
      <c r="AV32" s="251"/>
      <c r="AX32" s="251"/>
      <c r="AY32" s="251"/>
      <c r="AZ32" s="251"/>
      <c r="BA32" s="251"/>
      <c r="BC32" s="251"/>
      <c r="BD32" s="251"/>
      <c r="BE32" s="251"/>
      <c r="BF32" s="251"/>
      <c r="BI32" s="251"/>
      <c r="BJ32" s="251"/>
      <c r="BK32" s="251"/>
      <c r="BL32" s="251"/>
      <c r="BN32" s="251"/>
      <c r="BO32" s="251"/>
      <c r="BP32" s="251"/>
      <c r="BQ32" s="251"/>
      <c r="BS32" s="251"/>
      <c r="BT32" s="251"/>
      <c r="BU32" s="251"/>
      <c r="BV32" s="251"/>
      <c r="BX32" s="251"/>
      <c r="BY32" s="251"/>
      <c r="BZ32" s="251"/>
      <c r="CA32" s="251"/>
      <c r="CC32" s="251"/>
      <c r="CD32" s="251"/>
      <c r="CE32" s="251"/>
      <c r="CF32" s="251"/>
      <c r="CH32" s="251"/>
      <c r="CI32" s="251"/>
      <c r="CJ32" s="251"/>
      <c r="CK32" s="251"/>
      <c r="CM32" s="251"/>
      <c r="CN32" s="251"/>
      <c r="CO32" s="251"/>
      <c r="CP32" s="251"/>
      <c r="CR32" s="251"/>
      <c r="CS32" s="251"/>
      <c r="CT32" s="251"/>
      <c r="CU32" s="251"/>
      <c r="CW32" s="251"/>
      <c r="CX32" s="251"/>
      <c r="CY32" s="251"/>
      <c r="CZ32" s="251"/>
      <c r="DB32" s="251"/>
      <c r="DC32" s="251"/>
      <c r="DD32" s="251"/>
      <c r="DE32" s="251"/>
      <c r="DG32" s="251"/>
      <c r="DH32" s="251"/>
      <c r="DI32" s="251"/>
      <c r="DJ32" s="251"/>
    </row>
    <row r="33" spans="1:114" s="249" customFormat="1" ht="28.95" x14ac:dyDescent="0.3">
      <c r="A33" s="219" t="s">
        <v>0</v>
      </c>
      <c r="B33" s="220" t="s">
        <v>187</v>
      </c>
      <c r="C33" s="221"/>
      <c r="D33" s="222"/>
      <c r="E33" s="223"/>
      <c r="F33" s="223"/>
      <c r="G33" s="223"/>
      <c r="H33" s="223"/>
      <c r="I33" s="221"/>
      <c r="J33" s="237"/>
      <c r="K33" s="237"/>
      <c r="L33" s="237"/>
      <c r="M33" s="237"/>
      <c r="N33" s="221"/>
      <c r="O33" s="237"/>
      <c r="P33" s="237"/>
      <c r="Q33" s="237"/>
      <c r="R33" s="237"/>
      <c r="S33" s="221"/>
      <c r="T33" s="237"/>
      <c r="U33" s="237"/>
      <c r="V33" s="237"/>
      <c r="W33" s="237"/>
      <c r="X33" s="221"/>
      <c r="Y33" s="237"/>
      <c r="Z33" s="237"/>
      <c r="AA33" s="237"/>
      <c r="AB33" s="237"/>
      <c r="AD33" s="237"/>
      <c r="AE33" s="237"/>
      <c r="AF33" s="237"/>
      <c r="AG33" s="237"/>
      <c r="AI33" s="237"/>
      <c r="AJ33" s="237"/>
      <c r="AK33" s="237"/>
      <c r="AL33" s="237"/>
      <c r="AM33" s="221"/>
      <c r="AN33" s="237"/>
      <c r="AO33" s="237"/>
      <c r="AP33" s="237"/>
      <c r="AQ33" s="237"/>
      <c r="AR33" s="221"/>
      <c r="AS33" s="237"/>
      <c r="AT33" s="237"/>
      <c r="AU33" s="237"/>
      <c r="AV33" s="237"/>
      <c r="AW33" s="221"/>
      <c r="AX33" s="237"/>
      <c r="AY33" s="237"/>
      <c r="AZ33" s="237"/>
      <c r="BA33" s="237"/>
      <c r="BC33" s="237"/>
      <c r="BD33" s="237"/>
      <c r="BE33" s="237"/>
      <c r="BF33" s="237"/>
      <c r="BI33" s="237"/>
      <c r="BJ33" s="237"/>
      <c r="BK33" s="237"/>
      <c r="BL33" s="237"/>
      <c r="BM33" s="221"/>
      <c r="BN33" s="237"/>
      <c r="BO33" s="237"/>
      <c r="BP33" s="237"/>
      <c r="BQ33" s="237"/>
      <c r="BR33" s="221"/>
      <c r="BS33" s="237"/>
      <c r="BT33" s="237"/>
      <c r="BU33" s="237"/>
      <c r="BV33" s="237"/>
      <c r="BW33" s="221"/>
      <c r="BX33" s="237"/>
      <c r="BY33" s="237"/>
      <c r="BZ33" s="237"/>
      <c r="CA33" s="237"/>
      <c r="CC33" s="237"/>
      <c r="CD33" s="237"/>
      <c r="CE33" s="237"/>
      <c r="CF33" s="237"/>
      <c r="CH33" s="237"/>
      <c r="CI33" s="237"/>
      <c r="CJ33" s="237"/>
      <c r="CK33" s="237"/>
      <c r="CM33" s="237"/>
      <c r="CN33" s="237"/>
      <c r="CO33" s="237"/>
      <c r="CP33" s="237"/>
      <c r="CQ33" s="221"/>
      <c r="CR33" s="237"/>
      <c r="CS33" s="237"/>
      <c r="CT33" s="237"/>
      <c r="CU33" s="237"/>
      <c r="CV33" s="221"/>
      <c r="CW33" s="237"/>
      <c r="CX33" s="237"/>
      <c r="CY33" s="237"/>
      <c r="CZ33" s="237"/>
      <c r="DB33" s="237"/>
      <c r="DC33" s="237"/>
      <c r="DD33" s="237"/>
      <c r="DE33" s="237"/>
      <c r="DG33" s="237"/>
      <c r="DH33" s="237"/>
      <c r="DI33" s="237"/>
      <c r="DJ33" s="237"/>
    </row>
    <row r="34" spans="1:114" x14ac:dyDescent="0.3">
      <c r="A34" s="230" t="s">
        <v>83</v>
      </c>
      <c r="B34" s="230"/>
      <c r="D34" s="228"/>
      <c r="E34" s="229"/>
      <c r="F34" s="229"/>
      <c r="G34" s="229"/>
      <c r="H34" s="229"/>
      <c r="J34" s="235"/>
      <c r="K34" s="231">
        <v>450</v>
      </c>
      <c r="L34" s="235"/>
      <c r="M34" s="235"/>
      <c r="O34" s="235"/>
      <c r="P34" s="231"/>
      <c r="Q34" s="235"/>
      <c r="R34" s="235"/>
      <c r="T34" s="235"/>
      <c r="U34" s="231"/>
      <c r="V34" s="235"/>
      <c r="W34" s="235"/>
      <c r="Y34" s="235"/>
      <c r="Z34" s="231"/>
      <c r="AA34" s="235"/>
      <c r="AB34" s="235"/>
      <c r="AD34" s="235"/>
      <c r="AE34" s="231"/>
      <c r="AF34" s="235"/>
      <c r="AG34" s="235"/>
      <c r="AI34" s="303"/>
      <c r="AJ34" s="231">
        <f>SUM(AO34,AT34,AY34,BD34)</f>
        <v>0</v>
      </c>
      <c r="AK34" s="235"/>
      <c r="AL34" s="235"/>
      <c r="AM34" s="208"/>
      <c r="AN34" s="235"/>
      <c r="AO34" s="231"/>
      <c r="AP34" s="235"/>
      <c r="AQ34" s="235"/>
      <c r="AS34" s="235"/>
      <c r="AT34" s="231"/>
      <c r="AU34" s="235"/>
      <c r="AV34" s="235"/>
      <c r="AX34" s="235"/>
      <c r="AY34" s="231"/>
      <c r="AZ34" s="235"/>
      <c r="BA34" s="235"/>
      <c r="BC34" s="235"/>
      <c r="BD34" s="231"/>
      <c r="BE34" s="235"/>
      <c r="BF34" s="235"/>
      <c r="BI34" s="303"/>
      <c r="BJ34" s="231">
        <f>SUM(BO34,BT34,BY34,CD34)</f>
        <v>0</v>
      </c>
      <c r="BK34" s="235"/>
      <c r="BL34" s="235"/>
      <c r="BM34" s="208"/>
      <c r="BN34" s="235"/>
      <c r="BO34" s="231"/>
      <c r="BP34" s="235"/>
      <c r="BQ34" s="235"/>
      <c r="BS34" s="235"/>
      <c r="BT34" s="231"/>
      <c r="BU34" s="235"/>
      <c r="BV34" s="235"/>
      <c r="BX34" s="235"/>
      <c r="BY34" s="231"/>
      <c r="BZ34" s="235"/>
      <c r="CA34" s="235"/>
      <c r="CC34" s="235"/>
      <c r="CD34" s="231"/>
      <c r="CE34" s="235"/>
      <c r="CF34" s="235"/>
      <c r="CH34" s="235"/>
      <c r="CI34" s="231">
        <f>SUM(CN34,CS34,CX34,DC34)</f>
        <v>0</v>
      </c>
      <c r="CJ34" s="235"/>
      <c r="CK34" s="235"/>
      <c r="CM34" s="235"/>
      <c r="CN34" s="231"/>
      <c r="CO34" s="235"/>
      <c r="CP34" s="235"/>
      <c r="CR34" s="235"/>
      <c r="CS34" s="231"/>
      <c r="CT34" s="235"/>
      <c r="CU34" s="235"/>
      <c r="CW34" s="235"/>
      <c r="CX34" s="231"/>
      <c r="CY34" s="235"/>
      <c r="CZ34" s="235"/>
      <c r="DB34" s="235"/>
      <c r="DC34" s="231"/>
      <c r="DD34" s="235"/>
      <c r="DE34" s="235"/>
      <c r="DG34" s="235"/>
      <c r="DH34" s="231">
        <f>SUM(K34,AJ34,BJ34,CI34)</f>
        <v>450</v>
      </c>
      <c r="DI34" s="235"/>
      <c r="DJ34" s="235"/>
    </row>
    <row r="35" spans="1:114" x14ac:dyDescent="0.3">
      <c r="A35" s="230" t="s">
        <v>84</v>
      </c>
      <c r="B35" s="230"/>
      <c r="D35" s="228"/>
      <c r="E35" s="229"/>
      <c r="F35" s="229"/>
      <c r="G35" s="229"/>
      <c r="H35" s="229"/>
      <c r="J35" s="235"/>
      <c r="K35" s="231">
        <f t="shared" ref="K35" si="24">SUM(P35,U35,Z35,AE35)</f>
        <v>0</v>
      </c>
      <c r="L35" s="235"/>
      <c r="M35" s="235"/>
      <c r="O35" s="235"/>
      <c r="P35" s="231"/>
      <c r="Q35" s="235"/>
      <c r="R35" s="235"/>
      <c r="T35" s="235"/>
      <c r="U35" s="231"/>
      <c r="V35" s="235"/>
      <c r="W35" s="235"/>
      <c r="Y35" s="235"/>
      <c r="Z35" s="231"/>
      <c r="AA35" s="235"/>
      <c r="AB35" s="235"/>
      <c r="AD35" s="235"/>
      <c r="AE35" s="231"/>
      <c r="AF35" s="235"/>
      <c r="AG35" s="235"/>
      <c r="AI35" s="303"/>
      <c r="AJ35" s="231">
        <v>550</v>
      </c>
      <c r="AK35" s="235"/>
      <c r="AL35" s="235"/>
      <c r="AM35" s="208"/>
      <c r="AN35" s="235"/>
      <c r="AO35" s="231"/>
      <c r="AP35" s="235"/>
      <c r="AQ35" s="235"/>
      <c r="AS35" s="235"/>
      <c r="AT35" s="231"/>
      <c r="AU35" s="235"/>
      <c r="AV35" s="235"/>
      <c r="AX35" s="235"/>
      <c r="AY35" s="231"/>
      <c r="AZ35" s="235"/>
      <c r="BA35" s="235"/>
      <c r="BC35" s="235"/>
      <c r="BD35" s="231"/>
      <c r="BE35" s="235"/>
      <c r="BF35" s="235"/>
      <c r="BI35" s="303"/>
      <c r="BJ35" s="231">
        <f t="shared" ref="BJ35" si="25">SUM(BO35,BT35,BY35,CD35)</f>
        <v>0</v>
      </c>
      <c r="BK35" s="235"/>
      <c r="BL35" s="235"/>
      <c r="BM35" s="208"/>
      <c r="BN35" s="235"/>
      <c r="BO35" s="231"/>
      <c r="BP35" s="235"/>
      <c r="BQ35" s="235"/>
      <c r="BS35" s="235"/>
      <c r="BT35" s="231"/>
      <c r="BU35" s="235"/>
      <c r="BV35" s="235"/>
      <c r="BX35" s="235"/>
      <c r="BY35" s="231"/>
      <c r="BZ35" s="235"/>
      <c r="CA35" s="235"/>
      <c r="CC35" s="235"/>
      <c r="CD35" s="231"/>
      <c r="CE35" s="235"/>
      <c r="CF35" s="235"/>
      <c r="CH35" s="235"/>
      <c r="CI35" s="231">
        <f t="shared" ref="CI35" si="26">SUM(CN35,CS35,CX35,DC35)</f>
        <v>0</v>
      </c>
      <c r="CJ35" s="235"/>
      <c r="CK35" s="235"/>
      <c r="CM35" s="235"/>
      <c r="CN35" s="231"/>
      <c r="CO35" s="235"/>
      <c r="CP35" s="235"/>
      <c r="CR35" s="235"/>
      <c r="CS35" s="231"/>
      <c r="CT35" s="235"/>
      <c r="CU35" s="235"/>
      <c r="CW35" s="235"/>
      <c r="CX35" s="231"/>
      <c r="CY35" s="235"/>
      <c r="CZ35" s="235"/>
      <c r="DB35" s="235"/>
      <c r="DC35" s="231"/>
      <c r="DD35" s="235"/>
      <c r="DE35" s="235"/>
      <c r="DG35" s="235"/>
      <c r="DH35" s="231">
        <f t="shared" ref="DH35" si="27">SUM(K35,AJ35,BJ35,CI35)</f>
        <v>550</v>
      </c>
      <c r="DI35" s="235"/>
      <c r="DJ35" s="235"/>
    </row>
    <row r="36" spans="1:114" s="208" customFormat="1" outlineLevel="1" x14ac:dyDescent="0.3">
      <c r="D36" s="218"/>
      <c r="J36" s="251"/>
      <c r="K36" s="251"/>
      <c r="L36" s="251"/>
      <c r="M36" s="251"/>
      <c r="O36" s="251"/>
      <c r="P36" s="251"/>
      <c r="Q36" s="251"/>
      <c r="R36" s="251"/>
      <c r="T36" s="251"/>
      <c r="U36" s="251"/>
      <c r="V36" s="251"/>
      <c r="W36" s="251"/>
      <c r="Y36" s="251"/>
      <c r="Z36" s="251"/>
      <c r="AA36" s="251"/>
      <c r="AB36" s="251"/>
      <c r="AD36" s="251"/>
      <c r="AE36" s="251"/>
      <c r="AF36" s="251"/>
      <c r="AG36" s="251"/>
      <c r="AI36" s="251"/>
      <c r="AJ36" s="251"/>
      <c r="AK36" s="251"/>
      <c r="AL36" s="251"/>
      <c r="AN36" s="251"/>
      <c r="AO36" s="251"/>
      <c r="AP36" s="251"/>
      <c r="AQ36" s="251"/>
      <c r="AS36" s="251"/>
      <c r="AT36" s="251"/>
      <c r="AU36" s="251"/>
      <c r="AV36" s="251"/>
      <c r="AX36" s="251"/>
      <c r="AY36" s="251"/>
      <c r="AZ36" s="251"/>
      <c r="BA36" s="251"/>
      <c r="BC36" s="251"/>
      <c r="BD36" s="251"/>
      <c r="BE36" s="251"/>
      <c r="BF36" s="251"/>
      <c r="BI36" s="251"/>
      <c r="BJ36" s="251"/>
      <c r="BK36" s="251"/>
      <c r="BL36" s="251"/>
      <c r="BN36" s="251"/>
      <c r="BO36" s="251"/>
      <c r="BP36" s="251"/>
      <c r="BQ36" s="251"/>
      <c r="BS36" s="251"/>
      <c r="BT36" s="251"/>
      <c r="BU36" s="251"/>
      <c r="BV36" s="251"/>
      <c r="BX36" s="251"/>
      <c r="BY36" s="251"/>
      <c r="BZ36" s="251"/>
      <c r="CA36" s="251"/>
      <c r="CC36" s="251"/>
      <c r="CD36" s="251"/>
      <c r="CE36" s="251"/>
      <c r="CF36" s="251"/>
      <c r="CH36" s="251"/>
      <c r="CI36" s="251"/>
      <c r="CJ36" s="251"/>
      <c r="CK36" s="251"/>
      <c r="CM36" s="251"/>
      <c r="CN36" s="251"/>
      <c r="CO36" s="251"/>
      <c r="CP36" s="251"/>
      <c r="CR36" s="251"/>
      <c r="CS36" s="251"/>
      <c r="CT36" s="251"/>
      <c r="CU36" s="251"/>
      <c r="CW36" s="251"/>
      <c r="CX36" s="251"/>
      <c r="CY36" s="251"/>
      <c r="CZ36" s="251"/>
      <c r="DB36" s="251"/>
      <c r="DC36" s="251"/>
      <c r="DD36" s="251"/>
      <c r="DE36" s="251"/>
      <c r="DG36" s="251"/>
      <c r="DH36" s="251"/>
      <c r="DI36" s="251"/>
      <c r="DJ36" s="251"/>
    </row>
    <row r="37" spans="1:114" s="249" customFormat="1" outlineLevel="1" x14ac:dyDescent="0.3">
      <c r="A37" s="219" t="s">
        <v>203</v>
      </c>
      <c r="B37" s="219"/>
      <c r="C37" s="221"/>
      <c r="D37" s="222"/>
      <c r="E37" s="223"/>
      <c r="F37" s="223"/>
      <c r="G37" s="223"/>
      <c r="H37" s="223"/>
      <c r="I37" s="221"/>
      <c r="J37" s="237"/>
      <c r="K37" s="237"/>
      <c r="L37" s="237"/>
      <c r="M37" s="237"/>
      <c r="N37" s="221"/>
      <c r="O37" s="237"/>
      <c r="P37" s="237"/>
      <c r="Q37" s="237"/>
      <c r="R37" s="237"/>
      <c r="S37" s="221"/>
      <c r="T37" s="237"/>
      <c r="U37" s="237"/>
      <c r="V37" s="237"/>
      <c r="W37" s="237"/>
      <c r="X37" s="221"/>
      <c r="Y37" s="237"/>
      <c r="Z37" s="237"/>
      <c r="AA37" s="237"/>
      <c r="AB37" s="237"/>
      <c r="AD37" s="237"/>
      <c r="AE37" s="237"/>
      <c r="AF37" s="237"/>
      <c r="AG37" s="237"/>
      <c r="AI37" s="237"/>
      <c r="AJ37" s="237"/>
      <c r="AK37" s="237"/>
      <c r="AL37" s="237"/>
      <c r="AM37" s="221"/>
      <c r="AN37" s="237"/>
      <c r="AO37" s="237"/>
      <c r="AP37" s="237"/>
      <c r="AQ37" s="237"/>
      <c r="AR37" s="221"/>
      <c r="AS37" s="237"/>
      <c r="AT37" s="237"/>
      <c r="AU37" s="237"/>
      <c r="AV37" s="237"/>
      <c r="AW37" s="221"/>
      <c r="AX37" s="237"/>
      <c r="AY37" s="237"/>
      <c r="AZ37" s="237"/>
      <c r="BA37" s="237"/>
      <c r="BC37" s="237"/>
      <c r="BD37" s="237"/>
      <c r="BE37" s="237"/>
      <c r="BF37" s="237"/>
      <c r="BI37" s="237"/>
      <c r="BJ37" s="237"/>
      <c r="BK37" s="237"/>
      <c r="BL37" s="237"/>
      <c r="BM37" s="221"/>
      <c r="BN37" s="237"/>
      <c r="BO37" s="237"/>
      <c r="BP37" s="237"/>
      <c r="BQ37" s="237"/>
      <c r="BR37" s="221"/>
      <c r="BS37" s="237"/>
      <c r="BT37" s="237"/>
      <c r="BU37" s="237"/>
      <c r="BV37" s="237"/>
      <c r="BW37" s="221"/>
      <c r="BX37" s="237"/>
      <c r="BY37" s="237"/>
      <c r="BZ37" s="237"/>
      <c r="CA37" s="237"/>
      <c r="CC37" s="237"/>
      <c r="CD37" s="237"/>
      <c r="CE37" s="237"/>
      <c r="CF37" s="237"/>
      <c r="CH37" s="237"/>
      <c r="CI37" s="237"/>
      <c r="CJ37" s="237"/>
      <c r="CK37" s="237"/>
      <c r="CM37" s="237"/>
      <c r="CN37" s="237"/>
      <c r="CO37" s="237"/>
      <c r="CP37" s="237"/>
      <c r="CQ37" s="221"/>
      <c r="CR37" s="237"/>
      <c r="CS37" s="237"/>
      <c r="CT37" s="237"/>
      <c r="CU37" s="237"/>
      <c r="CV37" s="221"/>
      <c r="CW37" s="237"/>
      <c r="CX37" s="237"/>
      <c r="CY37" s="237"/>
      <c r="CZ37" s="237"/>
      <c r="DB37" s="237"/>
      <c r="DC37" s="237"/>
      <c r="DD37" s="237"/>
      <c r="DE37" s="237"/>
      <c r="DG37" s="237"/>
      <c r="DH37" s="237"/>
      <c r="DI37" s="237"/>
      <c r="DJ37" s="237"/>
    </row>
    <row r="38" spans="1:114" outlineLevel="1" x14ac:dyDescent="0.3">
      <c r="A38" s="231" t="s">
        <v>207</v>
      </c>
      <c r="B38" s="231"/>
      <c r="D38" s="228"/>
      <c r="E38" s="229"/>
      <c r="F38" s="229"/>
      <c r="G38" s="229"/>
      <c r="H38" s="229"/>
      <c r="I38" s="251"/>
      <c r="J38" s="235"/>
      <c r="K38" s="235"/>
      <c r="L38" s="235"/>
      <c r="M38" s="235"/>
      <c r="O38" s="235"/>
      <c r="P38" s="235"/>
      <c r="Q38" s="235"/>
      <c r="R38" s="235"/>
      <c r="T38" s="235"/>
      <c r="U38" s="235"/>
      <c r="V38" s="235"/>
      <c r="W38" s="235"/>
      <c r="Y38" s="235"/>
      <c r="Z38" s="235"/>
      <c r="AA38" s="235"/>
      <c r="AB38" s="235"/>
      <c r="AD38" s="235"/>
      <c r="AE38" s="235"/>
      <c r="AF38" s="235"/>
      <c r="AG38" s="235"/>
      <c r="AI38" s="235"/>
      <c r="AJ38" s="235"/>
      <c r="AK38" s="235"/>
      <c r="AL38" s="235"/>
      <c r="AM38" s="208"/>
      <c r="AN38" s="235"/>
      <c r="AO38" s="235"/>
      <c r="AP38" s="235"/>
      <c r="AQ38" s="235"/>
      <c r="AS38" s="235"/>
      <c r="AT38" s="235"/>
      <c r="AU38" s="235"/>
      <c r="AV38" s="235"/>
      <c r="AX38" s="235"/>
      <c r="AY38" s="235"/>
      <c r="AZ38" s="235"/>
      <c r="BA38" s="235"/>
      <c r="BC38" s="235"/>
      <c r="BD38" s="235"/>
      <c r="BE38" s="235"/>
      <c r="BF38" s="235"/>
      <c r="BI38" s="235"/>
      <c r="BJ38" s="235"/>
      <c r="BK38" s="235"/>
      <c r="BL38" s="235"/>
      <c r="BM38" s="208"/>
      <c r="BN38" s="235"/>
      <c r="BO38" s="235"/>
      <c r="BP38" s="235"/>
      <c r="BQ38" s="235"/>
      <c r="BS38" s="235"/>
      <c r="BT38" s="235"/>
      <c r="BU38" s="235"/>
      <c r="BV38" s="235"/>
      <c r="BX38" s="235"/>
      <c r="BY38" s="235"/>
      <c r="BZ38" s="235"/>
      <c r="CA38" s="235"/>
      <c r="CC38" s="235"/>
      <c r="CD38" s="235"/>
      <c r="CE38" s="235"/>
      <c r="CF38" s="235"/>
      <c r="CH38" s="235"/>
      <c r="CI38" s="235"/>
      <c r="CJ38" s="235"/>
      <c r="CK38" s="235"/>
      <c r="CL38" s="304"/>
      <c r="CM38" s="235"/>
      <c r="CN38" s="235"/>
      <c r="CO38" s="235"/>
      <c r="CP38" s="235"/>
      <c r="CR38" s="235"/>
      <c r="CS38" s="235"/>
      <c r="CT38" s="235"/>
      <c r="CU38" s="235"/>
      <c r="CW38" s="235"/>
      <c r="CX38" s="235"/>
      <c r="CY38" s="235"/>
      <c r="CZ38" s="235"/>
      <c r="DB38" s="235"/>
      <c r="DC38" s="235"/>
      <c r="DD38" s="235"/>
      <c r="DE38" s="235"/>
      <c r="DG38" s="235"/>
      <c r="DH38" s="235"/>
      <c r="DI38" s="235"/>
      <c r="DJ38" s="235"/>
    </row>
    <row r="39" spans="1:114" outlineLevel="1" x14ac:dyDescent="0.3">
      <c r="A39" s="231" t="s">
        <v>200</v>
      </c>
      <c r="B39" s="231"/>
      <c r="D39" s="228"/>
      <c r="E39" s="229"/>
      <c r="F39" s="229"/>
      <c r="G39" s="229"/>
      <c r="H39" s="229"/>
      <c r="I39" s="251"/>
      <c r="J39" s="235"/>
      <c r="K39" s="235"/>
      <c r="L39" s="235"/>
      <c r="M39" s="235"/>
      <c r="O39" s="235"/>
      <c r="P39" s="235"/>
      <c r="Q39" s="235"/>
      <c r="R39" s="235"/>
      <c r="T39" s="235"/>
      <c r="U39" s="235"/>
      <c r="V39" s="235"/>
      <c r="W39" s="235"/>
      <c r="Y39" s="235"/>
      <c r="Z39" s="235"/>
      <c r="AA39" s="235"/>
      <c r="AB39" s="235"/>
      <c r="AD39" s="235"/>
      <c r="AE39" s="235"/>
      <c r="AF39" s="235"/>
      <c r="AG39" s="235"/>
      <c r="AI39" s="235"/>
      <c r="AJ39" s="235"/>
      <c r="AK39" s="235"/>
      <c r="AL39" s="235"/>
      <c r="AM39" s="208"/>
      <c r="AN39" s="235"/>
      <c r="AO39" s="235"/>
      <c r="AP39" s="235"/>
      <c r="AQ39" s="235"/>
      <c r="AS39" s="235"/>
      <c r="AT39" s="235"/>
      <c r="AU39" s="235"/>
      <c r="AV39" s="235"/>
      <c r="AX39" s="235"/>
      <c r="AY39" s="235"/>
      <c r="AZ39" s="235"/>
      <c r="BA39" s="235"/>
      <c r="BC39" s="235"/>
      <c r="BD39" s="235"/>
      <c r="BE39" s="235"/>
      <c r="BF39" s="235"/>
      <c r="BI39" s="235"/>
      <c r="BJ39" s="235"/>
      <c r="BK39" s="235"/>
      <c r="BL39" s="235"/>
      <c r="BM39" s="208"/>
      <c r="BN39" s="235"/>
      <c r="BO39" s="235"/>
      <c r="BP39" s="235"/>
      <c r="BQ39" s="235"/>
      <c r="BS39" s="235"/>
      <c r="BT39" s="235"/>
      <c r="BU39" s="235"/>
      <c r="BV39" s="235"/>
      <c r="BX39" s="235"/>
      <c r="BY39" s="235"/>
      <c r="BZ39" s="235"/>
      <c r="CA39" s="235"/>
      <c r="CC39" s="235"/>
      <c r="CD39" s="235"/>
      <c r="CE39" s="235"/>
      <c r="CF39" s="235"/>
      <c r="CH39" s="235"/>
      <c r="CI39" s="235"/>
      <c r="CJ39" s="235"/>
      <c r="CK39" s="235"/>
      <c r="CM39" s="235"/>
      <c r="CN39" s="235"/>
      <c r="CO39" s="235"/>
      <c r="CP39" s="235"/>
      <c r="CR39" s="235"/>
      <c r="CS39" s="235"/>
      <c r="CT39" s="235"/>
      <c r="CU39" s="235"/>
      <c r="CW39" s="235"/>
      <c r="CX39" s="235"/>
      <c r="CY39" s="235"/>
      <c r="CZ39" s="235"/>
      <c r="DB39" s="235"/>
      <c r="DC39" s="235"/>
      <c r="DD39" s="235"/>
      <c r="DE39" s="235"/>
      <c r="DG39" s="235"/>
      <c r="DH39" s="235"/>
      <c r="DI39" s="235"/>
      <c r="DJ39" s="235"/>
    </row>
    <row r="40" spans="1:114" outlineLevel="1" x14ac:dyDescent="0.3">
      <c r="A40" s="231" t="s">
        <v>201</v>
      </c>
      <c r="B40" s="231"/>
      <c r="D40" s="228"/>
      <c r="E40" s="229"/>
      <c r="F40" s="229"/>
      <c r="G40" s="229"/>
      <c r="H40" s="229"/>
      <c r="I40" s="251"/>
      <c r="J40" s="235"/>
      <c r="K40" s="235"/>
      <c r="L40" s="235"/>
      <c r="M40" s="235"/>
      <c r="O40" s="235"/>
      <c r="P40" s="235"/>
      <c r="Q40" s="235"/>
      <c r="R40" s="235"/>
      <c r="T40" s="235"/>
      <c r="U40" s="235"/>
      <c r="V40" s="235"/>
      <c r="W40" s="235"/>
      <c r="Y40" s="235"/>
      <c r="Z40" s="235"/>
      <c r="AA40" s="235"/>
      <c r="AB40" s="235"/>
      <c r="AD40" s="235"/>
      <c r="AE40" s="235"/>
      <c r="AF40" s="235"/>
      <c r="AG40" s="235"/>
      <c r="AI40" s="235"/>
      <c r="AJ40" s="235"/>
      <c r="AK40" s="235"/>
      <c r="AL40" s="235"/>
      <c r="AM40" s="208"/>
      <c r="AN40" s="235"/>
      <c r="AO40" s="235"/>
      <c r="AP40" s="235"/>
      <c r="AQ40" s="235"/>
      <c r="AS40" s="235"/>
      <c r="AT40" s="235"/>
      <c r="AU40" s="235"/>
      <c r="AV40" s="235"/>
      <c r="AX40" s="235"/>
      <c r="AY40" s="235"/>
      <c r="AZ40" s="235"/>
      <c r="BA40" s="235"/>
      <c r="BC40" s="235"/>
      <c r="BD40" s="235"/>
      <c r="BE40" s="235"/>
      <c r="BF40" s="235"/>
      <c r="BI40" s="235"/>
      <c r="BJ40" s="235"/>
      <c r="BK40" s="235"/>
      <c r="BL40" s="235"/>
      <c r="BM40" s="208"/>
      <c r="BN40" s="235"/>
      <c r="BO40" s="235"/>
      <c r="BP40" s="235"/>
      <c r="BQ40" s="235"/>
      <c r="BS40" s="235"/>
      <c r="BT40" s="235"/>
      <c r="BU40" s="235"/>
      <c r="BV40" s="235"/>
      <c r="BX40" s="235"/>
      <c r="BY40" s="235"/>
      <c r="BZ40" s="235"/>
      <c r="CA40" s="235"/>
      <c r="CC40" s="235"/>
      <c r="CD40" s="235"/>
      <c r="CE40" s="235"/>
      <c r="CF40" s="235"/>
      <c r="CH40" s="235"/>
      <c r="CI40" s="235"/>
      <c r="CJ40" s="235"/>
      <c r="CK40" s="235"/>
      <c r="CM40" s="235"/>
      <c r="CN40" s="235"/>
      <c r="CO40" s="235"/>
      <c r="CP40" s="235"/>
      <c r="CR40" s="235"/>
      <c r="CS40" s="235"/>
      <c r="CT40" s="235"/>
      <c r="CU40" s="235"/>
      <c r="CW40" s="235"/>
      <c r="CX40" s="235"/>
      <c r="CY40" s="235"/>
      <c r="CZ40" s="235"/>
      <c r="DB40" s="235"/>
      <c r="DC40" s="235"/>
      <c r="DD40" s="235"/>
      <c r="DE40" s="235"/>
      <c r="DG40" s="235"/>
      <c r="DH40" s="235"/>
      <c r="DI40" s="235"/>
      <c r="DJ40" s="235"/>
    </row>
    <row r="41" spans="1:114" outlineLevel="1" x14ac:dyDescent="0.3">
      <c r="A41" s="231" t="s">
        <v>202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3">
      <c r="A42" s="231" t="s">
        <v>180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3">
      <c r="A43" s="231" t="s">
        <v>195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3">
      <c r="A44" s="231" t="s">
        <v>196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3">
      <c r="A45" s="231" t="s">
        <v>197</v>
      </c>
      <c r="B45" s="231"/>
      <c r="D45" s="228"/>
      <c r="E45" s="229"/>
      <c r="F45" s="229"/>
      <c r="G45" s="229"/>
      <c r="H45" s="229"/>
      <c r="I45" s="251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outlineLevel="1" x14ac:dyDescent="0.3">
      <c r="A46" s="230" t="s">
        <v>198</v>
      </c>
      <c r="B46" s="230"/>
      <c r="D46" s="228"/>
      <c r="E46" s="229"/>
      <c r="F46" s="229"/>
      <c r="G46" s="229"/>
      <c r="H46" s="229"/>
      <c r="J46" s="235"/>
      <c r="K46" s="235"/>
      <c r="L46" s="235"/>
      <c r="M46" s="235"/>
      <c r="O46" s="235"/>
      <c r="P46" s="235"/>
      <c r="Q46" s="235"/>
      <c r="R46" s="235"/>
      <c r="T46" s="235"/>
      <c r="U46" s="235"/>
      <c r="V46" s="235"/>
      <c r="W46" s="235"/>
      <c r="Y46" s="235"/>
      <c r="Z46" s="235"/>
      <c r="AA46" s="235"/>
      <c r="AB46" s="235"/>
      <c r="AD46" s="235"/>
      <c r="AE46" s="235"/>
      <c r="AF46" s="235"/>
      <c r="AG46" s="235"/>
      <c r="AI46" s="235"/>
      <c r="AJ46" s="235"/>
      <c r="AK46" s="235"/>
      <c r="AL46" s="235"/>
      <c r="AM46" s="208"/>
      <c r="AN46" s="235"/>
      <c r="AO46" s="235"/>
      <c r="AP46" s="235"/>
      <c r="AQ46" s="235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I46" s="235"/>
      <c r="BJ46" s="235"/>
      <c r="BK46" s="235"/>
      <c r="BL46" s="235"/>
      <c r="BM46" s="208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  <c r="CO46" s="235"/>
      <c r="CP46" s="235"/>
      <c r="CR46" s="235"/>
      <c r="CS46" s="235"/>
      <c r="CT46" s="235"/>
      <c r="CU46" s="235"/>
      <c r="CW46" s="235"/>
      <c r="CX46" s="235"/>
      <c r="CY46" s="235"/>
      <c r="CZ46" s="235"/>
      <c r="DB46" s="235"/>
      <c r="DC46" s="235"/>
      <c r="DD46" s="235"/>
      <c r="DE46" s="235"/>
      <c r="DG46" s="235"/>
      <c r="DH46" s="235"/>
      <c r="DI46" s="235"/>
      <c r="DJ46" s="235"/>
    </row>
    <row r="47" spans="1:114" s="208" customFormat="1" ht="18" customHeight="1" x14ac:dyDescent="0.3">
      <c r="A47" s="221" t="s">
        <v>206</v>
      </c>
      <c r="D47" s="218"/>
      <c r="J47" s="251"/>
      <c r="K47" s="251"/>
      <c r="L47" s="251"/>
      <c r="M47" s="251"/>
      <c r="O47" s="251"/>
      <c r="P47" s="251"/>
      <c r="Q47" s="251"/>
      <c r="R47" s="251"/>
      <c r="T47" s="251"/>
      <c r="U47" s="251"/>
      <c r="V47" s="251"/>
      <c r="W47" s="251"/>
      <c r="Y47" s="251"/>
      <c r="Z47" s="251"/>
      <c r="AA47" s="251"/>
      <c r="AB47" s="251"/>
      <c r="AD47" s="251"/>
      <c r="AE47" s="251"/>
      <c r="AF47" s="251"/>
      <c r="AG47" s="251"/>
      <c r="AI47" s="251"/>
      <c r="AJ47" s="251"/>
      <c r="AK47" s="251"/>
      <c r="AL47" s="251"/>
      <c r="AN47" s="251"/>
      <c r="AO47" s="251"/>
      <c r="AP47" s="251"/>
      <c r="AQ47" s="251"/>
      <c r="AS47" s="251"/>
      <c r="AT47" s="251"/>
      <c r="AU47" s="251"/>
      <c r="AV47" s="251"/>
      <c r="AX47" s="251"/>
      <c r="AY47" s="251"/>
      <c r="AZ47" s="251"/>
      <c r="BA47" s="251"/>
      <c r="BC47" s="251"/>
      <c r="BD47" s="251"/>
      <c r="BE47" s="251"/>
      <c r="BF47" s="251"/>
      <c r="BI47" s="251"/>
      <c r="BJ47" s="251"/>
      <c r="BK47" s="251"/>
      <c r="BL47" s="251"/>
      <c r="BN47" s="251"/>
      <c r="BO47" s="251"/>
      <c r="BP47" s="251"/>
      <c r="BQ47" s="251"/>
      <c r="BS47" s="251"/>
      <c r="BT47" s="251"/>
      <c r="BU47" s="251"/>
      <c r="BV47" s="251"/>
      <c r="BX47" s="251"/>
      <c r="BY47" s="251"/>
      <c r="BZ47" s="251"/>
      <c r="CA47" s="251"/>
      <c r="CC47" s="251"/>
      <c r="CD47" s="251"/>
      <c r="CE47" s="251"/>
      <c r="CF47" s="251"/>
      <c r="CH47" s="251"/>
      <c r="CI47" s="251"/>
      <c r="CJ47" s="251"/>
      <c r="CK47" s="251"/>
      <c r="CM47" s="251"/>
      <c r="CN47" s="251"/>
      <c r="CO47" s="251"/>
      <c r="CP47" s="251"/>
      <c r="CR47" s="251"/>
      <c r="CS47" s="251"/>
      <c r="CT47" s="251"/>
      <c r="CU47" s="251"/>
      <c r="CW47" s="251"/>
      <c r="CX47" s="251"/>
      <c r="CY47" s="251"/>
      <c r="CZ47" s="251"/>
      <c r="DB47" s="251"/>
      <c r="DC47" s="251"/>
      <c r="DD47" s="251"/>
      <c r="DE47" s="251"/>
      <c r="DG47" s="251"/>
      <c r="DH47" s="251"/>
      <c r="DI47" s="251"/>
      <c r="DJ47" s="251"/>
    </row>
    <row r="48" spans="1:114" s="249" customFormat="1" x14ac:dyDescent="0.3">
      <c r="A48" s="219" t="s">
        <v>1</v>
      </c>
      <c r="B48" s="219"/>
      <c r="C48" s="221"/>
      <c r="D48" s="222"/>
      <c r="E48" s="223"/>
      <c r="F48" s="223"/>
      <c r="G48" s="223"/>
      <c r="H48" s="223"/>
      <c r="I48" s="221"/>
      <c r="J48" s="237"/>
      <c r="K48" s="237"/>
      <c r="L48" s="237"/>
      <c r="M48" s="237"/>
      <c r="N48" s="221"/>
      <c r="O48" s="237"/>
      <c r="P48" s="237"/>
      <c r="Q48" s="237"/>
      <c r="R48" s="237"/>
      <c r="S48" s="221"/>
      <c r="T48" s="237"/>
      <c r="U48" s="237"/>
      <c r="V48" s="237"/>
      <c r="W48" s="237"/>
      <c r="X48" s="221"/>
      <c r="Y48" s="237"/>
      <c r="Z48" s="237"/>
      <c r="AA48" s="237"/>
      <c r="AB48" s="237"/>
      <c r="AD48" s="237"/>
      <c r="AE48" s="237"/>
      <c r="AF48" s="237"/>
      <c r="AG48" s="237"/>
      <c r="AI48" s="237"/>
      <c r="AJ48" s="237"/>
      <c r="AK48" s="237"/>
      <c r="AL48" s="237"/>
      <c r="AM48" s="221"/>
      <c r="AN48" s="237"/>
      <c r="AO48" s="237"/>
      <c r="AP48" s="237"/>
      <c r="AQ48" s="237"/>
      <c r="AR48" s="221"/>
      <c r="AS48" s="237"/>
      <c r="AT48" s="237"/>
      <c r="AU48" s="237"/>
      <c r="AV48" s="237"/>
      <c r="AW48" s="221"/>
      <c r="AX48" s="237"/>
      <c r="AY48" s="237"/>
      <c r="AZ48" s="237"/>
      <c r="BA48" s="237"/>
      <c r="BC48" s="237"/>
      <c r="BD48" s="237"/>
      <c r="BE48" s="237"/>
      <c r="BF48" s="237"/>
      <c r="BI48" s="237"/>
      <c r="BJ48" s="237"/>
      <c r="BK48" s="237"/>
      <c r="BL48" s="237"/>
      <c r="BM48" s="221"/>
      <c r="BN48" s="237"/>
      <c r="BO48" s="237"/>
      <c r="BP48" s="237"/>
      <c r="BQ48" s="237"/>
      <c r="BR48" s="221"/>
      <c r="BS48" s="237"/>
      <c r="BT48" s="237"/>
      <c r="BU48" s="237"/>
      <c r="BV48" s="237"/>
      <c r="BW48" s="221"/>
      <c r="BX48" s="237"/>
      <c r="BY48" s="237"/>
      <c r="BZ48" s="237"/>
      <c r="CA48" s="237"/>
      <c r="CC48" s="237"/>
      <c r="CD48" s="237"/>
      <c r="CE48" s="237"/>
      <c r="CF48" s="237"/>
      <c r="CH48" s="237"/>
      <c r="CI48" s="237"/>
      <c r="CJ48" s="237"/>
      <c r="CK48" s="237"/>
      <c r="CM48" s="237"/>
      <c r="CN48" s="237"/>
      <c r="CO48" s="237"/>
      <c r="CP48" s="237"/>
      <c r="CQ48" s="221"/>
      <c r="CR48" s="237"/>
      <c r="CS48" s="237"/>
      <c r="CT48" s="237"/>
      <c r="CU48" s="237"/>
      <c r="CV48" s="221"/>
      <c r="CW48" s="237"/>
      <c r="CX48" s="237"/>
      <c r="CY48" s="237"/>
      <c r="CZ48" s="237"/>
      <c r="DB48" s="237"/>
      <c r="DC48" s="237"/>
      <c r="DD48" s="237"/>
      <c r="DE48" s="237"/>
      <c r="DG48" s="237"/>
      <c r="DH48" s="237"/>
      <c r="DI48" s="237"/>
      <c r="DJ48" s="237"/>
    </row>
    <row r="49" spans="1:114" x14ac:dyDescent="0.3">
      <c r="A49" s="230" t="s">
        <v>956</v>
      </c>
      <c r="B49" s="230"/>
      <c r="D49" s="232"/>
      <c r="E49" s="233"/>
      <c r="F49" s="233"/>
      <c r="G49" s="233"/>
      <c r="H49" s="233"/>
      <c r="I49" s="251"/>
      <c r="J49" s="235"/>
      <c r="K49" s="235"/>
      <c r="L49" s="231">
        <f>SUM(Q49,V49,AA49,AF49)</f>
        <v>0</v>
      </c>
      <c r="M49" s="235"/>
      <c r="O49" s="235"/>
      <c r="P49" s="235"/>
      <c r="Q49" s="231"/>
      <c r="R49" s="235"/>
      <c r="T49" s="235"/>
      <c r="U49" s="235"/>
      <c r="V49" s="231"/>
      <c r="W49" s="235"/>
      <c r="Y49" s="235"/>
      <c r="Z49" s="235"/>
      <c r="AA49" s="231"/>
      <c r="AB49" s="235"/>
      <c r="AD49" s="235"/>
      <c r="AE49" s="235"/>
      <c r="AF49" s="231"/>
      <c r="AG49" s="235"/>
      <c r="AI49" s="235"/>
      <c r="AJ49" s="235"/>
      <c r="AK49" s="231">
        <v>2</v>
      </c>
      <c r="AL49" s="235"/>
      <c r="AM49" s="208"/>
      <c r="AN49" s="235"/>
      <c r="AO49" s="235"/>
      <c r="AP49" s="231"/>
      <c r="AQ49" s="235"/>
      <c r="AS49" s="235"/>
      <c r="AT49" s="235"/>
      <c r="AU49" s="231"/>
      <c r="AV49" s="235"/>
      <c r="AX49" s="235"/>
      <c r="AY49" s="235"/>
      <c r="AZ49" s="231"/>
      <c r="BA49" s="235"/>
      <c r="BC49" s="235"/>
      <c r="BD49" s="235"/>
      <c r="BE49" s="231"/>
      <c r="BF49" s="235"/>
      <c r="BI49" s="235"/>
      <c r="BJ49" s="235"/>
      <c r="BK49" s="231">
        <f>SUM(BP49,BU49,BZ49,CE49)</f>
        <v>0</v>
      </c>
      <c r="BL49" s="235"/>
      <c r="BM49" s="208"/>
      <c r="BN49" s="235"/>
      <c r="BO49" s="235"/>
      <c r="BP49" s="231"/>
      <c r="BQ49" s="235"/>
      <c r="BS49" s="235"/>
      <c r="BT49" s="235"/>
      <c r="BU49" s="231"/>
      <c r="BV49" s="235"/>
      <c r="BX49" s="235"/>
      <c r="BY49" s="235"/>
      <c r="BZ49" s="231"/>
      <c r="CA49" s="235"/>
      <c r="CC49" s="235"/>
      <c r="CD49" s="235"/>
      <c r="CE49" s="231"/>
      <c r="CF49" s="235"/>
      <c r="CH49" s="235"/>
      <c r="CI49" s="235"/>
      <c r="CJ49" s="231">
        <f>SUM(CO49,CT49,CY49,DD49)</f>
        <v>0</v>
      </c>
      <c r="CK49" s="235"/>
      <c r="CM49" s="235"/>
      <c r="CN49" s="235"/>
      <c r="CO49" s="231"/>
      <c r="CP49" s="235"/>
      <c r="CR49" s="235"/>
      <c r="CS49" s="235"/>
      <c r="CT49" s="231"/>
      <c r="CU49" s="235"/>
      <c r="CW49" s="235"/>
      <c r="CX49" s="235"/>
      <c r="CY49" s="231"/>
      <c r="CZ49" s="235"/>
      <c r="DB49" s="235"/>
      <c r="DC49" s="235"/>
      <c r="DD49" s="231"/>
      <c r="DE49" s="235"/>
      <c r="DG49" s="235"/>
      <c r="DH49" s="235"/>
      <c r="DI49" s="231">
        <f>SUM(L49,AK49,BK49,CJ49)</f>
        <v>2</v>
      </c>
      <c r="DJ49" s="235"/>
    </row>
    <row r="50" spans="1:114" x14ac:dyDescent="0.3">
      <c r="A50" s="230" t="s">
        <v>153</v>
      </c>
      <c r="B50" s="230"/>
      <c r="D50" s="234"/>
      <c r="E50" s="235"/>
      <c r="F50" s="235"/>
      <c r="G50" s="235"/>
      <c r="H50" s="235"/>
      <c r="I50" s="251"/>
      <c r="J50" s="235"/>
      <c r="K50" s="235"/>
      <c r="L50" s="231">
        <f t="shared" ref="L50:L53" si="28">SUM(Q50,V50,AA50,AF50)</f>
        <v>0</v>
      </c>
      <c r="M50" s="235"/>
      <c r="O50" s="235"/>
      <c r="P50" s="235"/>
      <c r="Q50" s="231"/>
      <c r="R50" s="235"/>
      <c r="T50" s="235"/>
      <c r="U50" s="235"/>
      <c r="V50" s="231"/>
      <c r="W50" s="235"/>
      <c r="Y50" s="235"/>
      <c r="Z50" s="235"/>
      <c r="AA50" s="231"/>
      <c r="AB50" s="235"/>
      <c r="AD50" s="235"/>
      <c r="AE50" s="235"/>
      <c r="AF50" s="231"/>
      <c r="AG50" s="235"/>
      <c r="AI50" s="235"/>
      <c r="AJ50" s="235"/>
      <c r="AK50" s="231">
        <v>2</v>
      </c>
      <c r="AL50" s="235"/>
      <c r="AM50" s="208"/>
      <c r="AN50" s="235"/>
      <c r="AO50" s="235"/>
      <c r="AP50" s="231"/>
      <c r="AQ50" s="235"/>
      <c r="AS50" s="235"/>
      <c r="AT50" s="235"/>
      <c r="AU50" s="231"/>
      <c r="AV50" s="235"/>
      <c r="AX50" s="235"/>
      <c r="AY50" s="235"/>
      <c r="AZ50" s="231"/>
      <c r="BA50" s="235"/>
      <c r="BC50" s="235"/>
      <c r="BD50" s="235"/>
      <c r="BE50" s="231"/>
      <c r="BF50" s="235"/>
      <c r="BI50" s="235"/>
      <c r="BJ50" s="235"/>
      <c r="BK50" s="231">
        <f t="shared" ref="BK50:BK62" si="29">SUM(BP50,BU50,BZ50,CE50)</f>
        <v>0</v>
      </c>
      <c r="BL50" s="235"/>
      <c r="BM50" s="208"/>
      <c r="BN50" s="235"/>
      <c r="BO50" s="235"/>
      <c r="BP50" s="231"/>
      <c r="BQ50" s="235"/>
      <c r="BS50" s="235"/>
      <c r="BT50" s="235"/>
      <c r="BU50" s="231"/>
      <c r="BV50" s="235"/>
      <c r="BX50" s="235"/>
      <c r="BY50" s="235"/>
      <c r="BZ50" s="231"/>
      <c r="CA50" s="235"/>
      <c r="CC50" s="235"/>
      <c r="CD50" s="235"/>
      <c r="CE50" s="231"/>
      <c r="CF50" s="235"/>
      <c r="CH50" s="235"/>
      <c r="CI50" s="235"/>
      <c r="CJ50" s="231">
        <f t="shared" ref="CJ50:CJ62" si="30">SUM(CO50,CT50,CY50,DD50)</f>
        <v>0</v>
      </c>
      <c r="CK50" s="235"/>
      <c r="CM50" s="235"/>
      <c r="CN50" s="235"/>
      <c r="CO50" s="231"/>
      <c r="CP50" s="235"/>
      <c r="CR50" s="235"/>
      <c r="CS50" s="235"/>
      <c r="CT50" s="231"/>
      <c r="CU50" s="235"/>
      <c r="CW50" s="235"/>
      <c r="CX50" s="235"/>
      <c r="CY50" s="231"/>
      <c r="CZ50" s="235"/>
      <c r="DB50" s="235"/>
      <c r="DC50" s="235"/>
      <c r="DD50" s="231"/>
      <c r="DE50" s="235"/>
      <c r="DG50" s="235"/>
      <c r="DH50" s="235"/>
      <c r="DI50" s="231">
        <f t="shared" ref="DI50:DI62" si="31">SUM(L50,AK50,BK50,CJ50)</f>
        <v>2</v>
      </c>
      <c r="DJ50" s="235"/>
    </row>
    <row r="51" spans="1:114" x14ac:dyDescent="0.3">
      <c r="A51" s="230" t="s">
        <v>153</v>
      </c>
      <c r="B51" s="230"/>
      <c r="D51" s="234"/>
      <c r="E51" s="235"/>
      <c r="F51" s="235"/>
      <c r="G51" s="235"/>
      <c r="H51" s="235"/>
      <c r="I51" s="251"/>
      <c r="J51" s="235"/>
      <c r="K51" s="235"/>
      <c r="L51" s="231">
        <f t="shared" si="28"/>
        <v>0</v>
      </c>
      <c r="M51" s="235"/>
      <c r="O51" s="235"/>
      <c r="P51" s="235"/>
      <c r="Q51" s="231"/>
      <c r="R51" s="235"/>
      <c r="T51" s="235"/>
      <c r="U51" s="235"/>
      <c r="V51" s="231"/>
      <c r="W51" s="235"/>
      <c r="Y51" s="235"/>
      <c r="Z51" s="235"/>
      <c r="AA51" s="231"/>
      <c r="AB51" s="235"/>
      <c r="AD51" s="235"/>
      <c r="AE51" s="235"/>
      <c r="AF51" s="231"/>
      <c r="AG51" s="235"/>
      <c r="AI51" s="235"/>
      <c r="AJ51" s="235"/>
      <c r="AK51" s="231">
        <v>2</v>
      </c>
      <c r="AL51" s="235"/>
      <c r="AM51" s="208"/>
      <c r="AN51" s="235"/>
      <c r="AO51" s="235"/>
      <c r="AP51" s="231"/>
      <c r="AQ51" s="235"/>
      <c r="AS51" s="235"/>
      <c r="AT51" s="235"/>
      <c r="AU51" s="231"/>
      <c r="AV51" s="235"/>
      <c r="AX51" s="235"/>
      <c r="AY51" s="235"/>
      <c r="AZ51" s="231"/>
      <c r="BA51" s="235"/>
      <c r="BC51" s="235"/>
      <c r="BD51" s="235"/>
      <c r="BE51" s="231"/>
      <c r="BF51" s="235"/>
      <c r="BI51" s="235"/>
      <c r="BJ51" s="235"/>
      <c r="BK51" s="231">
        <f t="shared" si="29"/>
        <v>0</v>
      </c>
      <c r="BL51" s="235"/>
      <c r="BM51" s="208"/>
      <c r="BN51" s="235"/>
      <c r="BO51" s="235"/>
      <c r="BP51" s="231"/>
      <c r="BQ51" s="235"/>
      <c r="BS51" s="235"/>
      <c r="BT51" s="235"/>
      <c r="BU51" s="231"/>
      <c r="BV51" s="235"/>
      <c r="BX51" s="235"/>
      <c r="BY51" s="235"/>
      <c r="BZ51" s="231"/>
      <c r="CA51" s="235"/>
      <c r="CC51" s="235"/>
      <c r="CD51" s="235"/>
      <c r="CE51" s="231"/>
      <c r="CF51" s="235"/>
      <c r="CH51" s="235"/>
      <c r="CI51" s="235"/>
      <c r="CJ51" s="231">
        <f t="shared" si="30"/>
        <v>0</v>
      </c>
      <c r="CK51" s="235"/>
      <c r="CM51" s="235"/>
      <c r="CN51" s="235"/>
      <c r="CO51" s="231"/>
      <c r="CP51" s="235"/>
      <c r="CR51" s="235"/>
      <c r="CS51" s="235"/>
      <c r="CT51" s="231"/>
      <c r="CU51" s="235"/>
      <c r="CW51" s="235"/>
      <c r="CX51" s="235"/>
      <c r="CY51" s="231"/>
      <c r="CZ51" s="235"/>
      <c r="DB51" s="235"/>
      <c r="DC51" s="235"/>
      <c r="DD51" s="231"/>
      <c r="DE51" s="235"/>
      <c r="DG51" s="235"/>
      <c r="DH51" s="235"/>
      <c r="DI51" s="231">
        <f t="shared" si="31"/>
        <v>2</v>
      </c>
      <c r="DJ51" s="235"/>
    </row>
    <row r="52" spans="1:114" x14ac:dyDescent="0.3">
      <c r="A52" s="230" t="s">
        <v>155</v>
      </c>
      <c r="B52" s="230"/>
      <c r="D52" s="234"/>
      <c r="E52" s="235"/>
      <c r="F52" s="235"/>
      <c r="G52" s="235"/>
      <c r="H52" s="235"/>
      <c r="I52" s="251"/>
      <c r="J52" s="235"/>
      <c r="K52" s="235"/>
      <c r="L52" s="231">
        <f t="shared" si="28"/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v>1.5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 t="shared" si="29"/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 t="shared" si="30"/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 t="shared" si="31"/>
        <v>1.5</v>
      </c>
      <c r="DJ52" s="235"/>
    </row>
    <row r="53" spans="1:114" x14ac:dyDescent="0.3">
      <c r="A53" s="230"/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si="28"/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f t="shared" ref="AK53" si="32">SUM(AP53,AU53,AZ53,BE53)</f>
        <v>0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si="29"/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si="30"/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si="31"/>
        <v>0</v>
      </c>
      <c r="DJ53" s="235"/>
    </row>
    <row r="54" spans="1:114" x14ac:dyDescent="0.3">
      <c r="A54" s="230"/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ref="L54:L62" si="33">SUM(Q54,V54,AA54,AF54)</f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f t="shared" ref="AK54:AK62" si="34">SUM(AP54,AU54,AZ54,BE54)</f>
        <v>0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29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30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31"/>
        <v>0</v>
      </c>
      <c r="DJ54" s="235"/>
    </row>
    <row r="55" spans="1:114" x14ac:dyDescent="0.3">
      <c r="A55" s="230"/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si="33"/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f t="shared" si="34"/>
        <v>0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29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30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31"/>
        <v>0</v>
      </c>
      <c r="DJ55" s="235"/>
    </row>
    <row r="56" spans="1:114" x14ac:dyDescent="0.3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33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si="34"/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29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30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31"/>
        <v>0</v>
      </c>
      <c r="DJ56" s="235"/>
    </row>
    <row r="57" spans="1:114" x14ac:dyDescent="0.3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si="33"/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si="34"/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29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30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31"/>
        <v>0</v>
      </c>
      <c r="DJ57" s="235"/>
    </row>
    <row r="58" spans="1:114" x14ac:dyDescent="0.3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33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34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29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30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31"/>
        <v>0</v>
      </c>
      <c r="DJ58" s="235"/>
    </row>
    <row r="59" spans="1:114" x14ac:dyDescent="0.3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33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34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29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30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31"/>
        <v>0</v>
      </c>
      <c r="DJ59" s="235"/>
    </row>
    <row r="60" spans="1:114" x14ac:dyDescent="0.3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33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34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29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30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31"/>
        <v>0</v>
      </c>
      <c r="DJ60" s="235"/>
    </row>
    <row r="61" spans="1:114" x14ac:dyDescent="0.3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33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34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29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>
        <f t="shared" si="30"/>
        <v>0</v>
      </c>
      <c r="CK61" s="23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235"/>
      <c r="DH61" s="235"/>
      <c r="DI61" s="231">
        <f t="shared" si="31"/>
        <v>0</v>
      </c>
      <c r="DJ61" s="235"/>
    </row>
    <row r="62" spans="1:114" x14ac:dyDescent="0.3">
      <c r="A62" s="230"/>
      <c r="B62" s="230"/>
      <c r="D62" s="234"/>
      <c r="E62" s="235"/>
      <c r="F62" s="235"/>
      <c r="G62" s="235"/>
      <c r="H62" s="235"/>
      <c r="I62" s="251"/>
      <c r="J62" s="235"/>
      <c r="K62" s="235"/>
      <c r="L62" s="231">
        <f t="shared" si="33"/>
        <v>0</v>
      </c>
      <c r="M62" s="235"/>
      <c r="O62" s="235"/>
      <c r="P62" s="235"/>
      <c r="Q62" s="231"/>
      <c r="R62" s="235"/>
      <c r="T62" s="235"/>
      <c r="U62" s="235"/>
      <c r="V62" s="231"/>
      <c r="W62" s="235"/>
      <c r="Y62" s="235"/>
      <c r="Z62" s="235"/>
      <c r="AA62" s="231"/>
      <c r="AB62" s="235"/>
      <c r="AD62" s="235"/>
      <c r="AE62" s="235"/>
      <c r="AF62" s="231"/>
      <c r="AG62" s="235"/>
      <c r="AI62" s="235"/>
      <c r="AJ62" s="235"/>
      <c r="AK62" s="231">
        <f t="shared" si="34"/>
        <v>0</v>
      </c>
      <c r="AL62" s="235"/>
      <c r="AM62" s="208"/>
      <c r="AN62" s="235"/>
      <c r="AO62" s="235"/>
      <c r="AP62" s="231"/>
      <c r="AQ62" s="235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I62" s="235"/>
      <c r="BJ62" s="235"/>
      <c r="BK62" s="231">
        <f t="shared" si="29"/>
        <v>0</v>
      </c>
      <c r="BL62" s="235"/>
      <c r="BM62" s="208"/>
      <c r="BN62" s="235"/>
      <c r="BO62" s="235"/>
      <c r="BP62" s="231"/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305"/>
      <c r="CI62" s="305"/>
      <c r="CJ62" s="231">
        <f t="shared" si="30"/>
        <v>0</v>
      </c>
      <c r="CK62" s="305"/>
      <c r="CM62" s="235"/>
      <c r="CN62" s="235"/>
      <c r="CO62" s="231"/>
      <c r="CP62" s="235"/>
      <c r="CR62" s="235"/>
      <c r="CS62" s="235"/>
      <c r="CT62" s="231"/>
      <c r="CU62" s="235"/>
      <c r="CW62" s="235"/>
      <c r="CX62" s="235"/>
      <c r="CY62" s="231"/>
      <c r="CZ62" s="235"/>
      <c r="DB62" s="235"/>
      <c r="DC62" s="235"/>
      <c r="DD62" s="231"/>
      <c r="DE62" s="235"/>
      <c r="DG62" s="305"/>
      <c r="DH62" s="305"/>
      <c r="DI62" s="231">
        <f t="shared" si="31"/>
        <v>0</v>
      </c>
      <c r="DJ62" s="305"/>
    </row>
    <row r="63" spans="1:114" s="208" customFormat="1" x14ac:dyDescent="0.3">
      <c r="D63" s="218"/>
      <c r="J63" s="251"/>
      <c r="K63" s="251"/>
      <c r="L63" s="251"/>
      <c r="M63" s="251"/>
      <c r="O63" s="251"/>
      <c r="P63" s="251"/>
      <c r="Q63" s="251"/>
      <c r="R63" s="251"/>
      <c r="T63" s="251"/>
      <c r="U63" s="251"/>
      <c r="V63" s="251"/>
      <c r="W63" s="251"/>
      <c r="Y63" s="251"/>
      <c r="Z63" s="251"/>
      <c r="AA63" s="251"/>
      <c r="AB63" s="251"/>
      <c r="AD63" s="251"/>
      <c r="AE63" s="251"/>
      <c r="AF63" s="251"/>
      <c r="AG63" s="251"/>
      <c r="AI63" s="251"/>
      <c r="AJ63" s="251"/>
      <c r="AK63" s="251"/>
      <c r="AL63" s="251"/>
      <c r="AN63" s="251"/>
      <c r="AO63" s="251"/>
      <c r="AP63" s="251"/>
      <c r="AQ63" s="251"/>
      <c r="AS63" s="251"/>
      <c r="AT63" s="251"/>
      <c r="AU63" s="251"/>
      <c r="AV63" s="251"/>
      <c r="AX63" s="251"/>
      <c r="AY63" s="251"/>
      <c r="AZ63" s="251"/>
      <c r="BA63" s="251"/>
      <c r="BC63" s="251"/>
      <c r="BD63" s="251"/>
      <c r="BE63" s="251"/>
      <c r="BF63" s="251"/>
      <c r="BI63" s="251"/>
      <c r="BJ63" s="251"/>
      <c r="BK63" s="251"/>
      <c r="BL63" s="251"/>
      <c r="BN63" s="251"/>
      <c r="BO63" s="251"/>
      <c r="BP63" s="251"/>
      <c r="BQ63" s="251"/>
      <c r="BS63" s="251"/>
      <c r="BT63" s="251"/>
      <c r="BU63" s="251"/>
      <c r="BV63" s="251"/>
      <c r="BX63" s="251"/>
      <c r="BY63" s="251"/>
      <c r="BZ63" s="251"/>
      <c r="CA63" s="251"/>
      <c r="CC63" s="251"/>
      <c r="CD63" s="251"/>
      <c r="CE63" s="251"/>
      <c r="CF63" s="251"/>
      <c r="CH63" s="251"/>
      <c r="CI63" s="251"/>
      <c r="CJ63" s="251"/>
      <c r="CK63" s="251"/>
      <c r="CM63" s="251"/>
      <c r="CN63" s="251"/>
      <c r="CO63" s="251"/>
      <c r="CP63" s="251"/>
      <c r="CR63" s="251"/>
      <c r="CS63" s="251"/>
      <c r="CT63" s="251"/>
      <c r="CU63" s="251"/>
      <c r="CW63" s="251"/>
      <c r="CX63" s="251"/>
      <c r="CY63" s="251"/>
      <c r="CZ63" s="251"/>
      <c r="DB63" s="251"/>
      <c r="DC63" s="251"/>
      <c r="DD63" s="251"/>
      <c r="DE63" s="251"/>
      <c r="DG63" s="251"/>
      <c r="DH63" s="251"/>
      <c r="DI63" s="251"/>
      <c r="DJ63" s="251"/>
    </row>
    <row r="64" spans="1:114" s="249" customFormat="1" ht="28.8" x14ac:dyDescent="0.3">
      <c r="A64" s="219" t="s">
        <v>6</v>
      </c>
      <c r="B64" s="220" t="s">
        <v>187</v>
      </c>
      <c r="C64" s="221"/>
      <c r="D64" s="236"/>
      <c r="E64" s="237"/>
      <c r="F64" s="237"/>
      <c r="G64" s="237"/>
      <c r="H64" s="237"/>
      <c r="I64" s="221"/>
      <c r="J64" s="237"/>
      <c r="K64" s="237"/>
      <c r="L64" s="237"/>
      <c r="M64" s="237"/>
      <c r="N64" s="221"/>
      <c r="O64" s="237"/>
      <c r="P64" s="237"/>
      <c r="Q64" s="237"/>
      <c r="R64" s="237"/>
      <c r="S64" s="221"/>
      <c r="T64" s="237"/>
      <c r="U64" s="237"/>
      <c r="V64" s="237"/>
      <c r="W64" s="237"/>
      <c r="X64" s="221"/>
      <c r="Y64" s="237"/>
      <c r="Z64" s="237"/>
      <c r="AA64" s="237"/>
      <c r="AB64" s="237"/>
      <c r="AD64" s="237"/>
      <c r="AE64" s="237"/>
      <c r="AF64" s="237"/>
      <c r="AG64" s="237"/>
      <c r="AI64" s="237"/>
      <c r="AJ64" s="237"/>
      <c r="AK64" s="237"/>
      <c r="AL64" s="237"/>
      <c r="AM64" s="221"/>
      <c r="AN64" s="237"/>
      <c r="AO64" s="237"/>
      <c r="AP64" s="237"/>
      <c r="AQ64" s="237"/>
      <c r="AR64" s="221"/>
      <c r="AS64" s="237"/>
      <c r="AT64" s="237"/>
      <c r="AU64" s="237"/>
      <c r="AV64" s="237"/>
      <c r="AW64" s="221"/>
      <c r="AX64" s="237"/>
      <c r="AY64" s="237"/>
      <c r="AZ64" s="237"/>
      <c r="BA64" s="237"/>
      <c r="BC64" s="237"/>
      <c r="BD64" s="237"/>
      <c r="BE64" s="237"/>
      <c r="BF64" s="237"/>
      <c r="BI64" s="237"/>
      <c r="BJ64" s="237"/>
      <c r="BK64" s="237"/>
      <c r="BL64" s="237"/>
      <c r="BM64" s="221"/>
      <c r="BN64" s="237"/>
      <c r="BO64" s="237"/>
      <c r="BP64" s="237"/>
      <c r="BQ64" s="237"/>
      <c r="BR64" s="221"/>
      <c r="BS64" s="237"/>
      <c r="BT64" s="237"/>
      <c r="BU64" s="237"/>
      <c r="BV64" s="237"/>
      <c r="BW64" s="221"/>
      <c r="BX64" s="237"/>
      <c r="BY64" s="237"/>
      <c r="BZ64" s="237"/>
      <c r="CA64" s="237"/>
      <c r="CC64" s="237"/>
      <c r="CD64" s="237"/>
      <c r="CE64" s="237"/>
      <c r="CF64" s="237"/>
      <c r="CH64" s="237"/>
      <c r="CI64" s="237"/>
      <c r="CJ64" s="237"/>
      <c r="CK64" s="237"/>
      <c r="CM64" s="237"/>
      <c r="CN64" s="237"/>
      <c r="CO64" s="237"/>
      <c r="CP64" s="237"/>
      <c r="CQ64" s="221"/>
      <c r="CR64" s="237"/>
      <c r="CS64" s="237"/>
      <c r="CT64" s="237"/>
      <c r="CU64" s="237"/>
      <c r="CV64" s="221"/>
      <c r="CW64" s="237"/>
      <c r="CX64" s="237"/>
      <c r="CY64" s="237"/>
      <c r="CZ64" s="237"/>
      <c r="DB64" s="237"/>
      <c r="DC64" s="237"/>
      <c r="DD64" s="237"/>
      <c r="DE64" s="237"/>
      <c r="DG64" s="237"/>
      <c r="DH64" s="237"/>
      <c r="DI64" s="237"/>
      <c r="DJ64" s="237"/>
    </row>
    <row r="65" spans="1:114" x14ac:dyDescent="0.3">
      <c r="A65" s="230" t="s">
        <v>85</v>
      </c>
      <c r="B65" s="230"/>
      <c r="D65" s="238"/>
      <c r="E65" s="230"/>
      <c r="F65" s="230"/>
      <c r="G65" s="230"/>
      <c r="H65" s="230"/>
      <c r="J65" s="231">
        <f t="shared" ref="J65" si="35">SUM(O65,T65,Y65,AD65)</f>
        <v>0</v>
      </c>
      <c r="K65" s="231">
        <f>SUM(P65,U65,Z65,AE65)</f>
        <v>0</v>
      </c>
      <c r="L65" s="235"/>
      <c r="M65" s="231">
        <f t="shared" ref="M65" si="36">SUM(R65,W65,AB65,AG65)</f>
        <v>0</v>
      </c>
      <c r="O65" s="231"/>
      <c r="P65" s="231"/>
      <c r="Q65" s="235"/>
      <c r="R65" s="231"/>
      <c r="T65" s="231"/>
      <c r="U65" s="231"/>
      <c r="V65" s="235"/>
      <c r="W65" s="231"/>
      <c r="Y65" s="231"/>
      <c r="Z65" s="231"/>
      <c r="AA65" s="235"/>
      <c r="AB65" s="231"/>
      <c r="AD65" s="231"/>
      <c r="AE65" s="231"/>
      <c r="AF65" s="235"/>
      <c r="AG65" s="231"/>
      <c r="AI65" s="231">
        <f t="shared" ref="AI65:AI67" si="37">SUM(AN65,AS65,AX65,BC65)</f>
        <v>0</v>
      </c>
      <c r="AJ65" s="231">
        <f>SUM(AO65,AT65,AY65,BD65)</f>
        <v>0</v>
      </c>
      <c r="AK65" s="235"/>
      <c r="AL65" s="231">
        <f t="shared" ref="AL65:AL67" si="38">SUM(AQ65,AV65,BA65,BF65)</f>
        <v>0</v>
      </c>
      <c r="AM65" s="208"/>
      <c r="AN65" s="231"/>
      <c r="AO65" s="231"/>
      <c r="AP65" s="235"/>
      <c r="AQ65" s="231"/>
      <c r="AS65" s="231"/>
      <c r="AT65" s="231"/>
      <c r="AU65" s="235"/>
      <c r="AV65" s="231"/>
      <c r="AX65" s="231"/>
      <c r="AY65" s="231"/>
      <c r="AZ65" s="235"/>
      <c r="BA65" s="231"/>
      <c r="BC65" s="231"/>
      <c r="BD65" s="231"/>
      <c r="BE65" s="235"/>
      <c r="BF65" s="231"/>
      <c r="BI65" s="231">
        <f t="shared" ref="BI65:BI67" si="39">SUM(BN65,BS65,BX65,CC65)</f>
        <v>0</v>
      </c>
      <c r="BJ65" s="231">
        <f>SUM(BO65,BT65,BY65,CD65)</f>
        <v>0</v>
      </c>
      <c r="BK65" s="235"/>
      <c r="BL65" s="231">
        <f t="shared" ref="BL65:BL67" si="40">SUM(BQ65,BV65,CA65,CF65)</f>
        <v>0</v>
      </c>
      <c r="BM65" s="208"/>
      <c r="BN65" s="231"/>
      <c r="BO65" s="231"/>
      <c r="BP65" s="235"/>
      <c r="BQ65" s="231"/>
      <c r="BS65" s="231"/>
      <c r="BT65" s="231"/>
      <c r="BU65" s="235"/>
      <c r="BV65" s="231"/>
      <c r="BX65" s="231"/>
      <c r="BY65" s="231"/>
      <c r="BZ65" s="235"/>
      <c r="CA65" s="231"/>
      <c r="CC65" s="231"/>
      <c r="CD65" s="231"/>
      <c r="CE65" s="235"/>
      <c r="CF65" s="231"/>
      <c r="CH65" s="231">
        <f>SUM(CM65,CR65,CW65,DB65)</f>
        <v>0</v>
      </c>
      <c r="CI65" s="231">
        <f>SUM(CN65,CS65,CX65,DC65)</f>
        <v>0</v>
      </c>
      <c r="CJ65" s="235"/>
      <c r="CK65" s="231">
        <f>SUM(CP65,CU65,CZ65,DE65)</f>
        <v>0</v>
      </c>
      <c r="CM65" s="231"/>
      <c r="CN65" s="231"/>
      <c r="CO65" s="235"/>
      <c r="CP65" s="231"/>
      <c r="CR65" s="231"/>
      <c r="CS65" s="231"/>
      <c r="CT65" s="235"/>
      <c r="CU65" s="231"/>
      <c r="CW65" s="231"/>
      <c r="CX65" s="231"/>
      <c r="CY65" s="235"/>
      <c r="CZ65" s="231"/>
      <c r="DB65" s="231"/>
      <c r="DC65" s="231"/>
      <c r="DD65" s="235"/>
      <c r="DE65" s="231"/>
      <c r="DG65" s="231">
        <f>SUM(J65,AI65,BI65,CH65)</f>
        <v>0</v>
      </c>
      <c r="DH65" s="231">
        <f>SUM(K65,AJ65,BJ65,CI65)</f>
        <v>0</v>
      </c>
      <c r="DI65" s="235"/>
      <c r="DJ65" s="231">
        <f>SUM(M65,AL65,BL65,CK65)</f>
        <v>0</v>
      </c>
    </row>
    <row r="66" spans="1:114" x14ac:dyDescent="0.3">
      <c r="A66" s="230" t="s">
        <v>86</v>
      </c>
      <c r="B66" s="230"/>
      <c r="D66" s="238"/>
      <c r="E66" s="230"/>
      <c r="F66" s="230"/>
      <c r="G66" s="230"/>
      <c r="H66" s="230"/>
      <c r="J66" s="231">
        <f t="shared" ref="J66:J67" si="41">SUM(O66,T66,Y66,AD66)</f>
        <v>0</v>
      </c>
      <c r="K66" s="231">
        <f t="shared" ref="K66:K67" si="42">SUM(P66,U66,Z66,AE66)</f>
        <v>0</v>
      </c>
      <c r="L66" s="235"/>
      <c r="M66" s="231">
        <f t="shared" ref="M66:M69" si="43">SUM(R66,W66,AB66,AG66)</f>
        <v>0</v>
      </c>
      <c r="O66" s="231"/>
      <c r="P66" s="231"/>
      <c r="Q66" s="235"/>
      <c r="R66" s="231"/>
      <c r="T66" s="231"/>
      <c r="U66" s="231"/>
      <c r="V66" s="235"/>
      <c r="W66" s="231"/>
      <c r="Y66" s="231"/>
      <c r="Z66" s="231"/>
      <c r="AA66" s="235"/>
      <c r="AB66" s="231"/>
      <c r="AD66" s="231"/>
      <c r="AE66" s="231"/>
      <c r="AF66" s="235"/>
      <c r="AG66" s="231"/>
      <c r="AI66" s="231">
        <f t="shared" si="37"/>
        <v>0</v>
      </c>
      <c r="AJ66" s="231">
        <f t="shared" ref="AJ66:AJ67" si="44">SUM(AO66,AT66,AY66,BD66)</f>
        <v>0</v>
      </c>
      <c r="AK66" s="235"/>
      <c r="AL66" s="231">
        <f t="shared" si="38"/>
        <v>0</v>
      </c>
      <c r="AM66" s="208"/>
      <c r="AN66" s="231"/>
      <c r="AO66" s="231"/>
      <c r="AP66" s="235"/>
      <c r="AQ66" s="231"/>
      <c r="AS66" s="231"/>
      <c r="AT66" s="231"/>
      <c r="AU66" s="235"/>
      <c r="AV66" s="231"/>
      <c r="AX66" s="231"/>
      <c r="AY66" s="231"/>
      <c r="AZ66" s="235"/>
      <c r="BA66" s="231"/>
      <c r="BC66" s="231"/>
      <c r="BD66" s="231"/>
      <c r="BE66" s="235"/>
      <c r="BF66" s="231"/>
      <c r="BI66" s="231">
        <f t="shared" si="39"/>
        <v>0</v>
      </c>
      <c r="BJ66" s="231">
        <f t="shared" ref="BJ66:BJ67" si="45">SUM(BO66,BT66,BY66,CD66)</f>
        <v>0</v>
      </c>
      <c r="BK66" s="235"/>
      <c r="BL66" s="231">
        <f t="shared" si="40"/>
        <v>0</v>
      </c>
      <c r="BM66" s="208"/>
      <c r="BN66" s="231"/>
      <c r="BO66" s="231"/>
      <c r="BP66" s="235"/>
      <c r="BQ66" s="231"/>
      <c r="BS66" s="231"/>
      <c r="BT66" s="231"/>
      <c r="BU66" s="235"/>
      <c r="BV66" s="231"/>
      <c r="BX66" s="231"/>
      <c r="BY66" s="231"/>
      <c r="BZ66" s="235"/>
      <c r="CA66" s="231"/>
      <c r="CC66" s="231"/>
      <c r="CD66" s="231"/>
      <c r="CE66" s="235"/>
      <c r="CF66" s="231"/>
      <c r="CH66" s="231">
        <f t="shared" ref="CH66:CH67" si="46">SUM(CM66,CR66,CW66,DB66)</f>
        <v>0</v>
      </c>
      <c r="CI66" s="231">
        <f t="shared" ref="CI66:CI67" si="47">SUM(CN66,CS66,CX66,DC66)</f>
        <v>0</v>
      </c>
      <c r="CJ66" s="235"/>
      <c r="CK66" s="231">
        <f t="shared" ref="CK66:CK67" si="48">SUM(CP66,CU66,CZ66,DE66)</f>
        <v>0</v>
      </c>
      <c r="CM66" s="231"/>
      <c r="CN66" s="231"/>
      <c r="CO66" s="235"/>
      <c r="CP66" s="231"/>
      <c r="CR66" s="231"/>
      <c r="CS66" s="231"/>
      <c r="CT66" s="235"/>
      <c r="CU66" s="231"/>
      <c r="CW66" s="231"/>
      <c r="CX66" s="231"/>
      <c r="CY66" s="235"/>
      <c r="CZ66" s="231"/>
      <c r="DB66" s="231"/>
      <c r="DC66" s="231"/>
      <c r="DD66" s="235"/>
      <c r="DE66" s="231"/>
      <c r="DG66" s="231">
        <f t="shared" ref="DG66:DG67" si="49">SUM(J66,AI66,BI66,CH66)</f>
        <v>0</v>
      </c>
      <c r="DH66" s="231">
        <f t="shared" ref="DH66:DH67" si="50">SUM(K66,AJ66,BJ66,CI66)</f>
        <v>0</v>
      </c>
      <c r="DI66" s="235"/>
      <c r="DJ66" s="231">
        <f t="shared" ref="DJ66:DJ67" si="51">SUM(M66,AL66,BL66,CK66)</f>
        <v>0</v>
      </c>
    </row>
    <row r="67" spans="1:114" x14ac:dyDescent="0.3">
      <c r="A67" s="230" t="s">
        <v>87</v>
      </c>
      <c r="B67" s="230"/>
      <c r="D67" s="238"/>
      <c r="E67" s="230"/>
      <c r="F67" s="230"/>
      <c r="G67" s="230"/>
      <c r="H67" s="230"/>
      <c r="J67" s="231">
        <f t="shared" si="41"/>
        <v>0</v>
      </c>
      <c r="K67" s="231">
        <f t="shared" si="42"/>
        <v>0</v>
      </c>
      <c r="L67" s="235"/>
      <c r="M67" s="231">
        <f t="shared" si="43"/>
        <v>0</v>
      </c>
      <c r="O67" s="231"/>
      <c r="P67" s="231"/>
      <c r="Q67" s="235"/>
      <c r="R67" s="231"/>
      <c r="T67" s="231"/>
      <c r="U67" s="231"/>
      <c r="V67" s="235"/>
      <c r="W67" s="231"/>
      <c r="Y67" s="231"/>
      <c r="Z67" s="231"/>
      <c r="AA67" s="235"/>
      <c r="AB67" s="231"/>
      <c r="AD67" s="231"/>
      <c r="AE67" s="231"/>
      <c r="AF67" s="235"/>
      <c r="AG67" s="231"/>
      <c r="AI67" s="231">
        <f t="shared" si="37"/>
        <v>0</v>
      </c>
      <c r="AJ67" s="231">
        <f t="shared" si="44"/>
        <v>0</v>
      </c>
      <c r="AK67" s="235"/>
      <c r="AL67" s="231">
        <f t="shared" si="38"/>
        <v>0</v>
      </c>
      <c r="AM67" s="208"/>
      <c r="AN67" s="231"/>
      <c r="AO67" s="231"/>
      <c r="AP67" s="235"/>
      <c r="AQ67" s="231"/>
      <c r="AS67" s="231"/>
      <c r="AT67" s="231"/>
      <c r="AU67" s="235"/>
      <c r="AV67" s="231"/>
      <c r="AX67" s="231"/>
      <c r="AY67" s="231"/>
      <c r="AZ67" s="235"/>
      <c r="BA67" s="231"/>
      <c r="BC67" s="231"/>
      <c r="BD67" s="231"/>
      <c r="BE67" s="235"/>
      <c r="BF67" s="231"/>
      <c r="BI67" s="231">
        <f t="shared" si="39"/>
        <v>0</v>
      </c>
      <c r="BJ67" s="231">
        <f t="shared" si="45"/>
        <v>0</v>
      </c>
      <c r="BK67" s="235"/>
      <c r="BL67" s="231">
        <f t="shared" si="40"/>
        <v>0</v>
      </c>
      <c r="BM67" s="208"/>
      <c r="BN67" s="231"/>
      <c r="BO67" s="231"/>
      <c r="BP67" s="235"/>
      <c r="BQ67" s="231"/>
      <c r="BS67" s="231"/>
      <c r="BT67" s="231"/>
      <c r="BU67" s="235"/>
      <c r="BV67" s="231"/>
      <c r="BX67" s="231"/>
      <c r="BY67" s="231"/>
      <c r="BZ67" s="235"/>
      <c r="CA67" s="231"/>
      <c r="CC67" s="231"/>
      <c r="CD67" s="231"/>
      <c r="CE67" s="235"/>
      <c r="CF67" s="231"/>
      <c r="CH67" s="231">
        <f t="shared" si="46"/>
        <v>0</v>
      </c>
      <c r="CI67" s="231">
        <f t="shared" si="47"/>
        <v>0</v>
      </c>
      <c r="CJ67" s="235"/>
      <c r="CK67" s="231">
        <f t="shared" si="48"/>
        <v>0</v>
      </c>
      <c r="CM67" s="231"/>
      <c r="CN67" s="231"/>
      <c r="CO67" s="235"/>
      <c r="CP67" s="231"/>
      <c r="CR67" s="231"/>
      <c r="CS67" s="231"/>
      <c r="CT67" s="235"/>
      <c r="CU67" s="231"/>
      <c r="CW67" s="231"/>
      <c r="CX67" s="231"/>
      <c r="CY67" s="235"/>
      <c r="CZ67" s="231"/>
      <c r="DB67" s="231"/>
      <c r="DC67" s="231"/>
      <c r="DD67" s="235"/>
      <c r="DE67" s="231"/>
      <c r="DG67" s="231">
        <f t="shared" si="49"/>
        <v>0</v>
      </c>
      <c r="DH67" s="231">
        <f t="shared" si="50"/>
        <v>0</v>
      </c>
      <c r="DI67" s="235"/>
      <c r="DJ67" s="231">
        <f t="shared" si="51"/>
        <v>0</v>
      </c>
    </row>
    <row r="68" spans="1:114" s="208" customFormat="1" x14ac:dyDescent="0.3">
      <c r="D68" s="218"/>
      <c r="J68" s="251"/>
      <c r="K68" s="251"/>
      <c r="L68" s="251"/>
      <c r="M68" s="251"/>
      <c r="O68" s="251"/>
      <c r="P68" s="251"/>
      <c r="Q68" s="251"/>
      <c r="R68" s="251"/>
      <c r="T68" s="251"/>
      <c r="U68" s="251"/>
      <c r="V68" s="251"/>
      <c r="W68" s="251"/>
      <c r="Y68" s="251"/>
      <c r="Z68" s="251"/>
      <c r="AA68" s="251"/>
      <c r="AB68" s="251"/>
      <c r="AD68" s="251"/>
      <c r="AE68" s="251"/>
      <c r="AF68" s="251"/>
      <c r="AG68" s="251"/>
      <c r="AI68" s="251"/>
      <c r="AJ68" s="251"/>
      <c r="AK68" s="251"/>
      <c r="AL68" s="251"/>
      <c r="AM68" s="251"/>
      <c r="AN68" s="251"/>
      <c r="AO68" s="251"/>
      <c r="AP68" s="251"/>
      <c r="AQ68" s="251"/>
      <c r="AS68" s="251"/>
      <c r="AT68" s="251"/>
      <c r="AU68" s="251"/>
      <c r="AV68" s="251"/>
      <c r="AX68" s="251"/>
      <c r="AY68" s="251"/>
      <c r="AZ68" s="251"/>
      <c r="BA68" s="251"/>
      <c r="BC68" s="251"/>
      <c r="BD68" s="251"/>
      <c r="BE68" s="251"/>
      <c r="BF68" s="251"/>
      <c r="BI68" s="251"/>
      <c r="BJ68" s="251"/>
      <c r="BK68" s="251"/>
      <c r="BL68" s="251"/>
      <c r="BM68" s="251"/>
      <c r="BN68" s="251"/>
      <c r="BO68" s="251"/>
      <c r="BP68" s="251"/>
      <c r="BQ68" s="251"/>
      <c r="BS68" s="251"/>
      <c r="BT68" s="251"/>
      <c r="BU68" s="251"/>
      <c r="BV68" s="251"/>
      <c r="BX68" s="251"/>
      <c r="BY68" s="251"/>
      <c r="BZ68" s="251"/>
      <c r="CA68" s="251"/>
      <c r="CC68" s="251"/>
      <c r="CD68" s="251"/>
      <c r="CE68" s="251"/>
      <c r="CF68" s="251"/>
      <c r="CH68" s="251"/>
      <c r="CI68" s="251"/>
      <c r="CJ68" s="251"/>
      <c r="CK68" s="251"/>
      <c r="CM68" s="251"/>
      <c r="CN68" s="251"/>
      <c r="CO68" s="251"/>
      <c r="CP68" s="251"/>
      <c r="CR68" s="251"/>
      <c r="CS68" s="251"/>
      <c r="CT68" s="251"/>
      <c r="CU68" s="251"/>
      <c r="CW68" s="251"/>
      <c r="CX68" s="251"/>
      <c r="CY68" s="251"/>
      <c r="CZ68" s="251"/>
      <c r="DB68" s="251"/>
      <c r="DC68" s="251"/>
      <c r="DD68" s="251"/>
      <c r="DE68" s="251"/>
      <c r="DG68" s="251"/>
      <c r="DH68" s="251"/>
      <c r="DI68" s="251"/>
      <c r="DJ68" s="251"/>
    </row>
    <row r="69" spans="1:114" s="211" customFormat="1" x14ac:dyDescent="0.3">
      <c r="A69" s="306" t="s">
        <v>148</v>
      </c>
      <c r="B69" s="307"/>
      <c r="C69" s="217"/>
      <c r="D69" s="308"/>
      <c r="E69" s="307"/>
      <c r="F69" s="307"/>
      <c r="G69" s="307"/>
      <c r="H69" s="307"/>
      <c r="I69" s="217"/>
      <c r="J69" s="309">
        <f>SUM(J17:J68)</f>
        <v>764</v>
      </c>
      <c r="K69" s="310">
        <f>SUM(K17:K68)</f>
        <v>450</v>
      </c>
      <c r="L69" s="310">
        <f>SUM(L17:L68)</f>
        <v>0</v>
      </c>
      <c r="M69" s="231">
        <f t="shared" si="43"/>
        <v>0</v>
      </c>
      <c r="N69" s="217"/>
      <c r="O69" s="311">
        <f>SUM(O17:O68)</f>
        <v>0</v>
      </c>
      <c r="P69" s="310">
        <f>SUM(P17:P68)</f>
        <v>0</v>
      </c>
      <c r="Q69" s="310">
        <f>SUM(Q17:Q68)</f>
        <v>0</v>
      </c>
      <c r="R69" s="310">
        <f>SUM(R17:R68)</f>
        <v>0</v>
      </c>
      <c r="S69" s="217"/>
      <c r="T69" s="311">
        <f>SUM(T17:T68)</f>
        <v>0</v>
      </c>
      <c r="U69" s="310">
        <f>SUM(U17:U68)</f>
        <v>0</v>
      </c>
      <c r="V69" s="310">
        <f>SUM(V17:V68)</f>
        <v>0</v>
      </c>
      <c r="W69" s="310">
        <f>SUM(W17:W68)</f>
        <v>0</v>
      </c>
      <c r="X69" s="217"/>
      <c r="Y69" s="311">
        <f>SUM(Y17:Y68)</f>
        <v>0</v>
      </c>
      <c r="Z69" s="310">
        <f>SUM(Z17:Z68)</f>
        <v>0</v>
      </c>
      <c r="AA69" s="310">
        <f>SUM(AA17:AA68)</f>
        <v>0</v>
      </c>
      <c r="AB69" s="310">
        <f>SUM(AB17:AB68)</f>
        <v>0</v>
      </c>
      <c r="AC69" s="210"/>
      <c r="AD69" s="311">
        <f>SUM(AD17:AD68)</f>
        <v>0</v>
      </c>
      <c r="AE69" s="310">
        <f>SUM(AE17:AE68)</f>
        <v>0</v>
      </c>
      <c r="AF69" s="310">
        <f>SUM(AF17:AF68)</f>
        <v>0</v>
      </c>
      <c r="AG69" s="310">
        <f>SUM(AG17:AG68)</f>
        <v>0</v>
      </c>
      <c r="AH69" s="210"/>
      <c r="AI69" s="310">
        <f>SUM(AI17:AI68)</f>
        <v>623</v>
      </c>
      <c r="AJ69" s="310">
        <f>SUM(AJ17:AJ68)</f>
        <v>550</v>
      </c>
      <c r="AK69" s="310">
        <f>SUM(AK17:AK68)</f>
        <v>7.5</v>
      </c>
      <c r="AL69" s="310">
        <f t="shared" ref="AL69" si="52">SUM(AQ69,AV69,BA69,BF69)</f>
        <v>0</v>
      </c>
      <c r="AM69" s="312"/>
      <c r="AN69" s="311">
        <f>SUM(AN17:AN68)</f>
        <v>0</v>
      </c>
      <c r="AO69" s="310">
        <f>SUM(AO17:AO68)</f>
        <v>0</v>
      </c>
      <c r="AP69" s="310">
        <f>SUM(AP17:AP68)</f>
        <v>0</v>
      </c>
      <c r="AQ69" s="310">
        <f>SUM(AQ17:AQ68)</f>
        <v>0</v>
      </c>
      <c r="AR69" s="217"/>
      <c r="AS69" s="311">
        <f>SUM(AS17:AS68)</f>
        <v>0</v>
      </c>
      <c r="AT69" s="310">
        <f>SUM(AT17:AT68)</f>
        <v>0</v>
      </c>
      <c r="AU69" s="310">
        <f>SUM(AU17:AU68)</f>
        <v>0</v>
      </c>
      <c r="AV69" s="310">
        <f>SUM(AV17:AV68)</f>
        <v>0</v>
      </c>
      <c r="AW69" s="217"/>
      <c r="AX69" s="311">
        <f>SUM(AX17:AX68)</f>
        <v>0</v>
      </c>
      <c r="AY69" s="310">
        <f>SUM(AY17:AY68)</f>
        <v>0</v>
      </c>
      <c r="AZ69" s="310">
        <f>SUM(AZ17:AZ68)</f>
        <v>0</v>
      </c>
      <c r="BA69" s="310">
        <f>SUM(BA17:BA68)</f>
        <v>0</v>
      </c>
      <c r="BB69" s="210"/>
      <c r="BC69" s="311">
        <f>SUM(BC17:BC68)</f>
        <v>0</v>
      </c>
      <c r="BD69" s="310">
        <f>SUM(BD17:BD68)</f>
        <v>0</v>
      </c>
      <c r="BE69" s="310">
        <f>SUM(BE17:BE68)</f>
        <v>0</v>
      </c>
      <c r="BF69" s="310">
        <f>SUM(BF17:BF68)</f>
        <v>0</v>
      </c>
      <c r="BG69" s="210"/>
      <c r="BH69" s="210"/>
      <c r="BI69" s="310">
        <f>SUM(BI17:BI68)</f>
        <v>0</v>
      </c>
      <c r="BJ69" s="310">
        <f>SUM(BJ17:BJ68)</f>
        <v>0</v>
      </c>
      <c r="BK69" s="310">
        <f>SUM(BK17:BK68)</f>
        <v>0</v>
      </c>
      <c r="BL69" s="310">
        <f t="shared" ref="BL69" si="53">SUM(BQ69,BV69,CA69,CF69)</f>
        <v>0</v>
      </c>
      <c r="BM69" s="312"/>
      <c r="BN69" s="311">
        <f>SUM(BN17:BN68)</f>
        <v>0</v>
      </c>
      <c r="BO69" s="310">
        <f>SUM(BO17:BO68)</f>
        <v>0</v>
      </c>
      <c r="BP69" s="310">
        <f>SUM(BP17:BP68)</f>
        <v>0</v>
      </c>
      <c r="BQ69" s="310">
        <f>SUM(BQ17:BQ68)</f>
        <v>0</v>
      </c>
      <c r="BR69" s="217"/>
      <c r="BS69" s="311">
        <f>SUM(BS17:BS68)</f>
        <v>0</v>
      </c>
      <c r="BT69" s="310">
        <f>SUM(BT17:BT68)</f>
        <v>0</v>
      </c>
      <c r="BU69" s="310">
        <f>SUM(BU17:BU68)</f>
        <v>0</v>
      </c>
      <c r="BV69" s="310">
        <f>SUM(BV17:BV68)</f>
        <v>0</v>
      </c>
      <c r="BW69" s="217"/>
      <c r="BX69" s="311">
        <f>SUM(BX17:BX68)</f>
        <v>0</v>
      </c>
      <c r="BY69" s="310">
        <f>SUM(BY17:BY68)</f>
        <v>0</v>
      </c>
      <c r="BZ69" s="310">
        <f>SUM(BZ17:BZ68)</f>
        <v>0</v>
      </c>
      <c r="CA69" s="310">
        <f>SUM(CA17:CA68)</f>
        <v>0</v>
      </c>
      <c r="CB69" s="210"/>
      <c r="CC69" s="311">
        <f>SUM(CC17:CC68)</f>
        <v>0</v>
      </c>
      <c r="CD69" s="310">
        <f>SUM(CD17:CD68)</f>
        <v>0</v>
      </c>
      <c r="CE69" s="310">
        <f>SUM(CE17:CE68)</f>
        <v>0</v>
      </c>
      <c r="CF69" s="310">
        <f>SUM(CF17:CF68)</f>
        <v>0</v>
      </c>
      <c r="CG69" s="210"/>
      <c r="CH69" s="310">
        <f>SUM(CH17:CH68)</f>
        <v>0</v>
      </c>
      <c r="CI69" s="310">
        <f>SUM(CI17:CI68)</f>
        <v>0</v>
      </c>
      <c r="CJ69" s="310">
        <f>SUM(CJ17:CJ68)</f>
        <v>0</v>
      </c>
      <c r="CK69" s="310">
        <f t="shared" ref="CK69" si="54">SUM(CP69,CU69,CZ69,DE69)</f>
        <v>0</v>
      </c>
      <c r="CM69" s="311">
        <f>SUM(CM17:CM68)</f>
        <v>0</v>
      </c>
      <c r="CN69" s="310">
        <f>SUM(CN17:CN68)</f>
        <v>0</v>
      </c>
      <c r="CO69" s="310">
        <f>SUM(CO17:CO68)</f>
        <v>0</v>
      </c>
      <c r="CP69" s="310">
        <f>SUM(CP17:CP68)</f>
        <v>0</v>
      </c>
      <c r="CQ69" s="217"/>
      <c r="CR69" s="311">
        <f>SUM(CR17:CR68)</f>
        <v>0</v>
      </c>
      <c r="CS69" s="310">
        <f>SUM(CS17:CS68)</f>
        <v>0</v>
      </c>
      <c r="CT69" s="310">
        <f>SUM(CT17:CT68)</f>
        <v>0</v>
      </c>
      <c r="CU69" s="310">
        <f>SUM(CU17:CU68)</f>
        <v>0</v>
      </c>
      <c r="CV69" s="217"/>
      <c r="CW69" s="311">
        <f>SUM(CW17:CW68)</f>
        <v>0</v>
      </c>
      <c r="CX69" s="310">
        <f>SUM(CX17:CX68)</f>
        <v>0</v>
      </c>
      <c r="CY69" s="310">
        <f>SUM(CY17:CY68)</f>
        <v>0</v>
      </c>
      <c r="CZ69" s="310">
        <f>SUM(CZ17:CZ68)</f>
        <v>0</v>
      </c>
      <c r="DA69" s="210"/>
      <c r="DB69" s="311">
        <f>SUM(DB17:DB68)</f>
        <v>0</v>
      </c>
      <c r="DC69" s="310">
        <f>SUM(DC17:DC68)</f>
        <v>0</v>
      </c>
      <c r="DD69" s="310">
        <f>SUM(DD17:DD68)</f>
        <v>0</v>
      </c>
      <c r="DE69" s="310">
        <f>SUM(DE17:DE68)</f>
        <v>0</v>
      </c>
      <c r="DF69" s="210"/>
      <c r="DG69" s="310">
        <f>SUM(DG17:DG68)</f>
        <v>1387</v>
      </c>
      <c r="DH69" s="310">
        <f>SUM(DH17:DH68)</f>
        <v>1000</v>
      </c>
      <c r="DI69" s="310">
        <f>SUM(DI17:DI68)</f>
        <v>7.5</v>
      </c>
      <c r="DJ69" s="310">
        <f t="shared" ref="DJ69" si="55">SUM(DO69,DT69,DY69,ED69)</f>
        <v>0</v>
      </c>
    </row>
    <row r="71" spans="1:114" x14ac:dyDescent="0.3">
      <c r="A71" s="313" t="s">
        <v>149</v>
      </c>
      <c r="B71" s="307"/>
      <c r="J71" s="361" t="s">
        <v>189</v>
      </c>
      <c r="K71" s="362"/>
      <c r="L71" s="363"/>
      <c r="M71" s="310">
        <f>SUM(J69:M69)</f>
        <v>1214</v>
      </c>
      <c r="O71" s="361" t="s">
        <v>188</v>
      </c>
      <c r="P71" s="362"/>
      <c r="Q71" s="363"/>
      <c r="R71" s="310">
        <f>SUM(O69:R69)</f>
        <v>0</v>
      </c>
      <c r="T71" s="361" t="s">
        <v>188</v>
      </c>
      <c r="U71" s="362"/>
      <c r="V71" s="363"/>
      <c r="W71" s="310">
        <f>SUM(T69:W69)</f>
        <v>0</v>
      </c>
      <c r="Y71" s="361" t="s">
        <v>188</v>
      </c>
      <c r="Z71" s="362"/>
      <c r="AA71" s="363"/>
      <c r="AB71" s="310">
        <f>SUM(Y69:AB69)</f>
        <v>0</v>
      </c>
      <c r="AD71" s="361" t="s">
        <v>188</v>
      </c>
      <c r="AE71" s="362"/>
      <c r="AF71" s="363"/>
      <c r="AG71" s="310">
        <f>SUM(AD69:AG69)</f>
        <v>0</v>
      </c>
      <c r="AI71" s="361" t="s">
        <v>189</v>
      </c>
      <c r="AJ71" s="362"/>
      <c r="AK71" s="363"/>
      <c r="AL71" s="310">
        <f>SUM(AI69:AL69)</f>
        <v>1180.5</v>
      </c>
      <c r="AM71" s="312"/>
      <c r="AN71" s="361" t="s">
        <v>188</v>
      </c>
      <c r="AO71" s="362"/>
      <c r="AP71" s="363"/>
      <c r="AQ71" s="310">
        <f>+AN69+AO69+AP69+AQ69</f>
        <v>0</v>
      </c>
      <c r="AS71" s="361" t="s">
        <v>188</v>
      </c>
      <c r="AT71" s="362"/>
      <c r="AU71" s="363"/>
      <c r="AV71" s="310">
        <f>+AS69+AT69+AU69+AV69</f>
        <v>0</v>
      </c>
      <c r="AX71" s="361" t="s">
        <v>188</v>
      </c>
      <c r="AY71" s="362"/>
      <c r="AZ71" s="363"/>
      <c r="BA71" s="310">
        <f>+AX69+AY69+AZ69+BA69</f>
        <v>0</v>
      </c>
      <c r="BC71" s="361" t="s">
        <v>188</v>
      </c>
      <c r="BD71" s="362"/>
      <c r="BE71" s="363"/>
      <c r="BF71" s="310">
        <f>+BC69+BD69+BE69+BF69</f>
        <v>0</v>
      </c>
      <c r="BI71" s="361" t="s">
        <v>189</v>
      </c>
      <c r="BJ71" s="362"/>
      <c r="BK71" s="363"/>
      <c r="BL71" s="310">
        <f>SUM(BI69:BL69)</f>
        <v>0</v>
      </c>
      <c r="BM71" s="312"/>
      <c r="BN71" s="361" t="s">
        <v>188</v>
      </c>
      <c r="BO71" s="362"/>
      <c r="BP71" s="363"/>
      <c r="BQ71" s="310">
        <f>SUM(BN69:BQ69)</f>
        <v>0</v>
      </c>
      <c r="BS71" s="361" t="s">
        <v>188</v>
      </c>
      <c r="BT71" s="362"/>
      <c r="BU71" s="363"/>
      <c r="BV71" s="310">
        <f>SUM(BS69:BV69)</f>
        <v>0</v>
      </c>
      <c r="BX71" s="361" t="s">
        <v>188</v>
      </c>
      <c r="BY71" s="362"/>
      <c r="BZ71" s="363"/>
      <c r="CA71" s="310">
        <f>SUM(BX69:CA69)</f>
        <v>0</v>
      </c>
      <c r="CC71" s="361" t="s">
        <v>188</v>
      </c>
      <c r="CD71" s="362"/>
      <c r="CE71" s="363"/>
      <c r="CF71" s="310">
        <f>SUM(CC69:CF69)</f>
        <v>0</v>
      </c>
      <c r="CH71" s="361" t="s">
        <v>190</v>
      </c>
      <c r="CI71" s="362"/>
      <c r="CJ71" s="363"/>
      <c r="CK71" s="310">
        <f>SUM(CH69:CK69)</f>
        <v>0</v>
      </c>
      <c r="CM71" s="361" t="s">
        <v>188</v>
      </c>
      <c r="CN71" s="362"/>
      <c r="CO71" s="363"/>
      <c r="CP71" s="310">
        <f>SUM(CM69:CP69)</f>
        <v>0</v>
      </c>
      <c r="CR71" s="361" t="s">
        <v>188</v>
      </c>
      <c r="CS71" s="362"/>
      <c r="CT71" s="363"/>
      <c r="CU71" s="310">
        <f>SUM(CR69:CU69)</f>
        <v>0</v>
      </c>
      <c r="CW71" s="361" t="s">
        <v>188</v>
      </c>
      <c r="CX71" s="362"/>
      <c r="CY71" s="363"/>
      <c r="CZ71" s="310">
        <f>SUM(CW69:CZ69)</f>
        <v>0</v>
      </c>
      <c r="DB71" s="361" t="s">
        <v>188</v>
      </c>
      <c r="DC71" s="362"/>
      <c r="DD71" s="363"/>
      <c r="DE71" s="310">
        <f>SUM(DB69:DE69)</f>
        <v>0</v>
      </c>
      <c r="DG71" s="361" t="s">
        <v>190</v>
      </c>
      <c r="DH71" s="362"/>
      <c r="DI71" s="363"/>
      <c r="DJ71" s="310">
        <f>SUM(DG69:DJ69)</f>
        <v>2394.5</v>
      </c>
    </row>
    <row r="74" spans="1:114" x14ac:dyDescent="0.3">
      <c r="A74" s="211" t="s">
        <v>24</v>
      </c>
      <c r="B74" s="211"/>
      <c r="D74" s="388">
        <v>42562</v>
      </c>
      <c r="E74" s="388"/>
      <c r="F74" s="388"/>
      <c r="G74" s="388"/>
      <c r="H74" s="388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3">
      <c r="A75" s="211" t="s">
        <v>25</v>
      </c>
      <c r="B75" s="211"/>
      <c r="D75" s="389" t="s">
        <v>973</v>
      </c>
      <c r="E75" s="389"/>
      <c r="F75" s="389"/>
      <c r="G75" s="389"/>
      <c r="H75" s="389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6" spans="1:114" x14ac:dyDescent="0.3">
      <c r="A76" s="211" t="s">
        <v>21</v>
      </c>
      <c r="B76" s="211"/>
      <c r="D76" s="390" t="s">
        <v>974</v>
      </c>
      <c r="E76" s="390"/>
      <c r="F76" s="390"/>
      <c r="G76" s="390"/>
      <c r="H76" s="390"/>
      <c r="J76" s="208"/>
      <c r="K76" s="208"/>
      <c r="L76" s="208"/>
      <c r="M76" s="208"/>
      <c r="O76" s="208"/>
      <c r="P76" s="208"/>
      <c r="Q76" s="208"/>
      <c r="R76" s="208"/>
      <c r="T76" s="208"/>
      <c r="U76" s="208"/>
      <c r="V76" s="208"/>
      <c r="W76" s="208"/>
      <c r="AN76" s="208"/>
      <c r="AO76" s="208"/>
      <c r="AP76" s="208"/>
      <c r="AQ76" s="208"/>
      <c r="AS76" s="208"/>
      <c r="AT76" s="208"/>
      <c r="AU76" s="208"/>
      <c r="AV76" s="208"/>
      <c r="BN76" s="208"/>
      <c r="BO76" s="208"/>
      <c r="BP76" s="208"/>
      <c r="BQ76" s="208"/>
      <c r="BS76" s="208"/>
      <c r="BT76" s="208"/>
      <c r="BU76" s="208"/>
      <c r="BV76" s="208"/>
      <c r="CM76" s="208"/>
      <c r="CN76" s="208"/>
      <c r="CO76" s="208"/>
      <c r="CP76" s="208"/>
      <c r="CR76" s="208"/>
      <c r="CS76" s="208"/>
      <c r="CT76" s="208"/>
      <c r="CU76" s="208"/>
    </row>
    <row r="90" spans="4:4" x14ac:dyDescent="0.3">
      <c r="D90" s="239"/>
    </row>
  </sheetData>
  <mergeCells count="145">
    <mergeCell ref="CH12:CJ12"/>
    <mergeCell ref="CH13:CH14"/>
    <mergeCell ref="CI13:CI14"/>
    <mergeCell ref="CJ13:CJ14"/>
    <mergeCell ref="AI13:AI14"/>
    <mergeCell ref="AJ13:AJ14"/>
    <mergeCell ref="D74:H74"/>
    <mergeCell ref="D75:H75"/>
    <mergeCell ref="D76:H76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1:CJ71"/>
    <mergeCell ref="B12:B14"/>
    <mergeCell ref="BI71:BK71"/>
    <mergeCell ref="BN71:BP71"/>
    <mergeCell ref="BS71:BU71"/>
    <mergeCell ref="BX71:BZ71"/>
    <mergeCell ref="CC71:CE71"/>
    <mergeCell ref="AI71:AK71"/>
    <mergeCell ref="AN71:AP71"/>
    <mergeCell ref="AS71:AU71"/>
    <mergeCell ref="AX71:AZ71"/>
    <mergeCell ref="BC71:BE71"/>
    <mergeCell ref="J71:L71"/>
    <mergeCell ref="O71:Q71"/>
    <mergeCell ref="T71:V71"/>
    <mergeCell ref="Y71:AA71"/>
    <mergeCell ref="AD71:AF71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1:CO71"/>
    <mergeCell ref="CR71:CT71"/>
    <mergeCell ref="CW71:CY71"/>
    <mergeCell ref="DB71:DD71"/>
    <mergeCell ref="DG71:DI71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49:B49">
      <formula1>Examinering</formula1>
    </dataValidation>
    <dataValidation type="list" allowBlank="1" showErrorMessage="1" prompt="Selecteer het examenonderdeel" sqref="I34:I35 D27:H27 I65:I67 I23:I27">
      <formula1>Examinering</formula1>
    </dataValidation>
    <dataValidation allowBlank="1" showInputMessage="1" showErrorMessage="1" prompt="Selecteer het examenonderdeel" sqref="A38:B38"/>
    <dataValidation allowBlank="1" showErrorMessage="1" prompt="Selecteer het examenonderdeel" sqref="I17:I20 I29:I31"/>
    <dataValidation type="list" allowBlank="1" showInputMessage="1" showErrorMessage="1" sqref="A50:B62">
      <formula1>Examinering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3" r:id="rId5" display="Beroepsgericht vak 1"/>
    <hyperlink ref="A24" r:id="rId6" display="Beroepsgericht vak 2"/>
    <hyperlink ref="A25" r:id="rId7" display="Beroepsgericht vak 3"/>
    <hyperlink ref="A26" r:id="rId8" display="Beroepsgericht vak 4"/>
    <hyperlink ref="A29" r:id="rId9" display="Beroepsgericht vak 1"/>
    <hyperlink ref="A30" r:id="rId10" display="Beroepsgericht vak 2"/>
    <hyperlink ref="A31" r:id="rId11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Examenprogramma!$A$12:$A$20</xm:f>
          </x14:formula1>
          <xm:sqref>D38:H46 D34:H35 D65:H67</xm:sqref>
        </x14:dataValidation>
        <x14:dataValidation type="list" errorStyle="warning" showInputMessage="1" showErrorMessage="1">
          <x14:formula1>
            <xm:f>[1]Examenprogramma!#REF!</xm:f>
          </x14:formula1>
          <xm:sqref>D17</xm:sqref>
        </x14:dataValidation>
        <x14:dataValidation type="list" allowBlank="1" showInputMessage="1" showErrorMessage="1">
          <x14:formula1>
            <xm:f>[1]Examenprogramma!#REF!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[1]Examenprogramma!#REF!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D29:H31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6" zoomScale="70" zoomScaleNormal="70" workbookViewId="0">
      <selection activeCell="C28" sqref="C28"/>
    </sheetView>
  </sheetViews>
  <sheetFormatPr defaultColWidth="8.88671875" defaultRowHeight="14.4" x14ac:dyDescent="0.3"/>
  <cols>
    <col min="1" max="1" width="32.6640625" style="320" customWidth="1"/>
    <col min="2" max="2" width="47" style="320" customWidth="1"/>
    <col min="3" max="3" width="49.33203125" style="320" customWidth="1"/>
    <col min="4" max="5" width="32.6640625" style="320" customWidth="1"/>
    <col min="6" max="6" width="30.6640625" style="320" customWidth="1"/>
    <col min="7" max="16384" width="8.88671875" style="320"/>
  </cols>
  <sheetData>
    <row r="1" spans="1:6" s="319" customFormat="1" ht="15.6" x14ac:dyDescent="0.3">
      <c r="A1" s="398" t="s">
        <v>151</v>
      </c>
      <c r="B1" s="398"/>
      <c r="C1" s="398"/>
      <c r="D1" s="398"/>
      <c r="E1" s="398"/>
      <c r="F1" s="398"/>
    </row>
    <row r="2" spans="1:6" x14ac:dyDescent="0.3">
      <c r="A2" s="328" t="s">
        <v>147</v>
      </c>
      <c r="B2" s="397" t="str">
        <f>+Opleidingsplan!D3</f>
        <v>MBO | Greenport</v>
      </c>
      <c r="C2" s="397"/>
      <c r="D2" s="397"/>
      <c r="E2" s="397"/>
      <c r="F2" s="397"/>
    </row>
    <row r="3" spans="1:6" x14ac:dyDescent="0.3">
      <c r="A3" s="328" t="s">
        <v>23</v>
      </c>
      <c r="B3" s="397" t="str">
        <f>B26</f>
        <v>Naaldwijk</v>
      </c>
      <c r="C3" s="397"/>
      <c r="D3" s="397"/>
      <c r="E3" s="397"/>
      <c r="F3" s="397"/>
    </row>
    <row r="4" spans="1:6" x14ac:dyDescent="0.3">
      <c r="A4" s="328" t="s">
        <v>27</v>
      </c>
      <c r="B4" s="397" t="str">
        <f>+Opleidingsplan!D5</f>
        <v>Vakbekwaam medewerker Bloem &amp; Design niveau 3</v>
      </c>
      <c r="C4" s="397"/>
      <c r="D4" s="397"/>
      <c r="E4" s="397"/>
      <c r="F4" s="397"/>
    </row>
    <row r="5" spans="1:6" x14ac:dyDescent="0.3">
      <c r="A5" s="328" t="s">
        <v>146</v>
      </c>
      <c r="B5" s="397" t="str">
        <f>+Opleidingsplan!D6</f>
        <v>2017-2018</v>
      </c>
      <c r="C5" s="397"/>
      <c r="D5" s="397"/>
      <c r="E5" s="397"/>
      <c r="F5" s="397"/>
    </row>
    <row r="6" spans="1:6" ht="14.4" customHeight="1" x14ac:dyDescent="0.3">
      <c r="A6" s="328" t="s">
        <v>145</v>
      </c>
      <c r="B6" s="397" t="str">
        <f>+Opleidingsplan!D7</f>
        <v>Bloem, groen en styling 23169 (Vakbekwaam medewerker bloem, groen en styling)</v>
      </c>
      <c r="C6" s="397"/>
      <c r="D6" s="397"/>
      <c r="E6" s="397"/>
      <c r="F6" s="397"/>
    </row>
    <row r="7" spans="1:6" x14ac:dyDescent="0.3">
      <c r="A7" s="328" t="s">
        <v>143</v>
      </c>
      <c r="B7" s="397">
        <f>+Opleidingsplan!D8</f>
        <v>25444</v>
      </c>
      <c r="C7" s="397"/>
      <c r="D7" s="397"/>
      <c r="E7" s="397"/>
      <c r="F7" s="397"/>
    </row>
    <row r="8" spans="1:6" x14ac:dyDescent="0.3">
      <c r="A8" s="328" t="s">
        <v>141</v>
      </c>
      <c r="B8" s="397" t="str">
        <f>+Opleidingsplan!D9</f>
        <v>BOL</v>
      </c>
      <c r="C8" s="397"/>
      <c r="D8" s="397"/>
      <c r="E8" s="397"/>
      <c r="F8" s="397"/>
    </row>
    <row r="9" spans="1:6" x14ac:dyDescent="0.3">
      <c r="A9" s="328" t="s">
        <v>142</v>
      </c>
      <c r="B9" s="397">
        <f>+Opleidingsplan!D10</f>
        <v>3</v>
      </c>
      <c r="C9" s="397"/>
      <c r="D9" s="397"/>
      <c r="E9" s="397"/>
      <c r="F9" s="397"/>
    </row>
    <row r="10" spans="1:6" x14ac:dyDescent="0.3">
      <c r="A10" s="321"/>
    </row>
    <row r="11" spans="1:6" s="323" customFormat="1" ht="73.95" customHeight="1" x14ac:dyDescent="0.25">
      <c r="A11" s="322" t="s">
        <v>194</v>
      </c>
      <c r="B11" s="322" t="s">
        <v>152</v>
      </c>
      <c r="C11" s="322" t="s">
        <v>150</v>
      </c>
      <c r="D11" s="322" t="s">
        <v>941</v>
      </c>
      <c r="E11" s="322" t="s">
        <v>28</v>
      </c>
      <c r="F11" s="322" t="s">
        <v>204</v>
      </c>
    </row>
    <row r="12" spans="1:6" s="326" customFormat="1" ht="37.950000000000003" customHeight="1" x14ac:dyDescent="0.3">
      <c r="A12" s="324" t="s">
        <v>927</v>
      </c>
      <c r="B12" s="324"/>
      <c r="C12" s="324"/>
      <c r="D12" s="402" t="s">
        <v>958</v>
      </c>
      <c r="E12" s="399" t="s">
        <v>959</v>
      </c>
      <c r="F12" s="325" t="s">
        <v>960</v>
      </c>
    </row>
    <row r="13" spans="1:6" s="326" customFormat="1" ht="37.950000000000003" customHeight="1" x14ac:dyDescent="0.3">
      <c r="A13" s="324" t="s">
        <v>928</v>
      </c>
      <c r="B13" s="324"/>
      <c r="C13" s="324"/>
      <c r="D13" s="403"/>
      <c r="E13" s="400"/>
      <c r="F13" s="325" t="s">
        <v>924</v>
      </c>
    </row>
    <row r="14" spans="1:6" s="326" customFormat="1" ht="37.950000000000003" customHeight="1" x14ac:dyDescent="0.3">
      <c r="A14" s="324" t="s">
        <v>929</v>
      </c>
      <c r="B14" s="324"/>
      <c r="C14" s="324"/>
      <c r="D14" s="403"/>
      <c r="E14" s="400"/>
      <c r="F14" s="325" t="s">
        <v>925</v>
      </c>
    </row>
    <row r="15" spans="1:6" s="326" customFormat="1" ht="37.950000000000003" customHeight="1" x14ac:dyDescent="0.3">
      <c r="A15" s="324" t="s">
        <v>930</v>
      </c>
      <c r="B15" s="324"/>
      <c r="C15" s="324"/>
      <c r="D15" s="404"/>
      <c r="E15" s="400"/>
      <c r="F15" s="325" t="s">
        <v>925</v>
      </c>
    </row>
    <row r="16" spans="1:6" s="326" customFormat="1" ht="37.950000000000003" customHeight="1" x14ac:dyDescent="0.3">
      <c r="A16" s="324" t="s">
        <v>931</v>
      </c>
      <c r="B16" s="324"/>
      <c r="C16" s="324"/>
      <c r="D16" s="324" t="s">
        <v>961</v>
      </c>
      <c r="E16" s="401"/>
      <c r="F16" s="325" t="s">
        <v>962</v>
      </c>
    </row>
    <row r="17" spans="1:7" s="326" customFormat="1" ht="105" customHeight="1" x14ac:dyDescent="0.25">
      <c r="A17" s="324" t="s">
        <v>154</v>
      </c>
      <c r="B17" s="324" t="s">
        <v>920</v>
      </c>
      <c r="C17" s="324" t="s">
        <v>921</v>
      </c>
      <c r="D17" s="324"/>
      <c r="E17" s="324" t="s">
        <v>922</v>
      </c>
      <c r="F17" s="325"/>
    </row>
    <row r="18" spans="1:7" s="326" customFormat="1" ht="15" x14ac:dyDescent="0.25">
      <c r="A18" s="324" t="s">
        <v>0</v>
      </c>
      <c r="B18" s="324"/>
      <c r="C18" s="324"/>
      <c r="D18" s="324"/>
      <c r="E18" s="324" t="s">
        <v>923</v>
      </c>
      <c r="F18" s="325"/>
    </row>
    <row r="19" spans="1:7" s="326" customFormat="1" ht="141.75" customHeight="1" x14ac:dyDescent="0.3">
      <c r="A19" s="324" t="s">
        <v>939</v>
      </c>
      <c r="B19" s="324" t="s">
        <v>976</v>
      </c>
      <c r="C19" s="324" t="s">
        <v>965</v>
      </c>
      <c r="D19" s="324" t="s">
        <v>179</v>
      </c>
      <c r="E19" s="324" t="s">
        <v>193</v>
      </c>
      <c r="F19" s="325"/>
    </row>
    <row r="20" spans="1:7" s="326" customFormat="1" ht="154.5" customHeight="1" x14ac:dyDescent="0.3">
      <c r="A20" s="324" t="s">
        <v>956</v>
      </c>
      <c r="B20" s="324" t="s">
        <v>963</v>
      </c>
      <c r="C20" s="324" t="s">
        <v>964</v>
      </c>
      <c r="D20" s="324"/>
      <c r="E20" s="324" t="s">
        <v>937</v>
      </c>
      <c r="F20" s="325"/>
    </row>
    <row r="21" spans="1:7" x14ac:dyDescent="0.3">
      <c r="A21" s="321"/>
    </row>
    <row r="22" spans="1:7" x14ac:dyDescent="0.3">
      <c r="A22" s="321" t="s">
        <v>205</v>
      </c>
    </row>
    <row r="23" spans="1:7" x14ac:dyDescent="0.3">
      <c r="A23" s="329" t="s">
        <v>955</v>
      </c>
    </row>
    <row r="25" spans="1:7" x14ac:dyDescent="0.3">
      <c r="A25" s="211" t="s">
        <v>24</v>
      </c>
      <c r="B25" s="393">
        <v>42927</v>
      </c>
      <c r="C25" s="394"/>
      <c r="D25" s="218"/>
      <c r="E25" s="218"/>
      <c r="F25" s="218"/>
      <c r="G25" s="218"/>
    </row>
    <row r="26" spans="1:7" x14ac:dyDescent="0.3">
      <c r="A26" s="211" t="s">
        <v>25</v>
      </c>
      <c r="B26" s="395" t="s">
        <v>973</v>
      </c>
      <c r="C26" s="396"/>
      <c r="D26" s="218"/>
      <c r="E26" s="218"/>
      <c r="F26" s="218"/>
      <c r="G26" s="218"/>
    </row>
    <row r="27" spans="1:7" x14ac:dyDescent="0.3">
      <c r="A27" s="211" t="s">
        <v>21</v>
      </c>
      <c r="B27" s="395" t="s">
        <v>974</v>
      </c>
      <c r="C27" s="396"/>
      <c r="D27" s="327"/>
      <c r="E27" s="327"/>
      <c r="F27" s="327"/>
      <c r="G27" s="32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E17:E20</xm:sqref>
        </x14:dataValidation>
        <x14:dataValidation type="list" allowBlank="1" showInputMessage="1" showErrorMessage="1">
          <x14:formula1>
            <xm:f>[2]Variabelen!#REF!</xm:f>
          </x14:formula1>
          <xm:sqref>E12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209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210</v>
      </c>
      <c r="G1" s="29" t="s">
        <v>211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212</v>
      </c>
      <c r="M1" s="32" t="s">
        <v>208</v>
      </c>
    </row>
    <row r="2" spans="1:13" s="32" customFormat="1" ht="13.95" x14ac:dyDescent="0.3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ht="13.95" x14ac:dyDescent="0.3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ht="13.95" x14ac:dyDescent="0.3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ht="13.95" x14ac:dyDescent="0.3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ht="13.95" x14ac:dyDescent="0.3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ht="13.95" x14ac:dyDescent="0.3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ht="13.95" x14ac:dyDescent="0.3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ht="13.95" x14ac:dyDescent="0.3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ht="13.95" x14ac:dyDescent="0.3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ht="13.95" x14ac:dyDescent="0.3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ht="13.95" x14ac:dyDescent="0.3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ht="13.95" x14ac:dyDescent="0.3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ht="13.95" x14ac:dyDescent="0.3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ht="13.95" x14ac:dyDescent="0.3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ht="13.95" x14ac:dyDescent="0.3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ht="13.95" x14ac:dyDescent="0.3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ht="13.95" x14ac:dyDescent="0.3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ht="13.95" x14ac:dyDescent="0.3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ht="13.95" x14ac:dyDescent="0.3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ht="13.95" x14ac:dyDescent="0.3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ht="13.95" x14ac:dyDescent="0.3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ht="13.95" x14ac:dyDescent="0.3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ht="13.95" x14ac:dyDescent="0.3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ht="13.95" x14ac:dyDescent="0.3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ht="13.95" x14ac:dyDescent="0.3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ht="13.95" x14ac:dyDescent="0.3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ht="13.95" x14ac:dyDescent="0.3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ht="13.95" x14ac:dyDescent="0.3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ht="13.95" x14ac:dyDescent="0.3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ht="13.95" x14ac:dyDescent="0.3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ht="13.95" x14ac:dyDescent="0.3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ht="13.95" x14ac:dyDescent="0.3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ht="13.95" x14ac:dyDescent="0.3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ht="13.95" x14ac:dyDescent="0.3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ht="13.95" x14ac:dyDescent="0.3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ht="13.95" x14ac:dyDescent="0.3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ht="13.95" x14ac:dyDescent="0.3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ht="13.95" x14ac:dyDescent="0.3">
      <c r="A39" s="32" t="s">
        <v>175</v>
      </c>
      <c r="B39" s="33">
        <v>23192</v>
      </c>
      <c r="C39" s="33" t="s">
        <v>944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ht="13.95" x14ac:dyDescent="0.3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ht="13.95" x14ac:dyDescent="0.3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ht="13.95" x14ac:dyDescent="0.3">
      <c r="A42" s="32" t="s">
        <v>178</v>
      </c>
      <c r="B42" s="33">
        <v>23192</v>
      </c>
      <c r="C42" s="33" t="s">
        <v>943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ht="13.95" x14ac:dyDescent="0.3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ht="13.95" x14ac:dyDescent="0.3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ht="13.95" x14ac:dyDescent="0.3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ht="13.95" x14ac:dyDescent="0.3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ht="13.95" x14ac:dyDescent="0.3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ht="13.95" x14ac:dyDescent="0.3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ht="13.95" x14ac:dyDescent="0.3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ht="13.95" x14ac:dyDescent="0.3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ht="13.95" x14ac:dyDescent="0.3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ht="13.95" x14ac:dyDescent="0.3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ht="13.95" x14ac:dyDescent="0.3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ht="13.95" x14ac:dyDescent="0.3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ht="13.95" x14ac:dyDescent="0.3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ht="13.95" x14ac:dyDescent="0.3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ht="13.95" x14ac:dyDescent="0.3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ht="13.95" x14ac:dyDescent="0.3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ht="13.95" x14ac:dyDescent="0.3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ht="13.95" x14ac:dyDescent="0.3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ht="13.95" x14ac:dyDescent="0.3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ht="13.95" x14ac:dyDescent="0.3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ht="13.95" x14ac:dyDescent="0.3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ht="13.95" x14ac:dyDescent="0.3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ht="13.95" x14ac:dyDescent="0.3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ht="13.95" x14ac:dyDescent="0.3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ht="13.95" x14ac:dyDescent="0.3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ht="13.95" x14ac:dyDescent="0.3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sqref="A1:N20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ht="13.95" x14ac:dyDescent="0.3">
      <c r="A1" s="6" t="s">
        <v>14</v>
      </c>
    </row>
    <row r="3" spans="1:11" ht="13.95" x14ac:dyDescent="0.3">
      <c r="A3" s="6" t="s">
        <v>8</v>
      </c>
      <c r="H3" s="44" t="s">
        <v>977</v>
      </c>
      <c r="I3" s="48">
        <v>1</v>
      </c>
    </row>
    <row r="4" spans="1:11" ht="13.95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978</v>
      </c>
      <c r="I4" s="48">
        <v>1</v>
      </c>
    </row>
    <row r="5" spans="1:11" ht="13.95" x14ac:dyDescent="0.3">
      <c r="A5" s="4" t="s">
        <v>34</v>
      </c>
      <c r="B5" s="4">
        <v>1</v>
      </c>
      <c r="C5" s="4" t="s">
        <v>942</v>
      </c>
      <c r="D5" s="4">
        <v>600</v>
      </c>
      <c r="E5" s="4">
        <v>1000</v>
      </c>
    </row>
    <row r="6" spans="1:11" ht="13.95" x14ac:dyDescent="0.3">
      <c r="A6" s="4" t="s">
        <v>7</v>
      </c>
      <c r="B6" s="4">
        <v>1</v>
      </c>
      <c r="C6" s="4" t="s">
        <v>979</v>
      </c>
      <c r="D6" s="4">
        <v>700</v>
      </c>
      <c r="E6" s="4">
        <v>700</v>
      </c>
    </row>
    <row r="7" spans="1:11" s="2" customFormat="1" ht="13.95" x14ac:dyDescent="0.3">
      <c r="A7" s="4" t="s">
        <v>7</v>
      </c>
      <c r="B7" s="4">
        <v>2</v>
      </c>
      <c r="C7" s="4" t="s">
        <v>980</v>
      </c>
      <c r="D7" s="4">
        <v>700</v>
      </c>
      <c r="E7" s="4">
        <v>1250</v>
      </c>
    </row>
    <row r="8" spans="1:11" ht="13.95" x14ac:dyDescent="0.3">
      <c r="A8" s="4" t="s">
        <v>7</v>
      </c>
      <c r="B8" s="4">
        <v>3</v>
      </c>
      <c r="C8" s="4" t="s">
        <v>981</v>
      </c>
      <c r="D8" s="4">
        <v>700</v>
      </c>
      <c r="E8" s="4">
        <v>1800</v>
      </c>
    </row>
    <row r="9" spans="1:11" ht="13.95" x14ac:dyDescent="0.3">
      <c r="A9" s="4" t="s">
        <v>7</v>
      </c>
      <c r="B9" s="4">
        <v>4</v>
      </c>
      <c r="C9" s="4" t="s">
        <v>982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ht="13.95" x14ac:dyDescent="0.3">
      <c r="A10" s="4" t="s">
        <v>13</v>
      </c>
      <c r="B10" s="4">
        <v>1</v>
      </c>
      <c r="C10" s="4" t="s">
        <v>983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ht="13.95" x14ac:dyDescent="0.3">
      <c r="A11" s="4" t="s">
        <v>13</v>
      </c>
      <c r="B11" s="4">
        <v>2</v>
      </c>
      <c r="C11" s="4" t="s">
        <v>984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ht="13.95" x14ac:dyDescent="0.3">
      <c r="A12" s="4" t="s">
        <v>13</v>
      </c>
      <c r="B12" s="4">
        <v>3</v>
      </c>
      <c r="C12" s="4" t="s">
        <v>985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ht="13.95" x14ac:dyDescent="0.3">
      <c r="A13" s="4" t="s">
        <v>13</v>
      </c>
      <c r="B13" s="4">
        <v>4</v>
      </c>
      <c r="C13" s="4" t="s">
        <v>986</v>
      </c>
      <c r="D13" s="4">
        <v>200</v>
      </c>
      <c r="E13" s="4">
        <v>200</v>
      </c>
      <c r="I13" s="1">
        <v>4</v>
      </c>
      <c r="K13" s="1">
        <v>4</v>
      </c>
    </row>
    <row r="16" spans="1:11" ht="13.95" x14ac:dyDescent="0.3">
      <c r="A16" s="6" t="s">
        <v>0</v>
      </c>
      <c r="H16" s="2" t="s">
        <v>936</v>
      </c>
    </row>
    <row r="17" spans="1:14" ht="13.95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954</v>
      </c>
      <c r="I17" s="314"/>
      <c r="J17" s="314"/>
      <c r="K17" s="314"/>
      <c r="L17" s="314"/>
      <c r="M17" s="314"/>
      <c r="N17" s="314"/>
    </row>
    <row r="18" spans="1:14" ht="13.95" x14ac:dyDescent="0.3">
      <c r="A18" s="4" t="s">
        <v>7</v>
      </c>
      <c r="B18" s="4">
        <v>1</v>
      </c>
      <c r="C18" s="4" t="s">
        <v>979</v>
      </c>
      <c r="D18" s="4">
        <v>250</v>
      </c>
      <c r="E18" s="4">
        <v>250</v>
      </c>
      <c r="H18" s="314" t="s">
        <v>926</v>
      </c>
      <c r="I18" s="314"/>
      <c r="J18" s="314"/>
      <c r="K18" s="314"/>
      <c r="L18" s="314"/>
      <c r="M18" s="314"/>
      <c r="N18" s="314"/>
    </row>
    <row r="19" spans="1:14" ht="13.95" x14ac:dyDescent="0.3">
      <c r="A19" s="4" t="s">
        <v>7</v>
      </c>
      <c r="B19" s="4">
        <v>2</v>
      </c>
      <c r="C19" s="4" t="s">
        <v>980</v>
      </c>
      <c r="D19" s="3"/>
      <c r="E19" s="4">
        <v>450</v>
      </c>
      <c r="H19" s="314" t="s">
        <v>987</v>
      </c>
      <c r="I19" s="314"/>
      <c r="J19" s="314"/>
      <c r="K19" s="314"/>
      <c r="L19" s="314"/>
      <c r="M19" s="314"/>
      <c r="N19" s="314"/>
    </row>
    <row r="20" spans="1:14" ht="13.95" x14ac:dyDescent="0.3">
      <c r="A20" s="4" t="s">
        <v>7</v>
      </c>
      <c r="B20" s="4">
        <v>3</v>
      </c>
      <c r="C20" s="4" t="s">
        <v>981</v>
      </c>
      <c r="D20" s="4"/>
      <c r="E20" s="4">
        <v>900</v>
      </c>
      <c r="H20" s="314" t="s">
        <v>988</v>
      </c>
      <c r="I20" s="314"/>
      <c r="J20" s="314"/>
      <c r="K20" s="314"/>
      <c r="L20" s="314"/>
      <c r="M20" s="314"/>
      <c r="N20" s="314"/>
    </row>
    <row r="21" spans="1:14" ht="13.95" x14ac:dyDescent="0.3">
      <c r="A21" s="4" t="s">
        <v>7</v>
      </c>
      <c r="B21" s="4">
        <v>4</v>
      </c>
      <c r="C21" s="4" t="s">
        <v>982</v>
      </c>
      <c r="D21" s="4"/>
      <c r="E21" s="4">
        <v>1350</v>
      </c>
      <c r="H21" s="314" t="s">
        <v>989</v>
      </c>
      <c r="I21" s="314"/>
      <c r="J21" s="314"/>
      <c r="K21" s="314"/>
      <c r="L21" s="314"/>
      <c r="M21" s="314"/>
      <c r="N21" s="314"/>
    </row>
    <row r="22" spans="1:14" ht="13.95" x14ac:dyDescent="0.3">
      <c r="A22" s="4" t="s">
        <v>13</v>
      </c>
      <c r="B22" s="4">
        <v>1</v>
      </c>
      <c r="C22" s="4" t="s">
        <v>983</v>
      </c>
      <c r="D22" s="4">
        <v>610</v>
      </c>
      <c r="E22" s="4">
        <v>610</v>
      </c>
      <c r="H22" s="314" t="s">
        <v>193</v>
      </c>
      <c r="I22" s="314"/>
      <c r="J22" s="314"/>
      <c r="K22" s="314"/>
      <c r="L22" s="314"/>
      <c r="M22" s="314"/>
      <c r="N22" s="314"/>
    </row>
    <row r="23" spans="1:14" ht="13.95" x14ac:dyDescent="0.3">
      <c r="A23" s="4" t="s">
        <v>13</v>
      </c>
      <c r="B23" s="4">
        <v>2</v>
      </c>
      <c r="C23" s="4" t="s">
        <v>984</v>
      </c>
      <c r="D23" s="4">
        <v>610</v>
      </c>
      <c r="E23" s="4">
        <v>610</v>
      </c>
      <c r="H23" s="314" t="s">
        <v>922</v>
      </c>
      <c r="I23" s="314"/>
      <c r="J23" s="314"/>
      <c r="K23" s="314"/>
      <c r="L23" s="314"/>
      <c r="M23" s="314"/>
      <c r="N23" s="314"/>
    </row>
    <row r="24" spans="1:14" ht="13.95" x14ac:dyDescent="0.3">
      <c r="A24" s="4" t="s">
        <v>13</v>
      </c>
      <c r="B24" s="4">
        <v>3</v>
      </c>
      <c r="C24" s="4" t="s">
        <v>985</v>
      </c>
      <c r="D24" s="4">
        <v>610</v>
      </c>
      <c r="E24" s="4">
        <v>610</v>
      </c>
      <c r="H24" s="314" t="s">
        <v>923</v>
      </c>
      <c r="I24" s="314"/>
      <c r="J24" s="314"/>
      <c r="K24" s="314"/>
      <c r="L24" s="314"/>
      <c r="M24" s="314"/>
      <c r="N24" s="314"/>
    </row>
    <row r="25" spans="1:14" ht="13.95" x14ac:dyDescent="0.3">
      <c r="A25" s="4" t="s">
        <v>13</v>
      </c>
      <c r="B25" s="4">
        <v>4</v>
      </c>
      <c r="C25" s="4" t="s">
        <v>986</v>
      </c>
      <c r="D25" s="4">
        <v>610</v>
      </c>
      <c r="E25" s="4">
        <v>610</v>
      </c>
      <c r="H25" s="314" t="s">
        <v>937</v>
      </c>
      <c r="I25" s="314"/>
      <c r="J25" s="314"/>
      <c r="K25" s="314"/>
      <c r="L25" s="314"/>
      <c r="M25" s="314"/>
      <c r="N25" s="314"/>
    </row>
    <row r="26" spans="1:14" ht="13.95" x14ac:dyDescent="0.3">
      <c r="H26" s="314"/>
      <c r="I26" s="314"/>
      <c r="J26" s="314"/>
      <c r="K26" s="314"/>
      <c r="L26" s="314"/>
      <c r="M26" s="314"/>
      <c r="N26" s="314"/>
    </row>
    <row r="27" spans="1:14" ht="13.95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ht="13.95" x14ac:dyDescent="0.3">
      <c r="A28" s="3" t="s">
        <v>33</v>
      </c>
      <c r="B28" s="3" t="s">
        <v>32</v>
      </c>
      <c r="C28" s="3"/>
      <c r="D28" s="3" t="s">
        <v>30</v>
      </c>
      <c r="H28" s="314" t="s">
        <v>938</v>
      </c>
      <c r="I28" s="314"/>
      <c r="J28" s="314"/>
      <c r="K28" s="314"/>
      <c r="L28" s="314"/>
      <c r="M28" s="314"/>
      <c r="N28" s="314"/>
    </row>
    <row r="29" spans="1:14" ht="13.95" x14ac:dyDescent="0.3">
      <c r="A29" s="4" t="s">
        <v>34</v>
      </c>
      <c r="B29" s="4">
        <v>1</v>
      </c>
      <c r="C29" s="4" t="s">
        <v>942</v>
      </c>
      <c r="D29" s="4">
        <v>1000</v>
      </c>
      <c r="H29" s="314" t="s">
        <v>927</v>
      </c>
      <c r="I29" s="314"/>
      <c r="J29" s="314"/>
      <c r="K29" s="314"/>
      <c r="L29" s="314"/>
      <c r="M29" s="314"/>
      <c r="N29" s="314"/>
    </row>
    <row r="30" spans="1:14" ht="13.95" x14ac:dyDescent="0.3">
      <c r="A30" s="4" t="s">
        <v>7</v>
      </c>
      <c r="B30" s="4">
        <v>1</v>
      </c>
      <c r="C30" s="4" t="s">
        <v>979</v>
      </c>
      <c r="D30" s="4">
        <v>1000</v>
      </c>
      <c r="H30" s="318" t="s">
        <v>928</v>
      </c>
      <c r="I30" s="314"/>
      <c r="J30" s="314"/>
      <c r="K30" s="314"/>
      <c r="L30" s="314"/>
      <c r="M30" s="314"/>
      <c r="N30" s="314"/>
    </row>
    <row r="31" spans="1:14" ht="13.95" x14ac:dyDescent="0.3">
      <c r="A31" s="4" t="s">
        <v>7</v>
      </c>
      <c r="B31" s="4">
        <v>2</v>
      </c>
      <c r="C31" s="4" t="s">
        <v>980</v>
      </c>
      <c r="D31" s="4">
        <v>2000</v>
      </c>
      <c r="H31" s="314" t="s">
        <v>929</v>
      </c>
      <c r="I31" s="314"/>
      <c r="J31" s="314"/>
      <c r="K31" s="314"/>
      <c r="L31" s="314"/>
      <c r="M31" s="314"/>
      <c r="N31" s="314"/>
    </row>
    <row r="32" spans="1:14" ht="13.95" x14ac:dyDescent="0.3">
      <c r="A32" s="4" t="s">
        <v>7</v>
      </c>
      <c r="B32" s="4">
        <v>3</v>
      </c>
      <c r="C32" s="4" t="s">
        <v>981</v>
      </c>
      <c r="D32" s="4">
        <v>3000</v>
      </c>
      <c r="H32" s="314" t="s">
        <v>930</v>
      </c>
      <c r="I32" s="314"/>
      <c r="J32" s="314"/>
      <c r="K32" s="314"/>
      <c r="L32" s="314"/>
      <c r="M32" s="314"/>
      <c r="N32" s="314"/>
    </row>
    <row r="33" spans="1:14" ht="13.95" x14ac:dyDescent="0.3">
      <c r="A33" s="4" t="s">
        <v>7</v>
      </c>
      <c r="B33" s="4">
        <v>4</v>
      </c>
      <c r="C33" s="4" t="s">
        <v>982</v>
      </c>
      <c r="D33" s="4">
        <v>4000</v>
      </c>
      <c r="H33" s="314" t="s">
        <v>931</v>
      </c>
      <c r="I33" s="314"/>
      <c r="J33" s="314"/>
      <c r="K33" s="314"/>
      <c r="L33" s="314"/>
      <c r="M33" s="314"/>
      <c r="N33" s="314"/>
    </row>
    <row r="34" spans="1:14" ht="13.95" x14ac:dyDescent="0.3">
      <c r="A34" s="4" t="s">
        <v>13</v>
      </c>
      <c r="B34" s="4">
        <v>1</v>
      </c>
      <c r="C34" s="4" t="s">
        <v>983</v>
      </c>
      <c r="D34" s="4">
        <v>850</v>
      </c>
      <c r="H34" s="314" t="s">
        <v>154</v>
      </c>
      <c r="I34" s="314"/>
      <c r="J34" s="314"/>
      <c r="K34" s="314"/>
      <c r="L34" s="314"/>
      <c r="M34" s="314"/>
      <c r="N34" s="314"/>
    </row>
    <row r="35" spans="1:14" ht="13.95" x14ac:dyDescent="0.3">
      <c r="A35" s="4" t="s">
        <v>13</v>
      </c>
      <c r="B35" s="4">
        <v>2</v>
      </c>
      <c r="C35" s="4" t="s">
        <v>984</v>
      </c>
      <c r="D35" s="4">
        <v>850</v>
      </c>
      <c r="H35" s="314" t="s">
        <v>0</v>
      </c>
      <c r="I35" s="314"/>
      <c r="J35" s="314"/>
      <c r="K35" s="314"/>
      <c r="L35" s="314"/>
      <c r="M35" s="314"/>
      <c r="N35" s="314"/>
    </row>
    <row r="36" spans="1:14" ht="13.95" x14ac:dyDescent="0.3">
      <c r="A36" s="4" t="s">
        <v>13</v>
      </c>
      <c r="B36" s="4">
        <v>3</v>
      </c>
      <c r="C36" s="4" t="s">
        <v>985</v>
      </c>
      <c r="D36" s="4">
        <v>850</v>
      </c>
      <c r="H36" s="314" t="s">
        <v>932</v>
      </c>
      <c r="I36" s="314"/>
      <c r="J36" s="314"/>
      <c r="K36" s="314"/>
      <c r="L36" s="314"/>
      <c r="M36" s="314"/>
      <c r="N36" s="314"/>
    </row>
    <row r="37" spans="1:14" ht="13.95" x14ac:dyDescent="0.3">
      <c r="A37" s="4" t="s">
        <v>13</v>
      </c>
      <c r="B37" s="4">
        <v>4</v>
      </c>
      <c r="C37" s="4" t="s">
        <v>986</v>
      </c>
      <c r="D37" s="4">
        <v>850</v>
      </c>
      <c r="H37" s="314" t="s">
        <v>933</v>
      </c>
      <c r="I37" s="314"/>
      <c r="J37" s="314"/>
      <c r="K37" s="314"/>
      <c r="L37" s="314"/>
      <c r="M37" s="314"/>
      <c r="N37" s="314"/>
    </row>
    <row r="38" spans="1:14" ht="13.95" x14ac:dyDescent="0.3">
      <c r="H38" s="314" t="s">
        <v>934</v>
      </c>
      <c r="I38" s="314"/>
      <c r="J38" s="314"/>
      <c r="K38" s="314"/>
      <c r="L38" s="314"/>
      <c r="M38" s="314"/>
      <c r="N38" s="314"/>
    </row>
    <row r="39" spans="1:14" ht="13.95" x14ac:dyDescent="0.3">
      <c r="H39" s="314" t="s">
        <v>935</v>
      </c>
      <c r="I39" s="314"/>
      <c r="J39" s="314"/>
      <c r="K39" s="314"/>
      <c r="L39" s="314"/>
      <c r="M39" s="314"/>
      <c r="N39" s="314"/>
    </row>
    <row r="40" spans="1:14" ht="13.95" x14ac:dyDescent="0.3">
      <c r="H40" s="314" t="s">
        <v>939</v>
      </c>
      <c r="I40" s="314"/>
      <c r="J40" s="314"/>
      <c r="K40" s="314"/>
      <c r="L40" s="314"/>
      <c r="M40" s="314"/>
      <c r="N40" s="314"/>
    </row>
    <row r="41" spans="1:14" ht="13.95" x14ac:dyDescent="0.3">
      <c r="H41" s="314" t="s">
        <v>956</v>
      </c>
      <c r="I41" s="314"/>
      <c r="J41" s="314"/>
      <c r="K41" s="314"/>
      <c r="L41" s="314"/>
      <c r="M41" s="314"/>
      <c r="N41" s="314"/>
    </row>
    <row r="42" spans="1:14" ht="13.95" x14ac:dyDescent="0.3">
      <c r="H42" s="314" t="s">
        <v>940</v>
      </c>
      <c r="I42" s="314"/>
      <c r="J42" s="314"/>
      <c r="K42" s="314"/>
      <c r="L42" s="314"/>
      <c r="M42" s="314"/>
      <c r="N42" s="314"/>
    </row>
    <row r="43" spans="1:14" ht="13.95" x14ac:dyDescent="0.3">
      <c r="H43" s="314"/>
      <c r="I43" s="314"/>
      <c r="J43" s="314"/>
      <c r="K43" s="314"/>
      <c r="L43" s="314"/>
      <c r="M43" s="314"/>
      <c r="N43" s="314"/>
    </row>
    <row r="44" spans="1:14" ht="13.95" x14ac:dyDescent="0.3">
      <c r="H44" s="314"/>
      <c r="I44" s="314"/>
      <c r="J44" s="314"/>
      <c r="K44" s="314"/>
      <c r="L44" s="314"/>
      <c r="M44" s="314"/>
      <c r="N44" s="314"/>
    </row>
    <row r="45" spans="1:14" ht="13.95" x14ac:dyDescent="0.3">
      <c r="H45" s="314"/>
      <c r="I45" s="314"/>
      <c r="J45" s="314"/>
      <c r="K45" s="314"/>
      <c r="L45" s="314"/>
      <c r="M45" s="314"/>
      <c r="N45" s="314"/>
    </row>
    <row r="46" spans="1:14" ht="13.95" x14ac:dyDescent="0.3">
      <c r="H46" s="314"/>
      <c r="I46" s="314"/>
      <c r="J46" s="314"/>
      <c r="K46" s="314"/>
      <c r="L46" s="314"/>
      <c r="M46" s="314"/>
      <c r="N46" s="314"/>
    </row>
    <row r="47" spans="1:14" ht="13.95" x14ac:dyDescent="0.3">
      <c r="H47" s="314"/>
      <c r="I47" s="314"/>
      <c r="J47" s="314"/>
      <c r="K47" s="314"/>
      <c r="L47" s="314"/>
      <c r="M47" s="314"/>
      <c r="N47" s="314"/>
    </row>
    <row r="48" spans="1:14" ht="13.95" x14ac:dyDescent="0.3">
      <c r="H48" s="314"/>
      <c r="I48" s="314"/>
      <c r="J48" s="314"/>
      <c r="K48" s="314"/>
      <c r="L48" s="314"/>
      <c r="M48" s="314"/>
      <c r="N48" s="314"/>
    </row>
    <row r="49" spans="8:14" ht="13.95" x14ac:dyDescent="0.3">
      <c r="H49" s="314"/>
      <c r="I49" s="314"/>
      <c r="J49" s="314"/>
      <c r="K49" s="314"/>
      <c r="L49" s="314"/>
      <c r="M49" s="314"/>
      <c r="N49" s="314"/>
    </row>
    <row r="50" spans="8:14" ht="13.95" x14ac:dyDescent="0.3">
      <c r="H50" s="314"/>
      <c r="I50" s="314"/>
      <c r="J50" s="314"/>
      <c r="K50" s="314"/>
      <c r="L50" s="314"/>
      <c r="M50" s="314"/>
      <c r="N50" s="314"/>
    </row>
    <row r="51" spans="8:14" ht="13.95" x14ac:dyDescent="0.3">
      <c r="H51" s="314"/>
      <c r="I51" s="314"/>
      <c r="J51" s="314"/>
      <c r="K51" s="314"/>
      <c r="L51" s="314"/>
      <c r="M51" s="314"/>
      <c r="N51" s="314"/>
    </row>
    <row r="52" spans="8:14" ht="13.95" x14ac:dyDescent="0.3">
      <c r="H52" s="314"/>
      <c r="I52" s="314"/>
      <c r="J52" s="314"/>
      <c r="K52" s="314"/>
      <c r="L52" s="314"/>
      <c r="M52" s="314"/>
      <c r="N52" s="314"/>
    </row>
    <row r="53" spans="8:14" ht="13.95" x14ac:dyDescent="0.3">
      <c r="H53" s="314"/>
      <c r="I53" s="314"/>
      <c r="J53" s="314"/>
      <c r="K53" s="314"/>
      <c r="L53" s="314"/>
      <c r="M53" s="314"/>
      <c r="N53" s="314"/>
    </row>
    <row r="54" spans="8:14" ht="13.95" x14ac:dyDescent="0.3">
      <c r="H54" s="314"/>
      <c r="I54" s="314"/>
      <c r="J54" s="314"/>
      <c r="K54" s="314"/>
      <c r="L54" s="314"/>
      <c r="M54" s="314"/>
      <c r="N54" s="314"/>
    </row>
    <row r="55" spans="8:14" ht="13.95" x14ac:dyDescent="0.3">
      <c r="H55" s="314"/>
      <c r="I55" s="314"/>
      <c r="J55" s="314"/>
      <c r="K55" s="314"/>
      <c r="L55" s="314"/>
      <c r="M55" s="314"/>
      <c r="N55" s="314"/>
    </row>
    <row r="56" spans="8:14" ht="13.95" x14ac:dyDescent="0.3">
      <c r="H56" s="314"/>
      <c r="I56" s="314"/>
      <c r="J56" s="314"/>
      <c r="K56" s="314"/>
      <c r="L56" s="314"/>
      <c r="M56" s="314"/>
      <c r="N56" s="314"/>
    </row>
    <row r="57" spans="8:14" ht="13.95" x14ac:dyDescent="0.3">
      <c r="H57" s="314"/>
      <c r="I57" s="314"/>
      <c r="J57" s="314"/>
      <c r="K57" s="314"/>
      <c r="L57" s="314"/>
      <c r="M57" s="314"/>
      <c r="N57" s="314"/>
    </row>
    <row r="58" spans="8:14" ht="13.95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ht="13.95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45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945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946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947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948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949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950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951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952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953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949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947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952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942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1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13"/>
    </row>
    <row r="7" spans="1:24" ht="15" thickBot="1" x14ac:dyDescent="0.35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4" t="s">
        <v>145</v>
      </c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54"/>
      <c r="X7" s="13"/>
    </row>
    <row r="8" spans="1:24" ht="15" thickBot="1" x14ac:dyDescent="0.35">
      <c r="A8" s="14"/>
      <c r="B8" s="49" t="s">
        <v>40</v>
      </c>
      <c r="C8" s="50">
        <v>1</v>
      </c>
      <c r="D8" s="11"/>
      <c r="E8" s="415"/>
      <c r="F8" s="416"/>
      <c r="G8" s="416">
        <f>IF(ISERROR(VLOOKUP($D$5,Crebolijst!$A:$C,3,0)),0,VLOOKUP($D$5,Crebolijst!$A:$C,3,0))</f>
        <v>0</v>
      </c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7"/>
      <c r="X8" s="13"/>
    </row>
    <row r="9" spans="1:24" ht="15" thickBot="1" x14ac:dyDescent="0.35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5" t="s">
        <v>144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138</v>
      </c>
      <c r="C12" s="17"/>
      <c r="D12" s="11"/>
      <c r="E12" s="405" t="s">
        <v>10</v>
      </c>
      <c r="F12" s="406"/>
      <c r="G12" s="407"/>
      <c r="H12" s="23"/>
      <c r="I12" s="408" t="s">
        <v>11</v>
      </c>
      <c r="J12" s="409"/>
      <c r="K12" s="410"/>
      <c r="L12" s="23"/>
      <c r="M12" s="408" t="s">
        <v>12</v>
      </c>
      <c r="N12" s="409"/>
      <c r="O12" s="410"/>
      <c r="P12" s="16"/>
      <c r="Q12" s="408" t="s">
        <v>15</v>
      </c>
      <c r="R12" s="409"/>
      <c r="S12" s="410"/>
      <c r="T12" s="16"/>
      <c r="U12" s="405" t="s">
        <v>4</v>
      </c>
      <c r="V12" s="406"/>
      <c r="W12" s="4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2017-06-28T12:50:14Z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