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Planning cohorten\Planning cohort 2016\Planning cohort 2017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BL25" i="2" l="1"/>
  <c r="AL25" i="2"/>
  <c r="M25" i="2"/>
  <c r="BL24" i="2"/>
  <c r="AL24" i="2"/>
  <c r="M24" i="2"/>
  <c r="BL23" i="2"/>
  <c r="AL23" i="2"/>
  <c r="M23" i="2"/>
  <c r="AK58" i="2"/>
  <c r="L58" i="2"/>
  <c r="AK57" i="2"/>
  <c r="L57" i="2"/>
  <c r="AK56" i="2"/>
  <c r="L56" i="2"/>
  <c r="AK55" i="2"/>
  <c r="L55" i="2"/>
  <c r="AK54" i="2"/>
  <c r="L54" i="2"/>
  <c r="AK53" i="2"/>
  <c r="L53" i="2"/>
  <c r="AK52" i="2"/>
  <c r="L52" i="2"/>
  <c r="AK51" i="2"/>
  <c r="L51" i="2"/>
  <c r="AK50" i="2"/>
  <c r="L50" i="2"/>
  <c r="BL31" i="2"/>
  <c r="AL31" i="2"/>
  <c r="M31" i="2"/>
  <c r="BL30" i="2"/>
  <c r="BI30" i="2"/>
  <c r="AL30" i="2"/>
  <c r="M30" i="2"/>
  <c r="BL29" i="2"/>
  <c r="BI29" i="2"/>
  <c r="AL29" i="2"/>
  <c r="M29" i="2"/>
  <c r="BL20" i="2"/>
  <c r="AL20" i="2"/>
  <c r="M20" i="2"/>
  <c r="BL19" i="2"/>
  <c r="AL19" i="2"/>
  <c r="M19" i="2"/>
  <c r="BL18" i="2"/>
  <c r="AL18" i="2"/>
  <c r="M18" i="2"/>
  <c r="BL17" i="2"/>
  <c r="AL17" i="2"/>
  <c r="M17" i="2"/>
  <c r="G42" i="16" l="1"/>
  <c r="AR7" i="10" l="1"/>
  <c r="CJ51" i="2" l="1"/>
  <c r="CJ52" i="2"/>
  <c r="CJ53" i="2"/>
  <c r="DI53" i="2" s="1"/>
  <c r="CJ54" i="2"/>
  <c r="CJ55" i="2"/>
  <c r="CJ56" i="2"/>
  <c r="CJ57" i="2"/>
  <c r="DI57" i="2" s="1"/>
  <c r="CJ58" i="2"/>
  <c r="CJ59" i="2"/>
  <c r="CJ60" i="2"/>
  <c r="CJ61" i="2"/>
  <c r="CJ62" i="2"/>
  <c r="CJ63" i="2"/>
  <c r="CJ64" i="2"/>
  <c r="CJ65" i="2"/>
  <c r="BK59" i="2"/>
  <c r="BK60" i="2"/>
  <c r="BK61" i="2"/>
  <c r="BK62" i="2"/>
  <c r="BK63" i="2"/>
  <c r="BK64" i="2"/>
  <c r="BK65" i="2"/>
  <c r="AK59" i="2"/>
  <c r="AK60" i="2"/>
  <c r="AK61" i="2"/>
  <c r="AK62" i="2"/>
  <c r="AK63" i="2"/>
  <c r="AK64" i="2"/>
  <c r="AK65" i="2"/>
  <c r="L59" i="2"/>
  <c r="L60" i="2"/>
  <c r="L61" i="2"/>
  <c r="L62" i="2"/>
  <c r="L63" i="2"/>
  <c r="L64" i="2"/>
  <c r="L65" i="2"/>
  <c r="D6" i="2"/>
  <c r="DI65" i="2" l="1"/>
  <c r="DI61" i="2"/>
  <c r="DI64" i="2"/>
  <c r="DI60" i="2"/>
  <c r="DI56" i="2"/>
  <c r="DI52" i="2"/>
  <c r="DI63" i="2"/>
  <c r="DI59" i="2"/>
  <c r="DI55" i="2"/>
  <c r="DI51" i="2"/>
  <c r="DI62" i="2"/>
  <c r="DI58" i="2"/>
  <c r="DI54" i="2"/>
  <c r="CK69" i="2"/>
  <c r="CK70" i="2"/>
  <c r="CK68" i="2"/>
  <c r="CI69" i="2"/>
  <c r="CI70" i="2"/>
  <c r="CI68" i="2"/>
  <c r="CH69" i="2"/>
  <c r="CH70" i="2"/>
  <c r="CH68" i="2"/>
  <c r="CJ50" i="2"/>
  <c r="CI35" i="2"/>
  <c r="CI36" i="2"/>
  <c r="CI34" i="2"/>
  <c r="CK30" i="2"/>
  <c r="CK31" i="2"/>
  <c r="CK29" i="2"/>
  <c r="CH30" i="2"/>
  <c r="CH31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H5" i="10" s="1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J5" i="23" l="1"/>
  <c r="AY9" i="10"/>
  <c r="AT8" i="10"/>
  <c r="H11" i="10" s="1"/>
  <c r="AT7" i="10"/>
  <c r="AY7" i="10"/>
  <c r="AY8" i="10"/>
  <c r="G21" i="10"/>
  <c r="H10" i="10" l="1"/>
  <c r="D79" i="2"/>
  <c r="D78" i="2"/>
  <c r="D77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J35" i="2"/>
  <c r="BJ34" i="2"/>
  <c r="BL26" i="2"/>
  <c r="CC12" i="2"/>
  <c r="AL70" i="2"/>
  <c r="AJ70" i="2"/>
  <c r="AI70" i="2"/>
  <c r="AL69" i="2"/>
  <c r="AJ69" i="2"/>
  <c r="AI69" i="2"/>
  <c r="AL68" i="2"/>
  <c r="AJ68" i="2"/>
  <c r="AI68" i="2"/>
  <c r="DI50" i="2"/>
  <c r="AJ36" i="2"/>
  <c r="AJ34" i="2"/>
  <c r="AL26" i="2"/>
  <c r="BC12" i="2"/>
  <c r="K69" i="2"/>
  <c r="K70" i="2"/>
  <c r="K68" i="2"/>
  <c r="K35" i="2"/>
  <c r="K36" i="2"/>
  <c r="DH36" i="2" s="1"/>
  <c r="D5" i="2"/>
  <c r="D8" i="2"/>
  <c r="D9" i="2"/>
  <c r="D10" i="2"/>
  <c r="DJ23" i="2"/>
  <c r="M26" i="2"/>
  <c r="DJ29" i="2"/>
  <c r="DJ31" i="2"/>
  <c r="M68" i="2"/>
  <c r="M69" i="2"/>
  <c r="M70" i="2"/>
  <c r="DJ70" i="2" s="1"/>
  <c r="DG23" i="2"/>
  <c r="DG29" i="2"/>
  <c r="DG30" i="2"/>
  <c r="J68" i="2"/>
  <c r="J69" i="2"/>
  <c r="J7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H34" i="2" l="1"/>
  <c r="DG69" i="2"/>
  <c r="DH35" i="2"/>
  <c r="DJ26" i="2"/>
  <c r="DH70" i="2"/>
  <c r="DH69" i="2"/>
  <c r="DG25" i="2"/>
  <c r="DG24" i="2"/>
  <c r="DG68" i="2"/>
  <c r="DG70" i="2"/>
  <c r="DG31" i="2"/>
  <c r="DG26" i="2"/>
  <c r="DJ69" i="2"/>
  <c r="DJ30" i="2"/>
  <c r="DJ25" i="2"/>
  <c r="DJ24" i="2"/>
  <c r="DH68" i="2"/>
  <c r="DJ68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<sst xmlns="http://schemas.openxmlformats.org/spreadsheetml/2006/main" count="3309" uniqueCount="992">
  <si>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</si>
  <si>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</si>
  <si>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</si>
  <si>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</si>
  <si>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</si>
  <si>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</si>
  <si>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</si>
  <si>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</si>
  <si>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</si>
  <si>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</si>
  <si>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</si>
  <si>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</si>
  <si>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</si>
  <si>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</si>
  <si>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</si>
  <si>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</si>
  <si>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</si>
  <si>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</si>
  <si>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</si>
  <si>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</si>
  <si>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</si>
  <si>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</si>
  <si>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</si>
  <si>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</si>
  <si>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</si>
  <si>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</si>
  <si>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</si>
  <si>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</si>
  <si>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</si>
  <si>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</si>
  <si>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</si>
  <si>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</si>
  <si>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</si>
  <si>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</si>
  <si>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</si>
  <si>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</si>
  <si>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</si>
  <si>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</si>
  <si>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</si>
  <si>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</si>
  <si>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</si>
  <si>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</si>
  <si>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</si>
  <si>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</si>
  <si>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</si>
  <si>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</si>
  <si>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</si>
  <si>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</si>
  <si>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</si>
  <si>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</si>
  <si>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</si>
  <si>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</si>
  <si>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</si>
  <si>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</si>
  <si>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</si>
  <si>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</si>
  <si>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</si>
  <si>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</si>
  <si>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</si>
  <si>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</si>
  <si>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</si>
  <si>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</si>
  <si>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</si>
  <si>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</si>
  <si>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</si>
  <si>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</si>
  <si>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</si>
  <si>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</si>
  <si>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</si>
  <si>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</si>
  <si>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</si>
  <si>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</si>
  <si>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</si>
  <si>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</si>
  <si>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</si>
  <si>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</si>
  <si>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</si>
  <si>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</si>
  <si>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</si>
  <si>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</si>
  <si>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</si>
  <si>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</si>
  <si>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</si>
  <si>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</si>
  <si>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</si>
  <si>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</si>
  <si>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</si>
  <si>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</si>
  <si>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</si>
  <si>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</si>
  <si>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</si>
  <si>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</si>
  <si>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</si>
  <si>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</si>
  <si>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</si>
  <si>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</si>
  <si>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</si>
  <si>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</si>
  <si>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</si>
  <si>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</si>
  <si>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</si>
  <si>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</si>
  <si>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</si>
  <si>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</si>
  <si>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</si>
  <si>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</si>
  <si>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</si>
  <si>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</si>
  <si>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</si>
  <si>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</si>
  <si>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</si>
  <si>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</si>
  <si>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</si>
  <si>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</si>
  <si>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</si>
  <si>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</si>
  <si>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</si>
  <si>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</si>
  <si>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</si>
  <si>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</si>
  <si>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</si>
  <si>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</si>
  <si>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</si>
  <si>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</si>
  <si>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</si>
  <si>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</si>
  <si>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</si>
  <si>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</si>
  <si>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</si>
  <si>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</si>
  <si>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</si>
  <si>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</si>
  <si>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</si>
  <si>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</si>
  <si>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</si>
  <si>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</si>
  <si>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</si>
  <si>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</si>
  <si>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</si>
  <si>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</si>
  <si>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</si>
  <si>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</si>
  <si>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</si>
  <si>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</si>
  <si>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</si>
  <si>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</si>
  <si>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</si>
  <si>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</si>
  <si>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</si>
  <si>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</si>
  <si>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</si>
  <si>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</si>
  <si>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</si>
  <si>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</si>
  <si>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</si>
  <si>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</si>
  <si>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</si>
  <si>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</si>
  <si>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</si>
  <si>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</si>
  <si>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</si>
  <si>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</si>
  <si>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</si>
  <si>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</si>
  <si>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</si>
  <si>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</si>
  <si>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</si>
  <si>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</si>
  <si>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</si>
  <si>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</si>
  <si>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</si>
  <si>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</si>
  <si>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</si>
  <si>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</si>
  <si>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</si>
  <si>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</si>
  <si>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</si>
  <si>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</si>
  <si>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</si>
  <si>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</si>
  <si>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</si>
  <si>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</si>
  <si>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</si>
  <si>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</si>
  <si>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</si>
  <si>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</si>
  <si>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</si>
  <si>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</si>
  <si>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</si>
  <si>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</si>
  <si>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</si>
  <si>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</si>
  <si>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</si>
  <si>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</si>
  <si>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</si>
  <si>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</si>
  <si>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</si>
  <si>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</si>
  <si>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</si>
  <si>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</si>
  <si>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</si>
  <si>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</si>
  <si>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</si>
  <si>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</si>
  <si>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</si>
  <si>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</si>
  <si>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</si>
  <si>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</si>
  <si>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</si>
  <si>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</si>
  <si>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</si>
  <si>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</si>
  <si>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</si>
  <si>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</si>
  <si>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</si>
  <si>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</si>
  <si>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</si>
  <si>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</si>
  <si>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</si>
  <si>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</si>
  <si>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</si>
  <si>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</si>
  <si>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</si>
  <si>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</si>
  <si>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</si>
  <si>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</si>
  <si>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</si>
  <si>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</si>
  <si>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</si>
  <si>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</si>
  <si>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</si>
  <si>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</si>
  <si>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</si>
  <si>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</si>
  <si>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</si>
  <si>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</si>
  <si>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</si>
  <si>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</si>
  <si>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</si>
  <si>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</si>
  <si>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</si>
  <si>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</si>
  <si>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</si>
  <si>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</si>
  <si>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</si>
  <si>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</si>
  <si>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</si>
  <si>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</si>
  <si>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</si>
  <si>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</si>
  <si>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</si>
  <si>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</si>
  <si>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</si>
  <si>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</si>
  <si>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</si>
  <si>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</si>
  <si>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</si>
  <si>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</si>
  <si>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</si>
  <si>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</si>
  <si>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</si>
  <si>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</si>
  <si>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</si>
  <si>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</si>
  <si>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</si>
  <si>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</si>
  <si>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</si>
  <si>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</si>
  <si>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</si>
  <si>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</si>
  <si>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</si>
  <si>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</si>
  <si>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</si>
  <si>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</si>
  <si>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</si>
  <si>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</si>
  <si>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</si>
  <si>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</si>
  <si>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</si>
  <si>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</si>
  <si>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</si>
  <si>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</si>
  <si>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</si>
  <si>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</si>
  <si>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</si>
  <si>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</si>
  <si>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</si>
  <si>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</si>
  <si>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</si>
  <si>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</si>
  <si>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</si>
  <si>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</si>
  <si>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</si>
  <si>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</si>
  <si>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</si>
  <si>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</si>
  <si>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</si>
  <si>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</si>
  <si>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</si>
  <si>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</si>
  <si>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</si>
  <si>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</si>
  <si>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</si>
  <si>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</si>
  <si>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</si>
  <si>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</si>
  <si>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</si>
  <si>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</si>
  <si>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</si>
  <si>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</si>
  <si>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</si>
  <si>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</si>
  <si>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</si>
  <si>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</si>
  <si>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</si>
  <si>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</si>
  <si>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</si>
  <si>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</si>
  <si>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</si>
  <si>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</si>
  <si>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</si>
  <si>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</si>
  <si>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</si>
  <si>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</si>
  <si>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</si>
  <si>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</si>
  <si>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</si>
  <si>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</si>
  <si>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</si>
  <si>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</si>
  <si>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</si>
  <si>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</si>
  <si>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</si>
  <si>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</si>
  <si>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</si>
  <si>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</si>
  <si>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</si>
  <si>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</si>
  <si>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</si>
  <si>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</si>
  <si>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</si>
  <si>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</si>
  <si>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</si>
  <si>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</si>
  <si>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</si>
  <si>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</si>
  <si>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</si>
  <si>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</si>
  <si>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</si>
  <si>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</si>
  <si>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</si>
  <si>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</si>
  <si>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</si>
  <si>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</si>
  <si>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</si>
  <si>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</si>
  <si>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</si>
  <si>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</si>
  <si>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</si>
  <si>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</si>
  <si>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</si>
  <si>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</si>
  <si>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</si>
  <si>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</si>
  <si>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</si>
  <si>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</si>
  <si>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</si>
  <si>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</si>
  <si>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</si>
  <si>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</si>
  <si>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</si>
  <si>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</si>
  <si>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</si>
  <si>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</si>
  <si>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</si>
  <si>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</si>
  <si>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</si>
  <si>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</si>
  <si>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</si>
  <si>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</si>
  <si>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</si>
  <si>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</si>
  <si>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</si>
  <si>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</si>
  <si>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</si>
  <si>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</si>
  <si>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</si>
  <si>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</si>
  <si>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</si>
  <si>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</si>
  <si>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</si>
  <si>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</si>
  <si>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</si>
  <si>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</si>
  <si>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</si>
  <si>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</si>
  <si>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</si>
  <si>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</si>
  <si>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</si>
  <si>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</si>
  <si>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</si>
  <si>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</si>
  <si>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</si>
  <si>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</si>
  <si>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</si>
  <si>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</si>
  <si>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</si>
  <si>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</si>
  <si>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</si>
  <si>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</si>
  <si>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</si>
  <si>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</si>
  <si>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</si>
  <si>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</si>
  <si>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</si>
  <si>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</si>
  <si>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</si>
  <si>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</si>
  <si>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</si>
  <si>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</si>
  <si>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</si>
  <si>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</si>
  <si>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</si>
  <si>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</si>
  <si>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</si>
  <si>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</si>
  <si>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</si>
  <si>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</si>
  <si>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</si>
  <si>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</si>
  <si>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</si>
  <si>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</si>
  <si>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</si>
  <si>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</si>
  <si>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</si>
  <si>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</si>
  <si>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</si>
  <si>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</si>
  <si>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</si>
  <si>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</si>
  <si>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</si>
  <si>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</si>
  <si>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</si>
  <si>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</si>
  <si>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</si>
  <si>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</si>
  <si>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</si>
  <si>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</si>
  <si>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</si>
  <si>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</si>
  <si>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</si>
  <si>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</si>
  <si>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</si>
  <si>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</si>
  <si>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</si>
  <si>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</si>
  <si>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</si>
  <si>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</si>
  <si>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</si>
  <si>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</si>
  <si>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</si>
  <si>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</si>
  <si>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</si>
  <si>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</si>
  <si>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</si>
  <si>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</si>
  <si>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</si>
  <si>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</si>
  <si>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</si>
  <si>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</si>
  <si>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</si>
  <si>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</si>
  <si>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</si>
  <si>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</si>
  <si>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</si>
  <si>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</si>
  <si>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</si>
  <si>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</si>
  <si>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</si>
  <si>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</si>
  <si>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</si>
  <si>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</si>
  <si>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</si>
  <si>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</si>
  <si>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</si>
  <si>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</si>
  <si>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</si>
  <si>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</si>
  <si>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</si>
  <si>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</si>
  <si>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</si>
  <si>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</si>
  <si>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</si>
  <si>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</si>
  <si>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</si>
  <si>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</si>
  <si>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</si>
  <si>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</si>
  <si>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</si>
  <si>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</si>
  <si>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</si>
  <si>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</si>
  <si>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</si>
  <si>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</si>
  <si>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</si>
  <si>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</si>
  <si>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</si>
  <si>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</si>
  <si>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</si>
  <si>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</si>
  <si>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</si>
  <si>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</si>
  <si>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</si>
  <si>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</si>
  <si>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</si>
  <si>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</si>
  <si>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</si>
  <si>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</si>
  <si>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</si>
  <si>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</si>
  <si>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</si>
  <si>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</si>
  <si>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</si>
  <si>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</si>
  <si>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</si>
  <si>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</si>
  <si>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</si>
  <si>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</si>
  <si>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</si>
  <si>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</si>
  <si>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</si>
  <si>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</si>
  <si>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</si>
  <si>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</si>
  <si>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</si>
  <si>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</si>
  <si>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</si>
  <si>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</si>
  <si>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</si>
  <si>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</si>
  <si>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</si>
  <si>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</si>
  <si>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</si>
  <si>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</si>
  <si>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</si>
  <si>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</si>
  <si>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</si>
  <si>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</si>
  <si>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</si>
  <si>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</si>
  <si>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</si>
  <si>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</si>
  <si>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</si>
  <si>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</si>
  <si>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</si>
  <si>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</si>
  <si>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</si>
  <si>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</si>
  <si>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</si>
  <si>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</si>
  <si>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</si>
  <si>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</si>
  <si>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</si>
  <si>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</si>
  <si>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</si>
  <si>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</si>
  <si>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</si>
  <si>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</si>
  <si>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</si>
  <si>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</si>
  <si>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</si>
  <si>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</si>
  <si>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</si>
  <si>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</si>
  <si>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</si>
  <si>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</si>
  <si>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</si>
  <si>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</si>
  <si>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</si>
  <si>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</si>
  <si>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</si>
  <si>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</si>
  <si>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</si>
  <si>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</si>
  <si>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</si>
  <si>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</si>
  <si>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</si>
  <si>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</si>
  <si>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</si>
  <si>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</si>
  <si>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</si>
  <si>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</si>
  <si>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</si>
  <si>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</si>
  <si>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</si>
  <si>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</si>
  <si>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</si>
  <si>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</si>
  <si>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</si>
  <si>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</si>
  <si>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</si>
  <si>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</si>
  <si>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</si>
  <si>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</si>
  <si>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</si>
  <si>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</si>
  <si>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</si>
  <si>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</si>
  <si>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</si>
  <si>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</si>
  <si>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</si>
  <si>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</si>
  <si>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</si>
  <si>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</si>
  <si>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</si>
  <si>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</si>
  <si>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</si>
  <si>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</si>
  <si>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</si>
  <si>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</si>
  <si>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</si>
  <si>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</si>
  <si>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</si>
  <si>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</si>
  <si>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</si>
  <si>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</si>
  <si>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</si>
  <si>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</si>
  <si>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</si>
  <si>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</si>
  <si>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</si>
  <si>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</si>
  <si>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</si>
  <si>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</si>
  <si>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</si>
  <si>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</si>
  <si>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</si>
  <si>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</si>
  <si>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</si>
  <si>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</si>
  <si>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</si>
  <si>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</si>
  <si>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</si>
  <si>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</si>
  <si>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</si>
  <si>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</si>
  <si>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</si>
  <si>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</si>
  <si>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</si>
  <si>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</si>
  <si>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</si>
  <si>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</si>
  <si>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</si>
  <si>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</si>
  <si>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</si>
  <si>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</si>
  <si>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</si>
  <si>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</si>
  <si>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</si>
  <si>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</si>
  <si>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</si>
  <si>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</si>
  <si>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</si>
  <si>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</si>
  <si>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</si>
  <si>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</si>
  <si>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</si>
  <si>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</si>
  <si>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</si>
  <si>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</si>
  <si>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</si>
  <si>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</si>
  <si>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</si>
  <si>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</si>
  <si>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</si>
  <si>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</si>
  <si>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</si>
  <si>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</si>
  <si>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</si>
  <si>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</si>
  <si>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</si>
  <si>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</si>
  <si>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</si>
  <si>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</si>
  <si>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</si>
  <si>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</si>
  <si>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</si>
  <si>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</si>
  <si>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</si>
  <si>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</si>
  <si>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</si>
  <si>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</si>
  <si>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</si>
  <si>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</si>
  <si>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</si>
  <si>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</si>
  <si>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</si>
  <si>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</si>
  <si>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</si>
  <si>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</si>
  <si>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</si>
  <si>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</si>
  <si>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</si>
  <si>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</si>
  <si>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</si>
  <si>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</si>
  <si>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</si>
  <si>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</si>
  <si>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</si>
  <si>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</si>
  <si>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</si>
  <si>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</si>
  <si>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</si>
  <si>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</si>
  <si>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</si>
  <si>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</si>
  <si>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</si>
  <si>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</si>
  <si>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</si>
  <si>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</si>
  <si>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</si>
  <si>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</si>
  <si>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</si>
  <si>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</si>
  <si>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</si>
  <si>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</si>
  <si>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</si>
  <si>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</si>
  <si>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</si>
  <si>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</si>
  <si>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</si>
  <si>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</si>
  <si>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</si>
  <si>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</si>
  <si>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</si>
  <si>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</si>
  <si>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</si>
  <si>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</si>
  <si>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</si>
  <si>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</si>
  <si>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</si>
  <si>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</si>
  <si>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</si>
  <si>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</si>
  <si>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</si>
  <si>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</si>
  <si>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</si>
  <si>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</si>
  <si>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</si>
  <si>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</si>
  <si>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</si>
  <si>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</si>
  <si>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</si>
  <si>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</si>
  <si>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</si>
  <si>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</si>
  <si>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</si>
  <si>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</si>
  <si>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</si>
  <si>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</si>
  <si>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</si>
  <si>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</si>
  <si>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</si>
  <si>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</si>
  <si>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</si>
  <si>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</si>
  <si>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</si>
  <si>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</si>
  <si>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</si>
  <si>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</si>
  <si>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</si>
  <si>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</si>
  <si>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</si>
  <si>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</si>
  <si>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</si>
  <si>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</si>
  <si>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</si>
  <si>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</si>
  <si>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</si>
  <si>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</si>
  <si>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</si>
  <si>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</si>
  <si>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</si>
  <si>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</si>
  <si>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</si>
  <si>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</si>
  <si>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</si>
  <si>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</si>
  <si>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</si>
  <si>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</si>
  <si>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</si>
  <si>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</si>
  <si>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</si>
  <si>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</si>
  <si>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</si>
  <si>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</si>
  <si>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</si>
  <si>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</si>
  <si>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</si>
  <si>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</si>
  <si>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</si>
  <si>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</si>
  <si>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</si>
  <si>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</si>
  <si>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</si>
  <si>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</si>
  <si>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</si>
  <si>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</si>
  <si>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</si>
  <si>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</si>
  <si>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</si>
  <si>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</si>
  <si>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</si>
  <si>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</si>
  <si>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</si>
  <si>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</si>
  <si>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</si>
  <si>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</si>
  <si>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</si>
  <si>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</si>
  <si>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</si>
  <si>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</si>
  <si>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</si>
  <si>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</si>
  <si>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</si>
  <si>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</si>
  <si>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</si>
  <si>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</si>
  <si>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</si>
  <si>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</si>
  <si>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</si>
  <si>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</si>
  <si>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</si>
  <si>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</si>
  <si>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</si>
  <si>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</si>
  <si>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</si>
  <si>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</si>
  <si>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</si>
  <si>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</si>
  <si>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</si>
  <si>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</si>
  <si>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</si>
  <si>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</si>
  <si>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</si>
  <si>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</si>
  <si>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</si>
  <si>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</si>
  <si>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</si>
  <si>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</si>
  <si>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</si>
  <si>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</si>
  <si>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</si>
  <si>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</si>
  <si>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</si>
  <si>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</si>
  <si>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</si>
  <si>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</si>
  <si>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</si>
  <si>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</si>
  <si>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</si>
  <si>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</si>
  <si>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</si>
  <si>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</si>
  <si>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</si>
  <si>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</si>
  <si>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</si>
  <si>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</si>
  <si>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</si>
  <si>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</si>
  <si>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</si>
  <si>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</si>
  <si>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</si>
  <si>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</si>
  <si>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</si>
  <si>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</si>
  <si>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</si>
  <si>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</si>
  <si>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</si>
  <si>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</si>
  <si>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</si>
  <si>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</si>
  <si>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</si>
  <si>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</si>
  <si>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</si>
  <si>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</si>
  <si>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</si>
  <si>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</si>
  <si>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</si>
  <si>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</si>
  <si>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</si>
  <si>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</si>
  <si>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</si>
  <si>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</si>
  <si>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</si>
  <si>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</si>
  <si>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</si>
  <si>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</si>
  <si>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</si>
  <si>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</si>
  <si>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</si>
  <si>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</si>
  <si>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</si>
  <si>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</si>
  <si>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</si>
  <si>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</si>
  <si>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</si>
  <si>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</si>
  <si>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</si>
  <si>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</si>
  <si>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</si>
  <si>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</si>
  <si>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</si>
  <si>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</si>
  <si>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</si>
  <si>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</si>
  <si>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</si>
  <si>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</si>
  <si>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</si>
  <si>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</si>
  <si>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</si>
  <si>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</si>
  <si>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</si>
  <si>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</si>
  <si>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</si>
  <si>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</si>
  <si>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</si>
  <si>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</si>
  <si>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</si>
  <si>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</si>
  <si>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</si>
  <si>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</si>
  <si>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</si>
  <si>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</si>
  <si>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</si>
  <si>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</si>
  <si>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</si>
  <si>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</si>
  <si>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</si>
  <si>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</si>
  <si>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</si>
  <si>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</si>
  <si>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</si>
  <si>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</si>
  <si>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</si>
  <si>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</si>
  <si>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</si>
  <si>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</si>
  <si>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</si>
  <si>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</si>
  <si>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</si>
  <si>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</si>
  <si>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</si>
  <si>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</si>
  <si>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</si>
  <si>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</si>
  <si>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Vakexpert Bloem &amp; Design niveau 4</t>
  </si>
  <si>
    <t xml:space="preserve"> 3F </t>
  </si>
  <si>
    <t>Nederlandse en Engels ten minste 5 - 6 ( in willekeurige volgorde) Cijfer voor rekenen telt niet mee voor het behalen van het diploma</t>
  </si>
  <si>
    <t>CE lezen &amp; luisteren 120 minuten</t>
  </si>
  <si>
    <t>3F of 3ER</t>
  </si>
  <si>
    <t>CE rekenen  120 minuten</t>
  </si>
  <si>
    <t>B1</t>
  </si>
  <si>
    <t>CE lezen &amp; lyuisteren 120 minuten</t>
  </si>
  <si>
    <t>A2</t>
  </si>
  <si>
    <t>B1-K1-W1: Maakt bloemwerk, groene decoraties en/of presentaties                                                                                                            B1-K1-W2: Verzorgt groene producten en natuurlijke materialen                                                                                                                    B1-K1-W3: Verzorgt de winkel-/productpresentatie                                 B1-K1-W4: Informeert en adviseert                                                               P4-K1-W1: Ontwikkelt eigen innovatieve stijl                                        P4-K1-W2: Ontwikkelt innovatieve arrangementen                          P4-K1-W3: Verzorgt bedrijfspresentaties, vakdemonstraties en/of workshops                                                                                                      P4-K2-W1: Bepaalt mede assortiment/inkoopbeleid                      P4-K2-W2: Koopt in en beheert voorraad op basis van opdrachten/projecten                                                                                         P4-K2-W3: Handelt de afronding van de opdracht / het project af                                                                                                                      P4-K2-W4: Draagt zorg voor de marketing/productpresentatie                                                                       P4-K2-W5: Bepaalt de commerciële prijs                                                   P4-K3-W1: Verwerft opdrachten/klanten                                                                        P4-K3-W2: Bepaalt personeelsbehoefte en organiseert                werkoverleg                                                                                                                  P4-K3-W3: Regelt de financiële voortgang                                         P4-K3-W4: Organiseert het kwaliteitsbeleid                                         P4-K3-W5: Stelt project/afdelingsplan op</t>
  </si>
  <si>
    <t xml:space="preserve">B1-K1: Maken en verkopen van groene arrangementen                                                                                                           P4-K1: Ontwikkelen innovatief vakmanschap      P4-K2: Uitvoeren werkzaamheden rondom de organisatie en afwikkeling van een opdracht/project                                                                       P4-K3: Leiden van afdeling/project                                                                        </t>
  </si>
  <si>
    <t>Nederlands</t>
  </si>
  <si>
    <t>Engels</t>
  </si>
  <si>
    <t>LB</t>
  </si>
  <si>
    <t>Studieloopbaanbegeleiding</t>
  </si>
  <si>
    <t>Bloemvaardigheid</t>
  </si>
  <si>
    <t>Design</t>
  </si>
  <si>
    <t>Ondernemen</t>
  </si>
  <si>
    <t>Naaldwijk</t>
  </si>
  <si>
    <t xml:space="preserve">M.P. de Groot. </t>
  </si>
  <si>
    <t>2017-2018</t>
  </si>
  <si>
    <t xml:space="preserve">1.  K0025  Duits in de beroepscontext A2                           2.  K0098  Spaans in de beroepscontext A2                        3.  K0165  Ondernemershap MBO                                                  4.  K0030 Duurzaamheid in het beroep C                          5. K043 Trends, conceptueel bloemwerk en marktinnovaties                                                                    6. K0125  Voorbereiden HBO                                                                                                    </t>
  </si>
  <si>
    <t xml:space="preserve">Keuzedeel 1     Keuze uit 1 of  2 bij aanvang opleiding;
minimum aantal van 15 studenten                                                   Keuzedeel 2     Keuze uit 3 of 4 en 5 aan het einde van  leerjaar 1; minimum aantal van 15 studenten                                                     Keuzedeel 3  Aan het einde van  leerjaar 2 facultatief; minimum aantal van 15 studenten
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</si>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</sst>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0" borderId="61" xfId="1" applyNumberFormat="1" applyFont="1" applyFill="1" applyBorder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esktop/Planning%20cohorten/Planning%20cohort%202016/Vakexpert%20teelt%20&amp;%20groene%20technologie%20niveau-4%20opleidingsplan%20Lentiz%20v2%203%2016-17%20HT%204%2025534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groot01/AppData/Local/Microsoft/Windows/Temporary%20Internet%20Files/Content.Outlook/IR2B2XUP/Opleidingsplan%20Lentiz%20v2%201%2016-17%20BM%204%2025438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35" zoomScale="80" zoomScaleNormal="80" workbookViewId="0">
      <selection activeCell="AG23" sqref="AG23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880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147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889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976</v>
      </c>
      <c r="D3" s="264"/>
      <c r="E3" s="140"/>
      <c r="F3" s="333" t="s">
        <v>956</v>
      </c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140</v>
      </c>
      <c r="D4" s="266" t="s">
        <v>141</v>
      </c>
      <c r="E4" s="140"/>
      <c r="F4" s="267"/>
      <c r="G4" s="268" t="s">
        <v>144</v>
      </c>
      <c r="H4" s="268"/>
      <c r="I4" s="336" t="s">
        <v>146</v>
      </c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891</v>
      </c>
      <c r="D5" s="183">
        <v>3</v>
      </c>
      <c r="E5" s="269"/>
      <c r="F5" s="339">
        <v>25445</v>
      </c>
      <c r="G5" s="340"/>
      <c r="H5" s="337" t="str">
        <f>IFERROR(VLOOKUP(F5,db_crebolijst_all!A3:S497,17),"1")</f>
        <v>Bloem, groen en styling 23169 (Vakexpert bloem, groen en styling)</v>
      </c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8"/>
      <c r="Y5" s="144"/>
      <c r="AA5" s="279"/>
      <c r="AB5" s="279"/>
      <c r="AC5" s="280" t="s">
        <v>918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142</v>
      </c>
      <c r="D6" s="271" t="s">
        <v>143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881</v>
      </c>
      <c r="AU6" s="282" t="s">
        <v>874</v>
      </c>
      <c r="AV6" s="282" t="s">
        <v>882</v>
      </c>
      <c r="AW6" s="282" t="s">
        <v>882</v>
      </c>
      <c r="AX6" s="282" t="s">
        <v>884</v>
      </c>
      <c r="AY6" s="282" t="s">
        <v>885</v>
      </c>
    </row>
    <row r="7" spans="2:51" ht="15.75" customHeight="1" thickBot="1" x14ac:dyDescent="0.35">
      <c r="B7" s="143"/>
      <c r="C7" s="148" t="s">
        <v>7</v>
      </c>
      <c r="D7" s="314">
        <f>IFERROR(VLOOKUP(F5,db_crebolijst_all!A3:Q497,db_crebolijst_all!J1),"gcg")</f>
        <v>4</v>
      </c>
      <c r="E7" s="269"/>
      <c r="F7" s="341" t="s">
        <v>145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8" t="str">
        <f>CONCATENATE(C7,";",D5+AS10)</f>
        <v>BOL;3</v>
      </c>
      <c r="AS7" s="283" t="s">
        <v>198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900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41" t="s">
        <v>10</v>
      </c>
      <c r="G9" s="342"/>
      <c r="H9" s="347"/>
      <c r="I9" s="136"/>
      <c r="J9" s="344" t="s">
        <v>11</v>
      </c>
      <c r="K9" s="345"/>
      <c r="L9" s="346"/>
      <c r="M9" s="136"/>
      <c r="N9" s="344" t="s">
        <v>12</v>
      </c>
      <c r="O9" s="345"/>
      <c r="P9" s="346"/>
      <c r="Q9" s="137"/>
      <c r="R9" s="344" t="s">
        <v>15</v>
      </c>
      <c r="S9" s="345"/>
      <c r="T9" s="346"/>
      <c r="U9" s="137"/>
      <c r="V9" s="341" t="s">
        <v>4</v>
      </c>
      <c r="W9" s="342"/>
      <c r="X9" s="343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198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9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4" t="s">
        <v>198</v>
      </c>
      <c r="D18" s="78"/>
      <c r="F18" s="357">
        <f>IFERROR(W10*(1+$C$10),AC5)</f>
        <v>1926</v>
      </c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9"/>
      <c r="Y18" s="76"/>
    </row>
    <row r="19" spans="2:25" ht="10.199999999999999" customHeight="1" thickBot="1" x14ac:dyDescent="0.35">
      <c r="B19" s="72"/>
      <c r="C19" s="35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5"/>
      <c r="D21" s="74" t="s">
        <v>29</v>
      </c>
      <c r="E21" s="83"/>
      <c r="F21" s="84"/>
      <c r="G21" s="289">
        <f>G10*(1+$C$10)</f>
        <v>749</v>
      </c>
      <c r="H21" s="86"/>
      <c r="I21" s="75"/>
      <c r="J21" s="87"/>
      <c r="K21" s="289">
        <f>K10*(1+$C$10)</f>
        <v>588.5</v>
      </c>
      <c r="L21" s="86"/>
      <c r="M21" s="75"/>
      <c r="N21" s="87"/>
      <c r="O21" s="289">
        <f>O10*(1+$C$10)</f>
        <v>588.5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5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5"/>
      <c r="D23" s="75" t="s">
        <v>17</v>
      </c>
      <c r="E23" s="89"/>
      <c r="F23" s="90"/>
      <c r="G23" s="289">
        <f>Opleidingsplan!J72</f>
        <v>781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5"/>
      <c r="D25" s="75" t="s">
        <v>18</v>
      </c>
      <c r="E25" s="73"/>
      <c r="F25" s="88"/>
      <c r="G25" s="75"/>
      <c r="H25" s="86"/>
      <c r="I25" s="75"/>
      <c r="J25" s="87"/>
      <c r="K25" s="289">
        <f>Opleidingsplan!AI72</f>
        <v>611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Opleidingsplan!BI72</f>
        <v>583.5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Opleidingsplan!CH72</f>
        <v>0</v>
      </c>
      <c r="T29" s="86"/>
      <c r="U29" s="75"/>
      <c r="V29" s="87"/>
      <c r="W29" s="85">
        <f>+G23+K25+O27+S29</f>
        <v>1975.5</v>
      </c>
      <c r="X29" s="86"/>
      <c r="Y29" s="76"/>
    </row>
    <row r="30" spans="2:25" ht="10.199999999999999" customHeight="1" x14ac:dyDescent="0.3">
      <c r="B30" s="72"/>
      <c r="C30" s="35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5"/>
      <c r="D31" s="74" t="s">
        <v>4</v>
      </c>
      <c r="E31" s="83"/>
      <c r="F31" s="88"/>
      <c r="G31" s="290">
        <f>+G23-G21</f>
        <v>32</v>
      </c>
      <c r="H31" s="86"/>
      <c r="I31" s="75"/>
      <c r="J31" s="87"/>
      <c r="K31" s="290">
        <f>+K25-K21</f>
        <v>22.5</v>
      </c>
      <c r="L31" s="86"/>
      <c r="M31" s="75"/>
      <c r="N31" s="87"/>
      <c r="O31" s="290">
        <f>+O27-O21</f>
        <v>-5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49.5</v>
      </c>
      <c r="X31" s="86"/>
      <c r="Y31" s="76"/>
    </row>
    <row r="32" spans="2:25" ht="10.199999999999999" customHeight="1" thickBot="1" x14ac:dyDescent="0.35">
      <c r="B32" s="72"/>
      <c r="C32" s="35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4" t="s">
        <v>0</v>
      </c>
      <c r="D34" s="78"/>
      <c r="F34" s="357">
        <f>W11*(1+$C$11)</f>
        <v>1284</v>
      </c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9"/>
      <c r="Y34" s="76"/>
    </row>
    <row r="35" spans="2:25" ht="10.199999999999999" customHeight="1" thickBot="1" x14ac:dyDescent="0.35">
      <c r="B35" s="72"/>
      <c r="C35" s="35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5"/>
      <c r="D37" s="74" t="s">
        <v>29</v>
      </c>
      <c r="E37" s="83"/>
      <c r="F37" s="84"/>
      <c r="G37" s="289">
        <f>G11*(1+$C$11)</f>
        <v>321</v>
      </c>
      <c r="H37" s="76"/>
      <c r="I37" s="77"/>
      <c r="J37" s="88"/>
      <c r="K37" s="289">
        <f>K11*(1+$C$11)</f>
        <v>481.5</v>
      </c>
      <c r="L37" s="86"/>
      <c r="M37" s="75"/>
      <c r="N37" s="87"/>
      <c r="O37" s="289">
        <f>O11*(1+$C$11)</f>
        <v>481.5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5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5"/>
      <c r="D39" s="75" t="s">
        <v>17</v>
      </c>
      <c r="E39" s="89"/>
      <c r="F39" s="90"/>
      <c r="G39" s="289">
        <f>Opleidingsplan!K72</f>
        <v>450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5"/>
      <c r="D41" s="75" t="s">
        <v>18</v>
      </c>
      <c r="E41" s="73"/>
      <c r="F41" s="88"/>
      <c r="G41" s="75"/>
      <c r="H41" s="86"/>
      <c r="I41" s="75"/>
      <c r="J41" s="87"/>
      <c r="K41" s="289">
        <f>Opleidingsplan!AJ72</f>
        <v>500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Opleidingsplan!BJ72</f>
        <v>550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Opleidingsplan!CI72</f>
        <v>0</v>
      </c>
      <c r="T45" s="86"/>
      <c r="U45" s="75"/>
      <c r="V45" s="87"/>
      <c r="W45" s="85">
        <f>+G39+K41+O43+S45</f>
        <v>1500</v>
      </c>
      <c r="X45" s="86"/>
      <c r="Y45" s="76"/>
    </row>
    <row r="46" spans="2:25" ht="10.199999999999999" customHeight="1" x14ac:dyDescent="0.3">
      <c r="B46" s="72"/>
      <c r="C46" s="35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5"/>
      <c r="D47" s="74" t="s">
        <v>4</v>
      </c>
      <c r="E47" s="83"/>
      <c r="F47" s="88"/>
      <c r="G47" s="290">
        <f>+G39-G37</f>
        <v>129</v>
      </c>
      <c r="H47" s="86"/>
      <c r="I47" s="75"/>
      <c r="J47" s="87"/>
      <c r="K47" s="290">
        <f>+K41-K37</f>
        <v>18.5</v>
      </c>
      <c r="L47" s="86"/>
      <c r="M47" s="75"/>
      <c r="N47" s="87"/>
      <c r="O47" s="290">
        <f>+O43-O37</f>
        <v>68.5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216</v>
      </c>
      <c r="X47" s="86"/>
      <c r="Y47" s="76"/>
    </row>
    <row r="48" spans="2:25" ht="10.199999999999999" customHeight="1" thickBot="1" x14ac:dyDescent="0.35">
      <c r="B48" s="72"/>
      <c r="C48" s="35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8" t="s">
        <v>4</v>
      </c>
      <c r="D50" s="78"/>
      <c r="E50" s="73"/>
      <c r="F50" s="351">
        <f>F18+F34+W12-W11-W10</f>
        <v>3210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76"/>
    </row>
    <row r="51" spans="1:125" ht="10.199999999999999" customHeight="1" thickBot="1" x14ac:dyDescent="0.35">
      <c r="B51" s="72"/>
      <c r="C51" s="34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4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49"/>
      <c r="D53" s="74" t="s">
        <v>29</v>
      </c>
      <c r="E53" s="83"/>
      <c r="F53" s="84"/>
      <c r="G53" s="289">
        <f>+G21+G37</f>
        <v>1070</v>
      </c>
      <c r="H53" s="76"/>
      <c r="I53" s="77"/>
      <c r="J53" s="88"/>
      <c r="K53" s="289">
        <f>+K21+K37</f>
        <v>1070</v>
      </c>
      <c r="L53" s="86"/>
      <c r="M53" s="75"/>
      <c r="N53" s="87"/>
      <c r="O53" s="289">
        <f>+O21+O37</f>
        <v>1070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6"/>
    </row>
    <row r="54" spans="1:125" ht="10.199999999999999" customHeight="1" x14ac:dyDescent="0.3">
      <c r="B54" s="72"/>
      <c r="C54" s="34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49"/>
      <c r="D55" s="74" t="s">
        <v>198</v>
      </c>
      <c r="E55" s="83"/>
      <c r="F55" s="84"/>
      <c r="G55" s="289">
        <f>G23</f>
        <v>781</v>
      </c>
      <c r="H55" s="86"/>
      <c r="I55" s="75"/>
      <c r="J55" s="87"/>
      <c r="K55" s="289">
        <f>K25</f>
        <v>611</v>
      </c>
      <c r="L55" s="86"/>
      <c r="M55" s="75"/>
      <c r="N55" s="87"/>
      <c r="O55" s="289">
        <f>O27</f>
        <v>583.5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1975.5</v>
      </c>
      <c r="X55" s="100"/>
      <c r="Y55" s="76"/>
    </row>
    <row r="56" spans="1:125" ht="14.25" customHeight="1" x14ac:dyDescent="0.3">
      <c r="B56" s="72"/>
      <c r="C56" s="349"/>
      <c r="D56" s="74" t="s">
        <v>0</v>
      </c>
      <c r="E56" s="83"/>
      <c r="F56" s="84"/>
      <c r="G56" s="289">
        <f>G39</f>
        <v>450</v>
      </c>
      <c r="H56" s="86"/>
      <c r="I56" s="75"/>
      <c r="J56" s="87"/>
      <c r="K56" s="289">
        <f>K41</f>
        <v>500</v>
      </c>
      <c r="L56" s="86"/>
      <c r="M56" s="75"/>
      <c r="N56" s="87"/>
      <c r="O56" s="289">
        <f>O43</f>
        <v>550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1500</v>
      </c>
      <c r="X56" s="100"/>
      <c r="Y56" s="76"/>
    </row>
    <row r="57" spans="1:125" s="291" customFormat="1" ht="14.25" customHeight="1" x14ac:dyDescent="0.3">
      <c r="A57" s="281"/>
      <c r="B57" s="103"/>
      <c r="C57" s="34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0.43159257660768235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49"/>
      <c r="D58" s="74" t="s">
        <v>4</v>
      </c>
      <c r="E58" s="83"/>
      <c r="F58" s="88"/>
      <c r="G58" s="289">
        <f>+G55+G56</f>
        <v>1231</v>
      </c>
      <c r="H58" s="76"/>
      <c r="I58" s="77"/>
      <c r="J58" s="88"/>
      <c r="K58" s="289">
        <f>+K55+K56</f>
        <v>1111</v>
      </c>
      <c r="L58" s="86"/>
      <c r="M58" s="75"/>
      <c r="N58" s="87"/>
      <c r="O58" s="289">
        <f>+O55+O56</f>
        <v>1133.5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3475.5</v>
      </c>
      <c r="X58" s="100"/>
      <c r="Y58" s="76"/>
    </row>
    <row r="59" spans="1:125" ht="10.199999999999999" customHeight="1" x14ac:dyDescent="0.3">
      <c r="B59" s="72"/>
      <c r="C59" s="34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49"/>
      <c r="D60" s="116" t="s">
        <v>137</v>
      </c>
      <c r="E60" s="83"/>
      <c r="F60" s="88"/>
      <c r="G60" s="290">
        <f>(G56+G55)-G53</f>
        <v>161</v>
      </c>
      <c r="H60" s="76"/>
      <c r="I60" s="77"/>
      <c r="J60" s="88"/>
      <c r="K60" s="290">
        <f>(K56+K55)-K53</f>
        <v>41</v>
      </c>
      <c r="L60" s="86"/>
      <c r="M60" s="75"/>
      <c r="N60" s="87"/>
      <c r="O60" s="290">
        <f>(O56+O55)-O53</f>
        <v>63.5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265.5</v>
      </c>
      <c r="X60" s="100"/>
      <c r="Y60" s="76"/>
    </row>
    <row r="61" spans="1:125" ht="10.199999999999999" customHeight="1" x14ac:dyDescent="0.3">
      <c r="B61" s="72"/>
      <c r="C61" s="34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49"/>
      <c r="D62" s="116" t="s">
        <v>138</v>
      </c>
      <c r="E62" s="83"/>
      <c r="F62" s="88"/>
      <c r="G62" s="290">
        <f>G55+G56-((G21/(1+$C$10))+(G37/(1+$C$11)))</f>
        <v>231</v>
      </c>
      <c r="H62" s="76"/>
      <c r="I62" s="77"/>
      <c r="J62" s="88"/>
      <c r="K62" s="290">
        <f>K55+K56-((K21/(1+$C$10))+(K37/(1+$C$11)))</f>
        <v>111</v>
      </c>
      <c r="L62" s="86"/>
      <c r="M62" s="75"/>
      <c r="N62" s="87"/>
      <c r="O62" s="290">
        <f>O55+O56-((O21/(1+$C$10))+(O37/(1+$C$11)))</f>
        <v>133.5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475.5</v>
      </c>
      <c r="X62" s="100"/>
      <c r="Y62" s="76"/>
    </row>
    <row r="63" spans="1:125" ht="10.199999999999999" customHeight="1" thickBot="1" x14ac:dyDescent="0.35">
      <c r="B63" s="72"/>
      <c r="C63" s="35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191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30">
        <f>Examenprogramma!$B$29</f>
        <v>42927</v>
      </c>
      <c r="L66" s="330"/>
      <c r="M66" s="330"/>
      <c r="N66" s="330"/>
      <c r="O66" s="330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31" t="str">
        <f>Examenprogramma!$B$30</f>
        <v>Naaldwijk</v>
      </c>
      <c r="L67" s="331"/>
      <c r="M67" s="331"/>
      <c r="N67" s="331"/>
      <c r="O67" s="331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32" t="str">
        <f>Examenprogramma!$B$31</f>
        <v xml:space="preserve">M.P. de Groot. </v>
      </c>
      <c r="L68" s="332"/>
      <c r="M68" s="332"/>
      <c r="N68" s="332"/>
      <c r="O68" s="332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3"/>
  <sheetViews>
    <sheetView zoomScale="60" zoomScaleNormal="60" workbookViewId="0">
      <pane xSplit="3" ySplit="14" topLeftCell="AN30" activePane="bottomRight" state="frozen"/>
      <selection pane="topRight" activeCell="C1" sqref="C1"/>
      <selection pane="bottomLeft" activeCell="A13" sqref="A13"/>
      <selection pane="bottomRight" activeCell="BK50" sqref="BK50:BK58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31" t="str">
        <f>+Opleidingseis!$C$5</f>
        <v>MBO | Greenport</v>
      </c>
      <c r="E3" s="331"/>
      <c r="F3" s="331"/>
      <c r="G3" s="33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31" t="str">
        <f>Examenprogramma!B3</f>
        <v>Naaldwijk</v>
      </c>
      <c r="E4" s="331"/>
      <c r="F4" s="331"/>
      <c r="G4" s="33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31" t="str">
        <f>Opleidingseis!F3</f>
        <v>Vakexpert Bloem &amp; Design niveau 4</v>
      </c>
      <c r="E5" s="331"/>
      <c r="F5" s="331"/>
      <c r="G5" s="33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31" t="str">
        <f>Opleidingseis!C3</f>
        <v>2017-2018</v>
      </c>
      <c r="E6" s="331"/>
      <c r="F6" s="331"/>
      <c r="G6" s="33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31" t="str">
        <f>Opleidingseis!H5</f>
        <v>Bloem, groen en styling 23169 (Vakexpert bloem, groen en styling)</v>
      </c>
      <c r="E7" s="331"/>
      <c r="F7" s="331"/>
      <c r="G7" s="33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31">
        <f>Opleidingseis!F5</f>
        <v>25445</v>
      </c>
      <c r="E8" s="331"/>
      <c r="F8" s="331"/>
      <c r="G8" s="33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31" t="str">
        <f>Opleidingseis!C7</f>
        <v>BOL</v>
      </c>
      <c r="E9" s="331"/>
      <c r="F9" s="331"/>
      <c r="G9" s="33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31">
        <f>Opleidingseis!D7</f>
        <v>4</v>
      </c>
      <c r="E10" s="331"/>
      <c r="F10" s="331"/>
      <c r="G10" s="331"/>
      <c r="H10" s="212"/>
      <c r="I10" s="212"/>
      <c r="J10" s="298"/>
      <c r="K10" s="298"/>
      <c r="L10" s="298"/>
      <c r="M10" s="298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6"/>
      <c r="CI10" s="256"/>
      <c r="CJ10" s="256"/>
      <c r="CK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G10" s="315"/>
      <c r="DH10" s="315"/>
      <c r="DI10" s="315"/>
      <c r="DJ10" s="315"/>
    </row>
    <row r="11" spans="1:114" x14ac:dyDescent="0.3">
      <c r="A11" s="211" t="s">
        <v>900</v>
      </c>
      <c r="D11" s="331">
        <f>Opleidingseis!D5</f>
        <v>3</v>
      </c>
      <c r="E11" s="331"/>
      <c r="F11" s="331"/>
      <c r="G11" s="331"/>
      <c r="H11" s="212"/>
      <c r="I11" s="212"/>
      <c r="J11" s="212"/>
      <c r="K11" s="212"/>
      <c r="L11" s="212"/>
      <c r="M11" s="212"/>
    </row>
    <row r="12" spans="1:114" s="300" customFormat="1" ht="14.4" customHeight="1" x14ac:dyDescent="0.25">
      <c r="A12" s="213"/>
      <c r="B12" s="389" t="s">
        <v>186</v>
      </c>
      <c r="C12" s="214"/>
      <c r="D12" s="382" t="s">
        <v>185</v>
      </c>
      <c r="E12" s="379" t="s">
        <v>185</v>
      </c>
      <c r="F12" s="379" t="s">
        <v>185</v>
      </c>
      <c r="G12" s="379" t="s">
        <v>185</v>
      </c>
      <c r="H12" s="379" t="s">
        <v>185</v>
      </c>
      <c r="I12" s="214"/>
      <c r="J12" s="375" t="s">
        <v>26</v>
      </c>
      <c r="K12" s="376"/>
      <c r="L12" s="376"/>
      <c r="M12" s="299">
        <v>1</v>
      </c>
      <c r="N12" s="214"/>
      <c r="O12" s="371" t="s">
        <v>184</v>
      </c>
      <c r="P12" s="372"/>
      <c r="Q12" s="372"/>
      <c r="R12" s="244" t="s">
        <v>901</v>
      </c>
      <c r="S12" s="214"/>
      <c r="T12" s="371" t="s">
        <v>184</v>
      </c>
      <c r="U12" s="372"/>
      <c r="V12" s="372"/>
      <c r="W12" s="244" t="s">
        <v>902</v>
      </c>
      <c r="X12" s="214"/>
      <c r="Y12" s="371" t="s">
        <v>184</v>
      </c>
      <c r="Z12" s="372"/>
      <c r="AA12" s="372"/>
      <c r="AB12" s="244" t="s">
        <v>903</v>
      </c>
      <c r="AC12" s="245"/>
      <c r="AD12" s="371" t="str">
        <f>+Y12</f>
        <v>Periode</v>
      </c>
      <c r="AE12" s="372"/>
      <c r="AF12" s="372"/>
      <c r="AG12" s="244" t="s">
        <v>904</v>
      </c>
      <c r="AH12" s="245"/>
      <c r="AI12" s="369" t="s">
        <v>26</v>
      </c>
      <c r="AJ12" s="370"/>
      <c r="AK12" s="370"/>
      <c r="AL12" s="253">
        <v>2</v>
      </c>
      <c r="AM12" s="214"/>
      <c r="AN12" s="369" t="s">
        <v>184</v>
      </c>
      <c r="AO12" s="370"/>
      <c r="AP12" s="370"/>
      <c r="AQ12" s="253" t="s">
        <v>905</v>
      </c>
      <c r="AR12" s="214"/>
      <c r="AS12" s="369" t="s">
        <v>184</v>
      </c>
      <c r="AT12" s="370"/>
      <c r="AU12" s="370"/>
      <c r="AV12" s="253" t="s">
        <v>906</v>
      </c>
      <c r="AW12" s="214"/>
      <c r="AX12" s="369" t="s">
        <v>184</v>
      </c>
      <c r="AY12" s="370"/>
      <c r="AZ12" s="370"/>
      <c r="BA12" s="253" t="s">
        <v>907</v>
      </c>
      <c r="BB12" s="245"/>
      <c r="BC12" s="369" t="str">
        <f>+AX12</f>
        <v>Periode</v>
      </c>
      <c r="BD12" s="370"/>
      <c r="BE12" s="370"/>
      <c r="BF12" s="253" t="s">
        <v>908</v>
      </c>
      <c r="BG12" s="245"/>
      <c r="BH12" s="245"/>
      <c r="BI12" s="367" t="s">
        <v>26</v>
      </c>
      <c r="BJ12" s="368"/>
      <c r="BK12" s="368"/>
      <c r="BL12" s="255">
        <v>3</v>
      </c>
      <c r="BM12" s="214"/>
      <c r="BN12" s="367" t="s">
        <v>184</v>
      </c>
      <c r="BO12" s="368"/>
      <c r="BP12" s="368"/>
      <c r="BQ12" s="255" t="s">
        <v>909</v>
      </c>
      <c r="BR12" s="214"/>
      <c r="BS12" s="367" t="s">
        <v>184</v>
      </c>
      <c r="BT12" s="368"/>
      <c r="BU12" s="368"/>
      <c r="BV12" s="255" t="s">
        <v>910</v>
      </c>
      <c r="BW12" s="214"/>
      <c r="BX12" s="367" t="s">
        <v>184</v>
      </c>
      <c r="BY12" s="368"/>
      <c r="BZ12" s="368"/>
      <c r="CA12" s="255" t="s">
        <v>911</v>
      </c>
      <c r="CB12" s="245"/>
      <c r="CC12" s="367" t="str">
        <f>+BX12</f>
        <v>Periode</v>
      </c>
      <c r="CD12" s="368"/>
      <c r="CE12" s="368"/>
      <c r="CF12" s="255" t="s">
        <v>912</v>
      </c>
      <c r="CG12" s="245"/>
      <c r="CH12" s="360" t="s">
        <v>890</v>
      </c>
      <c r="CI12" s="361"/>
      <c r="CJ12" s="361"/>
      <c r="CK12" s="257">
        <v>4</v>
      </c>
      <c r="CM12" s="360" t="s">
        <v>184</v>
      </c>
      <c r="CN12" s="361"/>
      <c r="CO12" s="361"/>
      <c r="CP12" s="257" t="s">
        <v>913</v>
      </c>
      <c r="CQ12" s="214"/>
      <c r="CR12" s="360" t="s">
        <v>184</v>
      </c>
      <c r="CS12" s="361"/>
      <c r="CT12" s="361"/>
      <c r="CU12" s="257" t="s">
        <v>914</v>
      </c>
      <c r="CV12" s="214"/>
      <c r="CW12" s="360" t="s">
        <v>184</v>
      </c>
      <c r="CX12" s="361"/>
      <c r="CY12" s="361"/>
      <c r="CZ12" s="257" t="s">
        <v>915</v>
      </c>
      <c r="DA12" s="245"/>
      <c r="DB12" s="360" t="str">
        <f>+CW12</f>
        <v>Periode</v>
      </c>
      <c r="DC12" s="361"/>
      <c r="DD12" s="361"/>
      <c r="DE12" s="257" t="s">
        <v>916</v>
      </c>
      <c r="DF12" s="245"/>
      <c r="DG12" s="391" t="s">
        <v>36</v>
      </c>
      <c r="DH12" s="392"/>
      <c r="DI12" s="392"/>
      <c r="DJ12" s="316"/>
    </row>
    <row r="13" spans="1:114" s="300" customFormat="1" ht="14.4" customHeight="1" x14ac:dyDescent="0.25">
      <c r="A13" s="377" t="s">
        <v>2</v>
      </c>
      <c r="B13" s="390"/>
      <c r="C13" s="215"/>
      <c r="D13" s="383"/>
      <c r="E13" s="380"/>
      <c r="F13" s="380"/>
      <c r="G13" s="380"/>
      <c r="H13" s="380"/>
      <c r="I13" s="215"/>
      <c r="J13" s="373" t="s">
        <v>198</v>
      </c>
      <c r="K13" s="373" t="s">
        <v>0</v>
      </c>
      <c r="L13" s="373" t="s">
        <v>190</v>
      </c>
      <c r="M13" s="373" t="s">
        <v>22</v>
      </c>
      <c r="N13" s="246"/>
      <c r="O13" s="373" t="s">
        <v>198</v>
      </c>
      <c r="P13" s="373" t="s">
        <v>0</v>
      </c>
      <c r="Q13" s="373" t="s">
        <v>190</v>
      </c>
      <c r="R13" s="373" t="s">
        <v>22</v>
      </c>
      <c r="S13" s="246"/>
      <c r="T13" s="373" t="s">
        <v>198</v>
      </c>
      <c r="U13" s="373" t="s">
        <v>0</v>
      </c>
      <c r="V13" s="373" t="s">
        <v>190</v>
      </c>
      <c r="W13" s="373" t="s">
        <v>22</v>
      </c>
      <c r="X13" s="246"/>
      <c r="Y13" s="373" t="s">
        <v>198</v>
      </c>
      <c r="Z13" s="373" t="s">
        <v>0</v>
      </c>
      <c r="AA13" s="373" t="s">
        <v>190</v>
      </c>
      <c r="AB13" s="373" t="s">
        <v>22</v>
      </c>
      <c r="AC13" s="247"/>
      <c r="AD13" s="373" t="s">
        <v>198</v>
      </c>
      <c r="AE13" s="373" t="s">
        <v>0</v>
      </c>
      <c r="AF13" s="373" t="s">
        <v>190</v>
      </c>
      <c r="AG13" s="373" t="s">
        <v>22</v>
      </c>
      <c r="AH13" s="247"/>
      <c r="AI13" s="363" t="s">
        <v>198</v>
      </c>
      <c r="AJ13" s="363" t="s">
        <v>0</v>
      </c>
      <c r="AK13" s="363" t="s">
        <v>190</v>
      </c>
      <c r="AL13" s="363" t="s">
        <v>22</v>
      </c>
      <c r="AM13" s="246"/>
      <c r="AN13" s="363" t="s">
        <v>198</v>
      </c>
      <c r="AO13" s="363" t="s">
        <v>0</v>
      </c>
      <c r="AP13" s="363" t="s">
        <v>190</v>
      </c>
      <c r="AQ13" s="363" t="s">
        <v>22</v>
      </c>
      <c r="AR13" s="246"/>
      <c r="AS13" s="363" t="s">
        <v>198</v>
      </c>
      <c r="AT13" s="363" t="s">
        <v>0</v>
      </c>
      <c r="AU13" s="363" t="s">
        <v>190</v>
      </c>
      <c r="AV13" s="363" t="s">
        <v>22</v>
      </c>
      <c r="AW13" s="246"/>
      <c r="AX13" s="363" t="s">
        <v>198</v>
      </c>
      <c r="AY13" s="363" t="s">
        <v>0</v>
      </c>
      <c r="AZ13" s="363" t="s">
        <v>190</v>
      </c>
      <c r="BA13" s="363" t="s">
        <v>22</v>
      </c>
      <c r="BB13" s="247"/>
      <c r="BC13" s="363" t="s">
        <v>198</v>
      </c>
      <c r="BD13" s="363" t="s">
        <v>0</v>
      </c>
      <c r="BE13" s="363" t="s">
        <v>190</v>
      </c>
      <c r="BF13" s="363" t="s">
        <v>22</v>
      </c>
      <c r="BG13" s="247"/>
      <c r="BH13" s="247"/>
      <c r="BI13" s="374" t="s">
        <v>198</v>
      </c>
      <c r="BJ13" s="374" t="s">
        <v>0</v>
      </c>
      <c r="BK13" s="374" t="s">
        <v>190</v>
      </c>
      <c r="BL13" s="374" t="s">
        <v>22</v>
      </c>
      <c r="BM13" s="246"/>
      <c r="BN13" s="374" t="s">
        <v>198</v>
      </c>
      <c r="BO13" s="374" t="s">
        <v>0</v>
      </c>
      <c r="BP13" s="374" t="s">
        <v>190</v>
      </c>
      <c r="BQ13" s="374" t="s">
        <v>22</v>
      </c>
      <c r="BR13" s="246"/>
      <c r="BS13" s="374" t="s">
        <v>198</v>
      </c>
      <c r="BT13" s="374" t="s">
        <v>0</v>
      </c>
      <c r="BU13" s="374" t="s">
        <v>190</v>
      </c>
      <c r="BV13" s="374" t="s">
        <v>22</v>
      </c>
      <c r="BW13" s="246"/>
      <c r="BX13" s="374" t="s">
        <v>198</v>
      </c>
      <c r="BY13" s="374" t="s">
        <v>0</v>
      </c>
      <c r="BZ13" s="374" t="s">
        <v>190</v>
      </c>
      <c r="CA13" s="374" t="s">
        <v>22</v>
      </c>
      <c r="CB13" s="247"/>
      <c r="CC13" s="374" t="s">
        <v>198</v>
      </c>
      <c r="CD13" s="374" t="s">
        <v>0</v>
      </c>
      <c r="CE13" s="374" t="s">
        <v>190</v>
      </c>
      <c r="CF13" s="374" t="s">
        <v>22</v>
      </c>
      <c r="CG13" s="247"/>
      <c r="CH13" s="362" t="s">
        <v>198</v>
      </c>
      <c r="CI13" s="362" t="s">
        <v>0</v>
      </c>
      <c r="CJ13" s="362" t="s">
        <v>190</v>
      </c>
      <c r="CK13" s="362" t="s">
        <v>22</v>
      </c>
      <c r="CM13" s="362" t="s">
        <v>198</v>
      </c>
      <c r="CN13" s="362" t="s">
        <v>0</v>
      </c>
      <c r="CO13" s="362" t="s">
        <v>190</v>
      </c>
      <c r="CP13" s="362" t="s">
        <v>22</v>
      </c>
      <c r="CQ13" s="246"/>
      <c r="CR13" s="362" t="s">
        <v>198</v>
      </c>
      <c r="CS13" s="362" t="s">
        <v>0</v>
      </c>
      <c r="CT13" s="362" t="s">
        <v>190</v>
      </c>
      <c r="CU13" s="362" t="s">
        <v>22</v>
      </c>
      <c r="CV13" s="246"/>
      <c r="CW13" s="362" t="s">
        <v>198</v>
      </c>
      <c r="CX13" s="362" t="s">
        <v>0</v>
      </c>
      <c r="CY13" s="362" t="s">
        <v>190</v>
      </c>
      <c r="CZ13" s="362" t="s">
        <v>22</v>
      </c>
      <c r="DA13" s="247"/>
      <c r="DB13" s="362" t="s">
        <v>198</v>
      </c>
      <c r="DC13" s="362" t="s">
        <v>0</v>
      </c>
      <c r="DD13" s="362" t="s">
        <v>190</v>
      </c>
      <c r="DE13" s="362" t="s">
        <v>22</v>
      </c>
      <c r="DF13" s="247"/>
      <c r="DG13" s="385" t="s">
        <v>198</v>
      </c>
      <c r="DH13" s="385" t="s">
        <v>0</v>
      </c>
      <c r="DI13" s="385" t="s">
        <v>190</v>
      </c>
      <c r="DJ13" s="385" t="s">
        <v>22</v>
      </c>
    </row>
    <row r="14" spans="1:114" s="248" customFormat="1" ht="12" x14ac:dyDescent="0.3">
      <c r="A14" s="378"/>
      <c r="B14" s="390"/>
      <c r="C14" s="216"/>
      <c r="D14" s="384"/>
      <c r="E14" s="381"/>
      <c r="F14" s="381"/>
      <c r="G14" s="381"/>
      <c r="H14" s="381"/>
      <c r="I14" s="216"/>
      <c r="J14" s="373"/>
      <c r="K14" s="373"/>
      <c r="L14" s="373"/>
      <c r="M14" s="373"/>
      <c r="N14" s="216"/>
      <c r="O14" s="373"/>
      <c r="P14" s="373"/>
      <c r="Q14" s="373"/>
      <c r="R14" s="373"/>
      <c r="S14" s="216"/>
      <c r="T14" s="373"/>
      <c r="U14" s="373"/>
      <c r="V14" s="373"/>
      <c r="W14" s="373"/>
      <c r="X14" s="216"/>
      <c r="Y14" s="373"/>
      <c r="Z14" s="373"/>
      <c r="AA14" s="373"/>
      <c r="AB14" s="373"/>
      <c r="AD14" s="373"/>
      <c r="AE14" s="373"/>
      <c r="AF14" s="373"/>
      <c r="AG14" s="373"/>
      <c r="AI14" s="363"/>
      <c r="AJ14" s="363"/>
      <c r="AK14" s="363"/>
      <c r="AL14" s="363"/>
      <c r="AM14" s="216"/>
      <c r="AN14" s="363"/>
      <c r="AO14" s="363"/>
      <c r="AP14" s="363"/>
      <c r="AQ14" s="363"/>
      <c r="AR14" s="216"/>
      <c r="AS14" s="363"/>
      <c r="AT14" s="363"/>
      <c r="AU14" s="363"/>
      <c r="AV14" s="363"/>
      <c r="AW14" s="216"/>
      <c r="AX14" s="363"/>
      <c r="AY14" s="363"/>
      <c r="AZ14" s="363"/>
      <c r="BA14" s="363"/>
      <c r="BC14" s="363"/>
      <c r="BD14" s="363"/>
      <c r="BE14" s="363"/>
      <c r="BF14" s="363"/>
      <c r="BI14" s="374"/>
      <c r="BJ14" s="374"/>
      <c r="BK14" s="374"/>
      <c r="BL14" s="374"/>
      <c r="BM14" s="216"/>
      <c r="BN14" s="374"/>
      <c r="BO14" s="374"/>
      <c r="BP14" s="374"/>
      <c r="BQ14" s="374"/>
      <c r="BR14" s="216"/>
      <c r="BS14" s="374"/>
      <c r="BT14" s="374"/>
      <c r="BU14" s="374"/>
      <c r="BV14" s="374"/>
      <c r="BW14" s="216"/>
      <c r="BX14" s="374"/>
      <c r="BY14" s="374"/>
      <c r="BZ14" s="374"/>
      <c r="CA14" s="374"/>
      <c r="CC14" s="374"/>
      <c r="CD14" s="374"/>
      <c r="CE14" s="374"/>
      <c r="CF14" s="374"/>
      <c r="CH14" s="362"/>
      <c r="CI14" s="362"/>
      <c r="CJ14" s="362"/>
      <c r="CK14" s="362"/>
      <c r="CM14" s="362"/>
      <c r="CN14" s="362"/>
      <c r="CO14" s="362"/>
      <c r="CP14" s="362"/>
      <c r="CQ14" s="216"/>
      <c r="CR14" s="362"/>
      <c r="CS14" s="362"/>
      <c r="CT14" s="362"/>
      <c r="CU14" s="362"/>
      <c r="CV14" s="216"/>
      <c r="CW14" s="362"/>
      <c r="CX14" s="362"/>
      <c r="CY14" s="362"/>
      <c r="CZ14" s="362"/>
      <c r="DB14" s="362"/>
      <c r="DC14" s="362"/>
      <c r="DD14" s="362"/>
      <c r="DE14" s="362"/>
      <c r="DG14" s="385"/>
      <c r="DH14" s="385"/>
      <c r="DI14" s="385"/>
      <c r="DJ14" s="385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967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47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46.5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106</v>
      </c>
      <c r="DH17" s="235"/>
      <c r="DI17" s="235"/>
      <c r="DJ17" s="231">
        <f>SUM(M17,AL17,BK17,CK17)</f>
        <v>0</v>
      </c>
    </row>
    <row r="18" spans="1:114" x14ac:dyDescent="0.3">
      <c r="A18" s="224" t="s">
        <v>968</v>
      </c>
      <c r="B18" s="224"/>
      <c r="D18" s="225" t="s">
        <v>931</v>
      </c>
      <c r="E18" s="226" t="s">
        <v>932</v>
      </c>
      <c r="F18" s="226" t="s">
        <v>933</v>
      </c>
      <c r="G18" s="226" t="s">
        <v>933</v>
      </c>
      <c r="H18" s="226"/>
      <c r="J18" s="231">
        <v>88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46.5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38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134.5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930</v>
      </c>
      <c r="B19" s="224"/>
      <c r="D19" s="225" t="s">
        <v>930</v>
      </c>
      <c r="E19" s="225" t="s">
        <v>930</v>
      </c>
      <c r="F19" s="225" t="s">
        <v>930</v>
      </c>
      <c r="G19" s="225" t="s">
        <v>930</v>
      </c>
      <c r="H19" s="226"/>
      <c r="J19" s="231">
        <v>42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89</v>
      </c>
      <c r="DH19" s="235"/>
      <c r="DI19" s="235"/>
      <c r="DJ19" s="231">
        <f t="shared" si="6"/>
        <v>0</v>
      </c>
    </row>
    <row r="20" spans="1:114" x14ac:dyDescent="0.3">
      <c r="A20" s="224" t="s">
        <v>969</v>
      </c>
      <c r="B20" s="224"/>
      <c r="D20" s="225" t="s">
        <v>154</v>
      </c>
      <c r="E20" s="225" t="s">
        <v>154</v>
      </c>
      <c r="F20" s="225" t="s">
        <v>154</v>
      </c>
      <c r="G20" s="225" t="s">
        <v>154</v>
      </c>
      <c r="H20" s="226"/>
      <c r="J20" s="231">
        <v>27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v>31.5</v>
      </c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v>15</v>
      </c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58.5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971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125</v>
      </c>
      <c r="K23" s="235"/>
      <c r="L23" s="235"/>
      <c r="M23" s="231">
        <f t="shared" ref="M23:M25" si="7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29">
        <v>90</v>
      </c>
      <c r="AJ23" s="235"/>
      <c r="AK23" s="235"/>
      <c r="AL23" s="231">
        <f t="shared" ref="AL23:AL25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29">
        <v>110</v>
      </c>
      <c r="BJ23" s="235"/>
      <c r="BK23" s="235"/>
      <c r="BL23" s="231">
        <f t="shared" ref="BL23:BL25" si="9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325</v>
      </c>
      <c r="DH23" s="235"/>
      <c r="DI23" s="235"/>
      <c r="DJ23" s="231">
        <f>SUM(M23,AL23,BL23,CK23)</f>
        <v>0</v>
      </c>
    </row>
    <row r="24" spans="1:114" x14ac:dyDescent="0.3">
      <c r="A24" s="224" t="s">
        <v>972</v>
      </c>
      <c r="B24" s="224"/>
      <c r="D24" s="225" t="s">
        <v>955</v>
      </c>
      <c r="E24" s="225" t="s">
        <v>955</v>
      </c>
      <c r="F24" s="225" t="s">
        <v>955</v>
      </c>
      <c r="G24" s="225" t="s">
        <v>955</v>
      </c>
      <c r="H24" s="226"/>
      <c r="J24" s="231">
        <v>125</v>
      </c>
      <c r="K24" s="235"/>
      <c r="L24" s="235"/>
      <c r="M24" s="231">
        <f t="shared" si="7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329">
        <v>90</v>
      </c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29">
        <v>110</v>
      </c>
      <c r="BJ24" s="235"/>
      <c r="BK24" s="235"/>
      <c r="BL24" s="231">
        <f t="shared" si="9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6" si="10">SUM(CM24,CR24,CW24,DB24)</f>
        <v>0</v>
      </c>
      <c r="CI24" s="235"/>
      <c r="CJ24" s="235"/>
      <c r="CK24" s="231">
        <f t="shared" ref="CK24:CK26" si="11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6" si="12">SUM(J24,AI24,BI24,CH24)</f>
        <v>325</v>
      </c>
      <c r="DH24" s="235"/>
      <c r="DI24" s="235"/>
      <c r="DJ24" s="231">
        <f t="shared" ref="DJ24:DJ26" si="13">SUM(M24,AL24,BL24,CK24)</f>
        <v>0</v>
      </c>
    </row>
    <row r="25" spans="1:114" x14ac:dyDescent="0.3">
      <c r="A25" s="224" t="s">
        <v>970</v>
      </c>
      <c r="B25" s="224"/>
      <c r="D25" s="225" t="s">
        <v>955</v>
      </c>
      <c r="E25" s="225" t="s">
        <v>955</v>
      </c>
      <c r="F25" s="225" t="s">
        <v>955</v>
      </c>
      <c r="G25" s="225" t="s">
        <v>955</v>
      </c>
      <c r="H25" s="226"/>
      <c r="J25" s="231">
        <v>40</v>
      </c>
      <c r="K25" s="235"/>
      <c r="L25" s="235"/>
      <c r="M25" s="231">
        <f t="shared" si="7"/>
        <v>0</v>
      </c>
      <c r="O25" s="231"/>
      <c r="P25" s="235"/>
      <c r="Q25" s="235"/>
      <c r="R25" s="231"/>
      <c r="T25" s="231"/>
      <c r="U25" s="235"/>
      <c r="V25" s="235"/>
      <c r="W25" s="231"/>
      <c r="Y25" s="231"/>
      <c r="Z25" s="235"/>
      <c r="AA25" s="235"/>
      <c r="AB25" s="231"/>
      <c r="AD25" s="231"/>
      <c r="AE25" s="235"/>
      <c r="AF25" s="235"/>
      <c r="AG25" s="231"/>
      <c r="AI25" s="329">
        <v>40</v>
      </c>
      <c r="AJ25" s="235"/>
      <c r="AK25" s="235"/>
      <c r="AL25" s="231">
        <f t="shared" si="8"/>
        <v>0</v>
      </c>
      <c r="AM25" s="208"/>
      <c r="AN25" s="231"/>
      <c r="AO25" s="235"/>
      <c r="AP25" s="235"/>
      <c r="AQ25" s="231"/>
      <c r="AS25" s="231"/>
      <c r="AT25" s="235"/>
      <c r="AU25" s="235"/>
      <c r="AV25" s="231"/>
      <c r="AX25" s="231"/>
      <c r="AY25" s="235"/>
      <c r="AZ25" s="235"/>
      <c r="BA25" s="231"/>
      <c r="BC25" s="231"/>
      <c r="BD25" s="235"/>
      <c r="BE25" s="235"/>
      <c r="BF25" s="231"/>
      <c r="BI25" s="329">
        <v>40</v>
      </c>
      <c r="BJ25" s="235"/>
      <c r="BK25" s="235"/>
      <c r="BL25" s="231">
        <f t="shared" si="9"/>
        <v>0</v>
      </c>
      <c r="BM25" s="208"/>
      <c r="BN25" s="231"/>
      <c r="BO25" s="235"/>
      <c r="BP25" s="235"/>
      <c r="BQ25" s="231"/>
      <c r="BS25" s="231"/>
      <c r="BT25" s="235"/>
      <c r="BU25" s="235"/>
      <c r="BV25" s="231"/>
      <c r="BX25" s="231"/>
      <c r="BY25" s="235"/>
      <c r="BZ25" s="235"/>
      <c r="CA25" s="231"/>
      <c r="CC25" s="231"/>
      <c r="CD25" s="235"/>
      <c r="CE25" s="235"/>
      <c r="CF25" s="231"/>
      <c r="CH25" s="231">
        <f t="shared" si="10"/>
        <v>0</v>
      </c>
      <c r="CI25" s="235"/>
      <c r="CJ25" s="235"/>
      <c r="CK25" s="231">
        <f t="shared" si="11"/>
        <v>0</v>
      </c>
      <c r="CM25" s="231"/>
      <c r="CN25" s="235"/>
      <c r="CO25" s="235"/>
      <c r="CP25" s="231"/>
      <c r="CR25" s="231"/>
      <c r="CS25" s="235"/>
      <c r="CT25" s="235"/>
      <c r="CU25" s="231"/>
      <c r="CW25" s="231"/>
      <c r="CX25" s="235"/>
      <c r="CY25" s="235"/>
      <c r="CZ25" s="231"/>
      <c r="DB25" s="231"/>
      <c r="DC25" s="235"/>
      <c r="DD25" s="235"/>
      <c r="DE25" s="231"/>
      <c r="DG25" s="231">
        <f t="shared" si="12"/>
        <v>120</v>
      </c>
      <c r="DH25" s="235"/>
      <c r="DI25" s="235"/>
      <c r="DJ25" s="231">
        <f t="shared" si="13"/>
        <v>0</v>
      </c>
    </row>
    <row r="26" spans="1:114" x14ac:dyDescent="0.3">
      <c r="A26" s="224" t="s">
        <v>973</v>
      </c>
      <c r="B26" s="224"/>
      <c r="D26" s="225" t="s">
        <v>955</v>
      </c>
      <c r="E26" s="225" t="s">
        <v>955</v>
      </c>
      <c r="F26" s="225" t="s">
        <v>955</v>
      </c>
      <c r="G26" s="225" t="s">
        <v>955</v>
      </c>
      <c r="H26" s="226"/>
      <c r="J26" s="231">
        <v>152</v>
      </c>
      <c r="K26" s="235"/>
      <c r="L26" s="235"/>
      <c r="M26" s="231">
        <f t="shared" ref="M26:M68" si="14">SUM(R26,W26,AB26,AG26)</f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1">
        <v>30</v>
      </c>
      <c r="AJ26" s="235"/>
      <c r="AK26" s="235"/>
      <c r="AL26" s="231">
        <f t="shared" ref="AL26" si="15">SUM(AQ26,AV26,BA26,BF26)</f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1">
        <v>110</v>
      </c>
      <c r="BJ26" s="235"/>
      <c r="BK26" s="235"/>
      <c r="BL26" s="231">
        <f t="shared" ref="BL26" si="16">SUM(BQ26,BV26,CA26,CF26)</f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0"/>
        <v>0</v>
      </c>
      <c r="CI26" s="235"/>
      <c r="CJ26" s="235"/>
      <c r="CK26" s="231">
        <f t="shared" si="11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2"/>
        <v>292</v>
      </c>
      <c r="DH26" s="235"/>
      <c r="DI26" s="235"/>
      <c r="DJ26" s="231">
        <f t="shared" si="13"/>
        <v>0</v>
      </c>
    </row>
    <row r="27" spans="1:114" s="208" customFormat="1" x14ac:dyDescent="0.3">
      <c r="A27" s="227"/>
      <c r="B27" s="227"/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I27" s="251"/>
      <c r="AJ27" s="251"/>
      <c r="AK27" s="251"/>
      <c r="AL27" s="251"/>
      <c r="AN27" s="251"/>
      <c r="AO27" s="251"/>
      <c r="AP27" s="251"/>
      <c r="AQ27" s="251"/>
      <c r="AS27" s="251"/>
      <c r="AT27" s="251"/>
      <c r="AU27" s="251"/>
      <c r="AV27" s="251"/>
      <c r="AX27" s="251"/>
      <c r="AY27" s="251"/>
      <c r="AZ27" s="251"/>
      <c r="BA27" s="251"/>
      <c r="BC27" s="251"/>
      <c r="BD27" s="251"/>
      <c r="BE27" s="251"/>
      <c r="BF27" s="251"/>
      <c r="BI27" s="251"/>
      <c r="BJ27" s="251"/>
      <c r="BK27" s="251"/>
      <c r="BL27" s="251"/>
      <c r="BN27" s="251"/>
      <c r="BO27" s="251"/>
      <c r="BP27" s="251"/>
      <c r="BQ27" s="251"/>
      <c r="BS27" s="251"/>
      <c r="BT27" s="251"/>
      <c r="BU27" s="251"/>
      <c r="BV27" s="251"/>
      <c r="BX27" s="251"/>
      <c r="BY27" s="251"/>
      <c r="BZ27" s="251"/>
      <c r="CA27" s="251"/>
      <c r="CC27" s="251"/>
      <c r="CD27" s="251"/>
      <c r="CE27" s="251"/>
      <c r="CF27" s="251"/>
      <c r="CH27" s="251"/>
      <c r="CI27" s="251"/>
      <c r="CJ27" s="251"/>
      <c r="CK27" s="251"/>
      <c r="CM27" s="251"/>
      <c r="CN27" s="251"/>
      <c r="CO27" s="251"/>
      <c r="CP27" s="251"/>
      <c r="CR27" s="251"/>
      <c r="CS27" s="251"/>
      <c r="CT27" s="251"/>
      <c r="CU27" s="251"/>
      <c r="CW27" s="251"/>
      <c r="CX27" s="251"/>
      <c r="CY27" s="251"/>
      <c r="CZ27" s="251"/>
      <c r="DB27" s="251"/>
      <c r="DC27" s="251"/>
      <c r="DD27" s="251"/>
      <c r="DE27" s="251"/>
      <c r="DG27" s="251"/>
      <c r="DH27" s="251"/>
      <c r="DI27" s="251"/>
      <c r="DJ27" s="251"/>
    </row>
    <row r="28" spans="1:114" s="249" customFormat="1" ht="28.8" x14ac:dyDescent="0.3">
      <c r="A28" s="219" t="s">
        <v>180</v>
      </c>
      <c r="B28" s="220" t="s">
        <v>186</v>
      </c>
      <c r="C28" s="221"/>
      <c r="D28" s="222"/>
      <c r="E28" s="223"/>
      <c r="F28" s="223"/>
      <c r="G28" s="223"/>
      <c r="H28" s="223"/>
      <c r="I28" s="221"/>
      <c r="J28" s="237"/>
      <c r="K28" s="237"/>
      <c r="L28" s="237"/>
      <c r="M28" s="237"/>
      <c r="N28" s="221"/>
      <c r="O28" s="237"/>
      <c r="P28" s="237"/>
      <c r="Q28" s="237"/>
      <c r="R28" s="237"/>
      <c r="S28" s="221"/>
      <c r="T28" s="237"/>
      <c r="U28" s="237"/>
      <c r="V28" s="237"/>
      <c r="W28" s="237"/>
      <c r="X28" s="221"/>
      <c r="Y28" s="237"/>
      <c r="Z28" s="237"/>
      <c r="AA28" s="237"/>
      <c r="AB28" s="237"/>
      <c r="AD28" s="237"/>
      <c r="AE28" s="237"/>
      <c r="AF28" s="237"/>
      <c r="AG28" s="237"/>
      <c r="AI28" s="237"/>
      <c r="AJ28" s="237"/>
      <c r="AK28" s="237"/>
      <c r="AL28" s="237"/>
      <c r="AM28" s="221"/>
      <c r="AN28" s="237"/>
      <c r="AO28" s="237"/>
      <c r="AP28" s="237"/>
      <c r="AQ28" s="237"/>
      <c r="AR28" s="221"/>
      <c r="AS28" s="237"/>
      <c r="AT28" s="237"/>
      <c r="AU28" s="237"/>
      <c r="AV28" s="237"/>
      <c r="AW28" s="221"/>
      <c r="AX28" s="237"/>
      <c r="AY28" s="237"/>
      <c r="AZ28" s="237"/>
      <c r="BA28" s="237"/>
      <c r="BC28" s="237"/>
      <c r="BD28" s="237"/>
      <c r="BE28" s="237"/>
      <c r="BF28" s="237"/>
      <c r="BI28" s="237"/>
      <c r="BJ28" s="237"/>
      <c r="BK28" s="237"/>
      <c r="BL28" s="237"/>
      <c r="BM28" s="221"/>
      <c r="BN28" s="237"/>
      <c r="BO28" s="237"/>
      <c r="BP28" s="237"/>
      <c r="BQ28" s="237"/>
      <c r="BR28" s="221"/>
      <c r="BS28" s="237"/>
      <c r="BT28" s="237"/>
      <c r="BU28" s="237"/>
      <c r="BV28" s="237"/>
      <c r="BW28" s="221"/>
      <c r="BX28" s="237"/>
      <c r="BY28" s="237"/>
      <c r="BZ28" s="237"/>
      <c r="CA28" s="237"/>
      <c r="CC28" s="237"/>
      <c r="CD28" s="237"/>
      <c r="CE28" s="237"/>
      <c r="CF28" s="237"/>
      <c r="CH28" s="237"/>
      <c r="CI28" s="237"/>
      <c r="CJ28" s="237"/>
      <c r="CK28" s="237"/>
      <c r="CM28" s="237"/>
      <c r="CN28" s="237"/>
      <c r="CO28" s="237"/>
      <c r="CP28" s="237"/>
      <c r="CQ28" s="221"/>
      <c r="CR28" s="237"/>
      <c r="CS28" s="237"/>
      <c r="CT28" s="237"/>
      <c r="CU28" s="237"/>
      <c r="CV28" s="221"/>
      <c r="CW28" s="237"/>
      <c r="CX28" s="237"/>
      <c r="CY28" s="237"/>
      <c r="CZ28" s="237"/>
      <c r="DB28" s="237"/>
      <c r="DC28" s="237"/>
      <c r="DD28" s="237"/>
      <c r="DE28" s="237"/>
      <c r="DG28" s="237"/>
      <c r="DH28" s="237"/>
      <c r="DI28" s="237"/>
      <c r="DJ28" s="237"/>
    </row>
    <row r="29" spans="1:114" x14ac:dyDescent="0.3">
      <c r="A29" s="224" t="s">
        <v>181</v>
      </c>
      <c r="B29" s="224"/>
      <c r="D29" s="228"/>
      <c r="E29" s="229"/>
      <c r="F29" s="229"/>
      <c r="G29" s="229"/>
      <c r="H29" s="229"/>
      <c r="J29" s="231">
        <v>63</v>
      </c>
      <c r="K29" s="235"/>
      <c r="L29" s="235"/>
      <c r="M29" s="231">
        <f t="shared" ref="M29:M31" si="17">SUM(R29,W29,AB29,AG29)</f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329">
        <v>63</v>
      </c>
      <c r="AJ29" s="235"/>
      <c r="AK29" s="235"/>
      <c r="AL29" s="231">
        <f t="shared" ref="AL29:AL31" si="18">SUM(AQ29,AV29,BA29,BF29)</f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329">
        <f t="shared" ref="BI29:BI30" si="19">SUM(BN29,BS29,BX29,CC29)</f>
        <v>0</v>
      </c>
      <c r="BJ29" s="235"/>
      <c r="BK29" s="235"/>
      <c r="BL29" s="231">
        <f t="shared" ref="BL29:BL31" si="20">SUM(BQ29,BV29,CA29,CF29)</f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>SUM(CM29,CR29,CW29,DB29)</f>
        <v>0</v>
      </c>
      <c r="CI29" s="235"/>
      <c r="CJ29" s="235"/>
      <c r="CK29" s="231">
        <f>SUM(CP29,CU29,CZ29,DE29)</f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>SUM(J29,AI29,BI29,CH29)</f>
        <v>126</v>
      </c>
      <c r="DH29" s="235"/>
      <c r="DI29" s="235"/>
      <c r="DJ29" s="231">
        <f>SUM(M29,AL29,BL29,CK29)</f>
        <v>0</v>
      </c>
    </row>
    <row r="30" spans="1:114" x14ac:dyDescent="0.3">
      <c r="A30" s="224" t="s">
        <v>182</v>
      </c>
      <c r="B30" s="224"/>
      <c r="D30" s="228"/>
      <c r="E30" s="229"/>
      <c r="F30" s="229"/>
      <c r="G30" s="229"/>
      <c r="H30" s="229"/>
      <c r="J30" s="231">
        <v>60</v>
      </c>
      <c r="K30" s="235"/>
      <c r="L30" s="235"/>
      <c r="M30" s="231">
        <f t="shared" si="17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329">
        <v>63</v>
      </c>
      <c r="AJ30" s="235"/>
      <c r="AK30" s="235"/>
      <c r="AL30" s="231">
        <f t="shared" si="18"/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329">
        <f t="shared" si="19"/>
        <v>0</v>
      </c>
      <c r="BJ30" s="235"/>
      <c r="BK30" s="235"/>
      <c r="BL30" s="231">
        <f t="shared" si="20"/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 t="shared" ref="CH30:CH31" si="21">SUM(CM30,CR30,CW30,DB30)</f>
        <v>0</v>
      </c>
      <c r="CI30" s="235"/>
      <c r="CJ30" s="235"/>
      <c r="CK30" s="231">
        <f t="shared" ref="CK30:CK31" si="22"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 t="shared" ref="DG30:DG31" si="23">SUM(J30,AI30,BI30,CH30)</f>
        <v>123</v>
      </c>
      <c r="DH30" s="235"/>
      <c r="DI30" s="235"/>
      <c r="DJ30" s="231">
        <f t="shared" ref="DJ30:DJ31" si="24">SUM(M30,AL30,BL30,CK30)</f>
        <v>0</v>
      </c>
    </row>
    <row r="31" spans="1:114" x14ac:dyDescent="0.3">
      <c r="A31" s="224" t="s">
        <v>183</v>
      </c>
      <c r="B31" s="224"/>
      <c r="D31" s="228"/>
      <c r="E31" s="229"/>
      <c r="F31" s="229"/>
      <c r="G31" s="229"/>
      <c r="H31" s="229"/>
      <c r="J31" s="231"/>
      <c r="K31" s="235"/>
      <c r="L31" s="235"/>
      <c r="M31" s="231">
        <f t="shared" si="17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329">
        <v>63</v>
      </c>
      <c r="AJ31" s="235"/>
      <c r="AK31" s="235"/>
      <c r="AL31" s="231">
        <f t="shared" si="18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29">
        <v>67</v>
      </c>
      <c r="BJ31" s="235"/>
      <c r="BK31" s="235"/>
      <c r="BL31" s="231">
        <f t="shared" si="20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si="21"/>
        <v>0</v>
      </c>
      <c r="CI31" s="235"/>
      <c r="CJ31" s="235"/>
      <c r="CK31" s="231">
        <f t="shared" si="22"/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si="23"/>
        <v>130</v>
      </c>
      <c r="DH31" s="235"/>
      <c r="DI31" s="235"/>
      <c r="DJ31" s="231">
        <f t="shared" si="24"/>
        <v>0</v>
      </c>
    </row>
    <row r="32" spans="1:114" s="208" customFormat="1" x14ac:dyDescent="0.3">
      <c r="D32" s="218"/>
      <c r="J32" s="251"/>
      <c r="K32" s="251"/>
      <c r="L32" s="251"/>
      <c r="M32" s="251"/>
      <c r="O32" s="251"/>
      <c r="P32" s="251"/>
      <c r="Q32" s="251"/>
      <c r="R32" s="251"/>
      <c r="T32" s="251"/>
      <c r="U32" s="251"/>
      <c r="V32" s="251"/>
      <c r="W32" s="251"/>
      <c r="Y32" s="251"/>
      <c r="Z32" s="251"/>
      <c r="AA32" s="251"/>
      <c r="AB32" s="251"/>
      <c r="AD32" s="251"/>
      <c r="AE32" s="251"/>
      <c r="AF32" s="251"/>
      <c r="AG32" s="251"/>
      <c r="AI32" s="251"/>
      <c r="AJ32" s="251"/>
      <c r="AK32" s="251"/>
      <c r="AL32" s="251"/>
      <c r="AN32" s="251"/>
      <c r="AO32" s="251"/>
      <c r="AP32" s="251"/>
      <c r="AQ32" s="251"/>
      <c r="AS32" s="251"/>
      <c r="AT32" s="251"/>
      <c r="AU32" s="251"/>
      <c r="AV32" s="251"/>
      <c r="AX32" s="251"/>
      <c r="AY32" s="251"/>
      <c r="AZ32" s="251"/>
      <c r="BA32" s="251"/>
      <c r="BC32" s="251"/>
      <c r="BD32" s="251"/>
      <c r="BE32" s="251"/>
      <c r="BF32" s="251"/>
      <c r="BI32" s="251"/>
      <c r="BJ32" s="251"/>
      <c r="BK32" s="251"/>
      <c r="BL32" s="251"/>
      <c r="BN32" s="251"/>
      <c r="BO32" s="251"/>
      <c r="BP32" s="251"/>
      <c r="BQ32" s="251"/>
      <c r="BS32" s="251"/>
      <c r="BT32" s="251"/>
      <c r="BU32" s="251"/>
      <c r="BV32" s="251"/>
      <c r="BX32" s="251"/>
      <c r="BY32" s="251"/>
      <c r="BZ32" s="251"/>
      <c r="CA32" s="251"/>
      <c r="CC32" s="251"/>
      <c r="CD32" s="251"/>
      <c r="CE32" s="251"/>
      <c r="CF32" s="251"/>
      <c r="CH32" s="251"/>
      <c r="CI32" s="251"/>
      <c r="CJ32" s="251"/>
      <c r="CK32" s="251"/>
      <c r="CM32" s="251"/>
      <c r="CN32" s="251"/>
      <c r="CO32" s="251"/>
      <c r="CP32" s="251"/>
      <c r="CR32" s="251"/>
      <c r="CS32" s="251"/>
      <c r="CT32" s="251"/>
      <c r="CU32" s="251"/>
      <c r="CW32" s="251"/>
      <c r="CX32" s="251"/>
      <c r="CY32" s="251"/>
      <c r="CZ32" s="251"/>
      <c r="DB32" s="251"/>
      <c r="DC32" s="251"/>
      <c r="DD32" s="251"/>
      <c r="DE32" s="251"/>
      <c r="DG32" s="251"/>
      <c r="DH32" s="251"/>
      <c r="DI32" s="251"/>
      <c r="DJ32" s="251"/>
    </row>
    <row r="33" spans="1:114" s="249" customFormat="1" ht="28.95" x14ac:dyDescent="0.3">
      <c r="A33" s="219" t="s">
        <v>0</v>
      </c>
      <c r="B33" s="220" t="s">
        <v>186</v>
      </c>
      <c r="C33" s="221"/>
      <c r="D33" s="222"/>
      <c r="E33" s="223"/>
      <c r="F33" s="223"/>
      <c r="G33" s="223"/>
      <c r="H33" s="223"/>
      <c r="I33" s="221"/>
      <c r="J33" s="237"/>
      <c r="K33" s="237"/>
      <c r="L33" s="237"/>
      <c r="M33" s="237"/>
      <c r="N33" s="221"/>
      <c r="O33" s="237"/>
      <c r="P33" s="237"/>
      <c r="Q33" s="237"/>
      <c r="R33" s="237"/>
      <c r="S33" s="221"/>
      <c r="T33" s="237"/>
      <c r="U33" s="237"/>
      <c r="V33" s="237"/>
      <c r="W33" s="237"/>
      <c r="X33" s="221"/>
      <c r="Y33" s="237"/>
      <c r="Z33" s="237"/>
      <c r="AA33" s="237"/>
      <c r="AB33" s="237"/>
      <c r="AD33" s="237"/>
      <c r="AE33" s="237"/>
      <c r="AF33" s="237"/>
      <c r="AG33" s="237"/>
      <c r="AI33" s="237"/>
      <c r="AJ33" s="237"/>
      <c r="AK33" s="237"/>
      <c r="AL33" s="237"/>
      <c r="AM33" s="221"/>
      <c r="AN33" s="237"/>
      <c r="AO33" s="237"/>
      <c r="AP33" s="237"/>
      <c r="AQ33" s="237"/>
      <c r="AR33" s="221"/>
      <c r="AS33" s="237"/>
      <c r="AT33" s="237"/>
      <c r="AU33" s="237"/>
      <c r="AV33" s="237"/>
      <c r="AW33" s="221"/>
      <c r="AX33" s="237"/>
      <c r="AY33" s="237"/>
      <c r="AZ33" s="237"/>
      <c r="BA33" s="237"/>
      <c r="BC33" s="237"/>
      <c r="BD33" s="237"/>
      <c r="BE33" s="237"/>
      <c r="BF33" s="237"/>
      <c r="BI33" s="237"/>
      <c r="BJ33" s="237"/>
      <c r="BK33" s="237"/>
      <c r="BL33" s="237"/>
      <c r="BM33" s="221"/>
      <c r="BN33" s="237"/>
      <c r="BO33" s="237"/>
      <c r="BP33" s="237"/>
      <c r="BQ33" s="237"/>
      <c r="BR33" s="221"/>
      <c r="BS33" s="237"/>
      <c r="BT33" s="237"/>
      <c r="BU33" s="237"/>
      <c r="BV33" s="237"/>
      <c r="BW33" s="221"/>
      <c r="BX33" s="237"/>
      <c r="BY33" s="237"/>
      <c r="BZ33" s="237"/>
      <c r="CA33" s="237"/>
      <c r="CC33" s="237"/>
      <c r="CD33" s="237"/>
      <c r="CE33" s="237"/>
      <c r="CF33" s="237"/>
      <c r="CH33" s="237"/>
      <c r="CI33" s="237"/>
      <c r="CJ33" s="237"/>
      <c r="CK33" s="237"/>
      <c r="CM33" s="237"/>
      <c r="CN33" s="237"/>
      <c r="CO33" s="237"/>
      <c r="CP33" s="237"/>
      <c r="CQ33" s="221"/>
      <c r="CR33" s="237"/>
      <c r="CS33" s="237"/>
      <c r="CT33" s="237"/>
      <c r="CU33" s="237"/>
      <c r="CV33" s="221"/>
      <c r="CW33" s="237"/>
      <c r="CX33" s="237"/>
      <c r="CY33" s="237"/>
      <c r="CZ33" s="237"/>
      <c r="DB33" s="237"/>
      <c r="DC33" s="237"/>
      <c r="DD33" s="237"/>
      <c r="DE33" s="237"/>
      <c r="DG33" s="237"/>
      <c r="DH33" s="237"/>
      <c r="DI33" s="237"/>
      <c r="DJ33" s="237"/>
    </row>
    <row r="34" spans="1:114" x14ac:dyDescent="0.3">
      <c r="A34" s="230" t="s">
        <v>83</v>
      </c>
      <c r="B34" s="230"/>
      <c r="D34" s="228"/>
      <c r="E34" s="229"/>
      <c r="F34" s="229"/>
      <c r="G34" s="229"/>
      <c r="H34" s="229"/>
      <c r="J34" s="235"/>
      <c r="K34" s="231">
        <v>450</v>
      </c>
      <c r="L34" s="235"/>
      <c r="M34" s="235"/>
      <c r="O34" s="235"/>
      <c r="P34" s="231"/>
      <c r="Q34" s="235"/>
      <c r="R34" s="235"/>
      <c r="T34" s="235"/>
      <c r="U34" s="231"/>
      <c r="V34" s="235"/>
      <c r="W34" s="235"/>
      <c r="Y34" s="235"/>
      <c r="Z34" s="231"/>
      <c r="AA34" s="235"/>
      <c r="AB34" s="235"/>
      <c r="AD34" s="235"/>
      <c r="AE34" s="231"/>
      <c r="AF34" s="235"/>
      <c r="AG34" s="235"/>
      <c r="AI34" s="302"/>
      <c r="AJ34" s="231">
        <f>SUM(AO34,AT34,AY34,BD34)</f>
        <v>0</v>
      </c>
      <c r="AK34" s="235"/>
      <c r="AL34" s="235"/>
      <c r="AM34" s="208"/>
      <c r="AN34" s="235"/>
      <c r="AO34" s="231"/>
      <c r="AP34" s="235"/>
      <c r="AQ34" s="235"/>
      <c r="AS34" s="235"/>
      <c r="AT34" s="231"/>
      <c r="AU34" s="235"/>
      <c r="AV34" s="235"/>
      <c r="AX34" s="235"/>
      <c r="AY34" s="231"/>
      <c r="AZ34" s="235"/>
      <c r="BA34" s="235"/>
      <c r="BC34" s="235"/>
      <c r="BD34" s="231"/>
      <c r="BE34" s="235"/>
      <c r="BF34" s="235"/>
      <c r="BI34" s="302"/>
      <c r="BJ34" s="231">
        <f>SUM(BO34,BT34,BY34,CD34)</f>
        <v>0</v>
      </c>
      <c r="BK34" s="235"/>
      <c r="BL34" s="235"/>
      <c r="BM34" s="208"/>
      <c r="BN34" s="235"/>
      <c r="BO34" s="231"/>
      <c r="BP34" s="235"/>
      <c r="BQ34" s="235"/>
      <c r="BS34" s="235"/>
      <c r="BT34" s="231"/>
      <c r="BU34" s="235"/>
      <c r="BV34" s="235"/>
      <c r="BX34" s="235"/>
      <c r="BY34" s="231"/>
      <c r="BZ34" s="235"/>
      <c r="CA34" s="235"/>
      <c r="CC34" s="235"/>
      <c r="CD34" s="231"/>
      <c r="CE34" s="235"/>
      <c r="CF34" s="235"/>
      <c r="CH34" s="235"/>
      <c r="CI34" s="231">
        <f>SUM(CN34,CS34,CX34,DC34)</f>
        <v>0</v>
      </c>
      <c r="CJ34" s="235"/>
      <c r="CK34" s="235"/>
      <c r="CM34" s="235"/>
      <c r="CN34" s="231"/>
      <c r="CO34" s="235"/>
      <c r="CP34" s="235"/>
      <c r="CR34" s="235"/>
      <c r="CS34" s="231"/>
      <c r="CT34" s="235"/>
      <c r="CU34" s="235"/>
      <c r="CW34" s="235"/>
      <c r="CX34" s="231"/>
      <c r="CY34" s="235"/>
      <c r="CZ34" s="235"/>
      <c r="DB34" s="235"/>
      <c r="DC34" s="231"/>
      <c r="DD34" s="235"/>
      <c r="DE34" s="235"/>
      <c r="DG34" s="235"/>
      <c r="DH34" s="231">
        <f>SUM(K34,AJ34,BJ34,CI34)</f>
        <v>450</v>
      </c>
      <c r="DI34" s="235"/>
      <c r="DJ34" s="235"/>
    </row>
    <row r="35" spans="1:114" x14ac:dyDescent="0.3">
      <c r="A35" s="230" t="s">
        <v>84</v>
      </c>
      <c r="B35" s="230"/>
      <c r="D35" s="228"/>
      <c r="E35" s="229"/>
      <c r="F35" s="229"/>
      <c r="G35" s="229"/>
      <c r="H35" s="229"/>
      <c r="J35" s="235"/>
      <c r="K35" s="231">
        <f t="shared" ref="K35:K36" si="25">SUM(P35,U35,Z35,AE35)</f>
        <v>0</v>
      </c>
      <c r="L35" s="235"/>
      <c r="M35" s="235"/>
      <c r="O35" s="235"/>
      <c r="P35" s="231"/>
      <c r="Q35" s="235"/>
      <c r="R35" s="235"/>
      <c r="T35" s="235"/>
      <c r="U35" s="231"/>
      <c r="V35" s="235"/>
      <c r="W35" s="235"/>
      <c r="Y35" s="235"/>
      <c r="Z35" s="231"/>
      <c r="AA35" s="235"/>
      <c r="AB35" s="235"/>
      <c r="AD35" s="235"/>
      <c r="AE35" s="231"/>
      <c r="AF35" s="235"/>
      <c r="AG35" s="235"/>
      <c r="AI35" s="302"/>
      <c r="AJ35" s="231">
        <v>500</v>
      </c>
      <c r="AK35" s="235"/>
      <c r="AL35" s="235"/>
      <c r="AM35" s="208"/>
      <c r="AN35" s="235"/>
      <c r="AO35" s="231"/>
      <c r="AP35" s="235"/>
      <c r="AQ35" s="235"/>
      <c r="AS35" s="235"/>
      <c r="AT35" s="231"/>
      <c r="AU35" s="235"/>
      <c r="AV35" s="235"/>
      <c r="AX35" s="235"/>
      <c r="AY35" s="231"/>
      <c r="AZ35" s="235"/>
      <c r="BA35" s="235"/>
      <c r="BC35" s="235"/>
      <c r="BD35" s="231"/>
      <c r="BE35" s="235"/>
      <c r="BF35" s="235"/>
      <c r="BI35" s="302"/>
      <c r="BJ35" s="231">
        <f t="shared" ref="BJ35" si="26">SUM(BO35,BT35,BY35,CD35)</f>
        <v>0</v>
      </c>
      <c r="BK35" s="235"/>
      <c r="BL35" s="235"/>
      <c r="BM35" s="208"/>
      <c r="BN35" s="235"/>
      <c r="BO35" s="231"/>
      <c r="BP35" s="235"/>
      <c r="BQ35" s="235"/>
      <c r="BS35" s="235"/>
      <c r="BT35" s="231"/>
      <c r="BU35" s="235"/>
      <c r="BV35" s="235"/>
      <c r="BX35" s="235"/>
      <c r="BY35" s="231"/>
      <c r="BZ35" s="235"/>
      <c r="CA35" s="235"/>
      <c r="CC35" s="235"/>
      <c r="CD35" s="231"/>
      <c r="CE35" s="235"/>
      <c r="CF35" s="235"/>
      <c r="CH35" s="235"/>
      <c r="CI35" s="231">
        <f t="shared" ref="CI35:CI36" si="27">SUM(CN35,CS35,CX35,DC35)</f>
        <v>0</v>
      </c>
      <c r="CJ35" s="235"/>
      <c r="CK35" s="235"/>
      <c r="CM35" s="235"/>
      <c r="CN35" s="231"/>
      <c r="CO35" s="235"/>
      <c r="CP35" s="235"/>
      <c r="CR35" s="235"/>
      <c r="CS35" s="231"/>
      <c r="CT35" s="235"/>
      <c r="CU35" s="235"/>
      <c r="CW35" s="235"/>
      <c r="CX35" s="231"/>
      <c r="CY35" s="235"/>
      <c r="CZ35" s="235"/>
      <c r="DB35" s="235"/>
      <c r="DC35" s="231"/>
      <c r="DD35" s="235"/>
      <c r="DE35" s="235"/>
      <c r="DG35" s="235"/>
      <c r="DH35" s="231">
        <f t="shared" ref="DH35:DH36" si="28">SUM(K35,AJ35,BJ35,CI35)</f>
        <v>500</v>
      </c>
      <c r="DI35" s="235"/>
      <c r="DJ35" s="235"/>
    </row>
    <row r="36" spans="1:114" x14ac:dyDescent="0.3">
      <c r="A36" s="230" t="s">
        <v>85</v>
      </c>
      <c r="B36" s="230"/>
      <c r="D36" s="228"/>
      <c r="E36" s="229"/>
      <c r="F36" s="229"/>
      <c r="G36" s="229"/>
      <c r="H36" s="229"/>
      <c r="J36" s="235"/>
      <c r="K36" s="231">
        <f t="shared" si="25"/>
        <v>0</v>
      </c>
      <c r="L36" s="235"/>
      <c r="M36" s="235"/>
      <c r="O36" s="235"/>
      <c r="P36" s="231"/>
      <c r="Q36" s="235"/>
      <c r="R36" s="235"/>
      <c r="T36" s="235"/>
      <c r="U36" s="231"/>
      <c r="V36" s="235"/>
      <c r="W36" s="235"/>
      <c r="Y36" s="235"/>
      <c r="Z36" s="231"/>
      <c r="AA36" s="235"/>
      <c r="AB36" s="235"/>
      <c r="AD36" s="235"/>
      <c r="AE36" s="231"/>
      <c r="AF36" s="235"/>
      <c r="AG36" s="235"/>
      <c r="AI36" s="302"/>
      <c r="AJ36" s="231">
        <f t="shared" ref="AJ36" si="29">SUM(AO36,AT36,AY36,BD36)</f>
        <v>0</v>
      </c>
      <c r="AK36" s="235"/>
      <c r="AL36" s="235"/>
      <c r="AM36" s="208"/>
      <c r="AN36" s="235"/>
      <c r="AO36" s="231"/>
      <c r="AP36" s="235"/>
      <c r="AQ36" s="235"/>
      <c r="AS36" s="235"/>
      <c r="AT36" s="231"/>
      <c r="AU36" s="235"/>
      <c r="AV36" s="235"/>
      <c r="AX36" s="235"/>
      <c r="AY36" s="231"/>
      <c r="AZ36" s="235"/>
      <c r="BA36" s="235"/>
      <c r="BC36" s="235"/>
      <c r="BD36" s="231"/>
      <c r="BE36" s="235"/>
      <c r="BF36" s="235"/>
      <c r="BI36" s="302"/>
      <c r="BJ36" s="231">
        <v>550</v>
      </c>
      <c r="BK36" s="235"/>
      <c r="BL36" s="235"/>
      <c r="BM36" s="208"/>
      <c r="BN36" s="235"/>
      <c r="BO36" s="231"/>
      <c r="BP36" s="235"/>
      <c r="BQ36" s="235"/>
      <c r="BS36" s="235"/>
      <c r="BT36" s="231"/>
      <c r="BU36" s="235"/>
      <c r="BV36" s="235"/>
      <c r="BX36" s="235"/>
      <c r="BY36" s="231"/>
      <c r="BZ36" s="235"/>
      <c r="CA36" s="235"/>
      <c r="CC36" s="235"/>
      <c r="CD36" s="231"/>
      <c r="CE36" s="235"/>
      <c r="CF36" s="235"/>
      <c r="CH36" s="235"/>
      <c r="CI36" s="231">
        <f t="shared" si="27"/>
        <v>0</v>
      </c>
      <c r="CJ36" s="235"/>
      <c r="CK36" s="235"/>
      <c r="CM36" s="235"/>
      <c r="CN36" s="231"/>
      <c r="CO36" s="235"/>
      <c r="CP36" s="235"/>
      <c r="CR36" s="235"/>
      <c r="CS36" s="231"/>
      <c r="CT36" s="235"/>
      <c r="CU36" s="235"/>
      <c r="CW36" s="235"/>
      <c r="CX36" s="231"/>
      <c r="CY36" s="235"/>
      <c r="CZ36" s="235"/>
      <c r="DB36" s="235"/>
      <c r="DC36" s="231"/>
      <c r="DD36" s="235"/>
      <c r="DE36" s="235"/>
      <c r="DG36" s="235"/>
      <c r="DH36" s="231">
        <f t="shared" si="28"/>
        <v>550</v>
      </c>
      <c r="DI36" s="235"/>
      <c r="DJ36" s="235"/>
    </row>
    <row r="37" spans="1:114" s="208" customFormat="1" outlineLevel="1" x14ac:dyDescent="0.3">
      <c r="D37" s="218"/>
      <c r="J37" s="251"/>
      <c r="K37" s="251"/>
      <c r="L37" s="251"/>
      <c r="M37" s="251"/>
      <c r="O37" s="251"/>
      <c r="P37" s="251"/>
      <c r="Q37" s="251"/>
      <c r="R37" s="251"/>
      <c r="T37" s="251"/>
      <c r="U37" s="251"/>
      <c r="V37" s="251"/>
      <c r="W37" s="251"/>
      <c r="Y37" s="251"/>
      <c r="Z37" s="251"/>
      <c r="AA37" s="251"/>
      <c r="AB37" s="251"/>
      <c r="AD37" s="251"/>
      <c r="AE37" s="251"/>
      <c r="AF37" s="251"/>
      <c r="AG37" s="251"/>
      <c r="AI37" s="251"/>
      <c r="AJ37" s="251"/>
      <c r="AK37" s="251"/>
      <c r="AL37" s="251"/>
      <c r="AN37" s="251"/>
      <c r="AO37" s="251"/>
      <c r="AP37" s="251"/>
      <c r="AQ37" s="251"/>
      <c r="AS37" s="251"/>
      <c r="AT37" s="251"/>
      <c r="AU37" s="251"/>
      <c r="AV37" s="251"/>
      <c r="AX37" s="251"/>
      <c r="AY37" s="251"/>
      <c r="AZ37" s="251"/>
      <c r="BA37" s="251"/>
      <c r="BC37" s="251"/>
      <c r="BD37" s="251"/>
      <c r="BE37" s="251"/>
      <c r="BF37" s="251"/>
      <c r="BI37" s="251"/>
      <c r="BJ37" s="251"/>
      <c r="BK37" s="251"/>
      <c r="BL37" s="251"/>
      <c r="BN37" s="251"/>
      <c r="BO37" s="251"/>
      <c r="BP37" s="251"/>
      <c r="BQ37" s="251"/>
      <c r="BS37" s="251"/>
      <c r="BT37" s="251"/>
      <c r="BU37" s="251"/>
      <c r="BV37" s="251"/>
      <c r="BX37" s="251"/>
      <c r="BY37" s="251"/>
      <c r="BZ37" s="251"/>
      <c r="CA37" s="251"/>
      <c r="CC37" s="251"/>
      <c r="CD37" s="251"/>
      <c r="CE37" s="251"/>
      <c r="CF37" s="251"/>
      <c r="CH37" s="251"/>
      <c r="CI37" s="251"/>
      <c r="CJ37" s="251"/>
      <c r="CK37" s="251"/>
      <c r="CM37" s="251"/>
      <c r="CN37" s="251"/>
      <c r="CO37" s="251"/>
      <c r="CP37" s="251"/>
      <c r="CR37" s="251"/>
      <c r="CS37" s="251"/>
      <c r="CT37" s="251"/>
      <c r="CU37" s="251"/>
      <c r="CW37" s="251"/>
      <c r="CX37" s="251"/>
      <c r="CY37" s="251"/>
      <c r="CZ37" s="251"/>
      <c r="DB37" s="251"/>
      <c r="DC37" s="251"/>
      <c r="DD37" s="251"/>
      <c r="DE37" s="251"/>
      <c r="DG37" s="251"/>
      <c r="DH37" s="251"/>
      <c r="DI37" s="251"/>
      <c r="DJ37" s="251"/>
    </row>
    <row r="38" spans="1:114" s="249" customFormat="1" outlineLevel="1" x14ac:dyDescent="0.3">
      <c r="A38" s="219" t="s">
        <v>202</v>
      </c>
      <c r="B38" s="219"/>
      <c r="C38" s="221"/>
      <c r="D38" s="222"/>
      <c r="E38" s="223"/>
      <c r="F38" s="223"/>
      <c r="G38" s="223"/>
      <c r="H38" s="223"/>
      <c r="I38" s="221"/>
      <c r="J38" s="237"/>
      <c r="K38" s="237"/>
      <c r="L38" s="237"/>
      <c r="M38" s="237"/>
      <c r="N38" s="221"/>
      <c r="O38" s="237"/>
      <c r="P38" s="237"/>
      <c r="Q38" s="237"/>
      <c r="R38" s="237"/>
      <c r="S38" s="221"/>
      <c r="T38" s="237"/>
      <c r="U38" s="237"/>
      <c r="V38" s="237"/>
      <c r="W38" s="237"/>
      <c r="X38" s="221"/>
      <c r="Y38" s="237"/>
      <c r="Z38" s="237"/>
      <c r="AA38" s="237"/>
      <c r="AB38" s="237"/>
      <c r="AD38" s="237"/>
      <c r="AE38" s="237"/>
      <c r="AF38" s="237"/>
      <c r="AG38" s="237"/>
      <c r="AI38" s="237"/>
      <c r="AJ38" s="237"/>
      <c r="AK38" s="237"/>
      <c r="AL38" s="237"/>
      <c r="AM38" s="221"/>
      <c r="AN38" s="237"/>
      <c r="AO38" s="237"/>
      <c r="AP38" s="237"/>
      <c r="AQ38" s="237"/>
      <c r="AR38" s="221"/>
      <c r="AS38" s="237"/>
      <c r="AT38" s="237"/>
      <c r="AU38" s="237"/>
      <c r="AV38" s="237"/>
      <c r="AW38" s="221"/>
      <c r="AX38" s="237"/>
      <c r="AY38" s="237"/>
      <c r="AZ38" s="237"/>
      <c r="BA38" s="237"/>
      <c r="BC38" s="237"/>
      <c r="BD38" s="237"/>
      <c r="BE38" s="237"/>
      <c r="BF38" s="237"/>
      <c r="BI38" s="237"/>
      <c r="BJ38" s="237"/>
      <c r="BK38" s="237"/>
      <c r="BL38" s="237"/>
      <c r="BM38" s="221"/>
      <c r="BN38" s="237"/>
      <c r="BO38" s="237"/>
      <c r="BP38" s="237"/>
      <c r="BQ38" s="237"/>
      <c r="BR38" s="221"/>
      <c r="BS38" s="237"/>
      <c r="BT38" s="237"/>
      <c r="BU38" s="237"/>
      <c r="BV38" s="237"/>
      <c r="BW38" s="221"/>
      <c r="BX38" s="237"/>
      <c r="BY38" s="237"/>
      <c r="BZ38" s="237"/>
      <c r="CA38" s="237"/>
      <c r="CC38" s="237"/>
      <c r="CD38" s="237"/>
      <c r="CE38" s="237"/>
      <c r="CF38" s="237"/>
      <c r="CH38" s="237"/>
      <c r="CI38" s="237"/>
      <c r="CJ38" s="237"/>
      <c r="CK38" s="237"/>
      <c r="CM38" s="237"/>
      <c r="CN38" s="237"/>
      <c r="CO38" s="237"/>
      <c r="CP38" s="237"/>
      <c r="CQ38" s="221"/>
      <c r="CR38" s="237"/>
      <c r="CS38" s="237"/>
      <c r="CT38" s="237"/>
      <c r="CU38" s="237"/>
      <c r="CV38" s="221"/>
      <c r="CW38" s="237"/>
      <c r="CX38" s="237"/>
      <c r="CY38" s="237"/>
      <c r="CZ38" s="237"/>
      <c r="DB38" s="237"/>
      <c r="DC38" s="237"/>
      <c r="DD38" s="237"/>
      <c r="DE38" s="237"/>
      <c r="DG38" s="237"/>
      <c r="DH38" s="237"/>
      <c r="DI38" s="237"/>
      <c r="DJ38" s="237"/>
    </row>
    <row r="39" spans="1:114" outlineLevel="1" x14ac:dyDescent="0.3">
      <c r="A39" s="231" t="s">
        <v>206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L39" s="303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199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1" t="s">
        <v>200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201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179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194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195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196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0" t="s">
        <v>197</v>
      </c>
      <c r="B47" s="230"/>
      <c r="D47" s="228"/>
      <c r="E47" s="229"/>
      <c r="F47" s="229"/>
      <c r="G47" s="229"/>
      <c r="H47" s="229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s="208" customFormat="1" ht="18" customHeight="1" x14ac:dyDescent="0.3">
      <c r="A48" s="221" t="s">
        <v>205</v>
      </c>
      <c r="D48" s="218"/>
      <c r="J48" s="251"/>
      <c r="K48" s="251"/>
      <c r="L48" s="251"/>
      <c r="M48" s="251"/>
      <c r="O48" s="251"/>
      <c r="P48" s="251"/>
      <c r="Q48" s="251"/>
      <c r="R48" s="251"/>
      <c r="T48" s="251"/>
      <c r="U48" s="251"/>
      <c r="V48" s="251"/>
      <c r="W48" s="251"/>
      <c r="Y48" s="251"/>
      <c r="Z48" s="251"/>
      <c r="AA48" s="251"/>
      <c r="AB48" s="251"/>
      <c r="AD48" s="251"/>
      <c r="AE48" s="251"/>
      <c r="AF48" s="251"/>
      <c r="AG48" s="251"/>
      <c r="AI48" s="251"/>
      <c r="AJ48" s="251"/>
      <c r="AK48" s="251"/>
      <c r="AL48" s="251"/>
      <c r="AN48" s="251"/>
      <c r="AO48" s="251"/>
      <c r="AP48" s="251"/>
      <c r="AQ48" s="251"/>
      <c r="AS48" s="251"/>
      <c r="AT48" s="251"/>
      <c r="AU48" s="251"/>
      <c r="AV48" s="251"/>
      <c r="AX48" s="251"/>
      <c r="AY48" s="251"/>
      <c r="AZ48" s="251"/>
      <c r="BA48" s="251"/>
      <c r="BC48" s="251"/>
      <c r="BD48" s="251"/>
      <c r="BE48" s="251"/>
      <c r="BF48" s="251"/>
      <c r="BI48" s="251"/>
      <c r="BJ48" s="251"/>
      <c r="BK48" s="251"/>
      <c r="BL48" s="251"/>
      <c r="BN48" s="251"/>
      <c r="BO48" s="251"/>
      <c r="BP48" s="251"/>
      <c r="BQ48" s="251"/>
      <c r="BS48" s="251"/>
      <c r="BT48" s="251"/>
      <c r="BU48" s="251"/>
      <c r="BV48" s="251"/>
      <c r="BX48" s="251"/>
      <c r="BY48" s="251"/>
      <c r="BZ48" s="251"/>
      <c r="CA48" s="251"/>
      <c r="CC48" s="251"/>
      <c r="CD48" s="251"/>
      <c r="CE48" s="251"/>
      <c r="CF48" s="251"/>
      <c r="CH48" s="251"/>
      <c r="CI48" s="251"/>
      <c r="CJ48" s="251"/>
      <c r="CK48" s="251"/>
      <c r="CM48" s="251"/>
      <c r="CN48" s="251"/>
      <c r="CO48" s="251"/>
      <c r="CP48" s="251"/>
      <c r="CR48" s="251"/>
      <c r="CS48" s="251"/>
      <c r="CT48" s="251"/>
      <c r="CU48" s="251"/>
      <c r="CW48" s="251"/>
      <c r="CX48" s="251"/>
      <c r="CY48" s="251"/>
      <c r="CZ48" s="251"/>
      <c r="DB48" s="251"/>
      <c r="DC48" s="251"/>
      <c r="DD48" s="251"/>
      <c r="DE48" s="251"/>
      <c r="DG48" s="251"/>
      <c r="DH48" s="251"/>
      <c r="DI48" s="251"/>
      <c r="DJ48" s="251"/>
    </row>
    <row r="49" spans="1:114" s="249" customFormat="1" x14ac:dyDescent="0.3">
      <c r="A49" s="219" t="s">
        <v>1</v>
      </c>
      <c r="B49" s="219"/>
      <c r="C49" s="221"/>
      <c r="D49" s="222"/>
      <c r="E49" s="223"/>
      <c r="F49" s="223"/>
      <c r="G49" s="223"/>
      <c r="H49" s="223"/>
      <c r="I49" s="221"/>
      <c r="J49" s="237"/>
      <c r="K49" s="237"/>
      <c r="L49" s="237"/>
      <c r="M49" s="237"/>
      <c r="N49" s="221"/>
      <c r="O49" s="237"/>
      <c r="P49" s="237"/>
      <c r="Q49" s="237"/>
      <c r="R49" s="237"/>
      <c r="S49" s="221"/>
      <c r="T49" s="237"/>
      <c r="U49" s="237"/>
      <c r="V49" s="237"/>
      <c r="W49" s="237"/>
      <c r="X49" s="221"/>
      <c r="Y49" s="237"/>
      <c r="Z49" s="237"/>
      <c r="AA49" s="237"/>
      <c r="AB49" s="237"/>
      <c r="AD49" s="237"/>
      <c r="AE49" s="237"/>
      <c r="AF49" s="237"/>
      <c r="AG49" s="237"/>
      <c r="AI49" s="237"/>
      <c r="AJ49" s="237"/>
      <c r="AK49" s="237"/>
      <c r="AL49" s="237"/>
      <c r="AM49" s="221"/>
      <c r="AN49" s="237"/>
      <c r="AO49" s="237"/>
      <c r="AP49" s="237"/>
      <c r="AQ49" s="237"/>
      <c r="AR49" s="221"/>
      <c r="AS49" s="237"/>
      <c r="AT49" s="237"/>
      <c r="AU49" s="237"/>
      <c r="AV49" s="237"/>
      <c r="AW49" s="221"/>
      <c r="AX49" s="237"/>
      <c r="AY49" s="237"/>
      <c r="AZ49" s="237"/>
      <c r="BA49" s="237"/>
      <c r="BC49" s="237"/>
      <c r="BD49" s="237"/>
      <c r="BE49" s="237"/>
      <c r="BF49" s="237"/>
      <c r="BI49" s="237"/>
      <c r="BJ49" s="237"/>
      <c r="BK49" s="237"/>
      <c r="BL49" s="237"/>
      <c r="BM49" s="221"/>
      <c r="BN49" s="237"/>
      <c r="BO49" s="237"/>
      <c r="BP49" s="237"/>
      <c r="BQ49" s="237"/>
      <c r="BR49" s="221"/>
      <c r="BS49" s="237"/>
      <c r="BT49" s="237"/>
      <c r="BU49" s="237"/>
      <c r="BV49" s="237"/>
      <c r="BW49" s="221"/>
      <c r="BX49" s="237"/>
      <c r="BY49" s="237"/>
      <c r="BZ49" s="237"/>
      <c r="CA49" s="237"/>
      <c r="CC49" s="237"/>
      <c r="CD49" s="237"/>
      <c r="CE49" s="237"/>
      <c r="CF49" s="237"/>
      <c r="CH49" s="237"/>
      <c r="CI49" s="237"/>
      <c r="CJ49" s="237"/>
      <c r="CK49" s="237"/>
      <c r="CM49" s="237"/>
      <c r="CN49" s="237"/>
      <c r="CO49" s="237"/>
      <c r="CP49" s="237"/>
      <c r="CQ49" s="221"/>
      <c r="CR49" s="237"/>
      <c r="CS49" s="237"/>
      <c r="CT49" s="237"/>
      <c r="CU49" s="237"/>
      <c r="CV49" s="221"/>
      <c r="CW49" s="237"/>
      <c r="CX49" s="237"/>
      <c r="CY49" s="237"/>
      <c r="CZ49" s="237"/>
      <c r="DB49" s="237"/>
      <c r="DC49" s="237"/>
      <c r="DD49" s="237"/>
      <c r="DE49" s="237"/>
      <c r="DG49" s="237"/>
      <c r="DH49" s="237"/>
      <c r="DI49" s="237"/>
      <c r="DJ49" s="237"/>
    </row>
    <row r="50" spans="1:114" x14ac:dyDescent="0.3">
      <c r="A50" s="230" t="s">
        <v>955</v>
      </c>
      <c r="B50" s="230"/>
      <c r="D50" s="232"/>
      <c r="E50" s="233"/>
      <c r="F50" s="233"/>
      <c r="G50" s="233"/>
      <c r="H50" s="233"/>
      <c r="I50" s="251"/>
      <c r="J50" s="235"/>
      <c r="K50" s="235"/>
      <c r="L50" s="231">
        <f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f>SUM(AP50,AU50,AZ50,BE50)</f>
        <v>0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v>2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>SUM(CO50,CT50,CY50,DD50)</f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>SUM(L50,AK50,BK50,CJ50)</f>
        <v>2</v>
      </c>
      <c r="DJ50" s="235"/>
    </row>
    <row r="51" spans="1:114" x14ac:dyDescent="0.3">
      <c r="A51" s="230" t="s">
        <v>926</v>
      </c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ref="L51:L58" si="30">SUM(Q51,V51,AA51,AF51)</f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f t="shared" ref="AK51:AK58" si="31">SUM(AP51,AU51,AZ51,BE51)</f>
        <v>0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v>2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ref="CJ51:CJ65" si="32">SUM(CO51,CT51,CY51,DD51)</f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ref="DI51:DI65" si="33">SUM(L51,AK51,BK51,CJ51)</f>
        <v>2</v>
      </c>
      <c r="DJ51" s="235"/>
    </row>
    <row r="52" spans="1:114" x14ac:dyDescent="0.3">
      <c r="A52" s="230" t="s">
        <v>927</v>
      </c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30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f t="shared" si="31"/>
        <v>0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v>1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32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33"/>
        <v>1</v>
      </c>
      <c r="DJ52" s="235"/>
    </row>
    <row r="53" spans="1:114" x14ac:dyDescent="0.3">
      <c r="A53" s="230" t="s">
        <v>928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30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f t="shared" si="31"/>
        <v>0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v>2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32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33"/>
        <v>2</v>
      </c>
      <c r="DJ53" s="235"/>
    </row>
    <row r="54" spans="1:114" x14ac:dyDescent="0.3">
      <c r="A54" s="230" t="s">
        <v>929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30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si="31"/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v>1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32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33"/>
        <v>1</v>
      </c>
      <c r="DJ54" s="235"/>
    </row>
    <row r="55" spans="1:114" x14ac:dyDescent="0.3">
      <c r="A55" s="230" t="s">
        <v>930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30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31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v>2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32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33"/>
        <v>2</v>
      </c>
      <c r="DJ55" s="235"/>
    </row>
    <row r="56" spans="1:114" x14ac:dyDescent="0.3">
      <c r="A56" s="230" t="s">
        <v>931</v>
      </c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30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31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v>2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32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33"/>
        <v>2</v>
      </c>
      <c r="DJ56" s="235"/>
    </row>
    <row r="57" spans="1:114" x14ac:dyDescent="0.3">
      <c r="A57" s="230" t="s">
        <v>932</v>
      </c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30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31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v>1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32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33"/>
        <v>1</v>
      </c>
      <c r="DJ57" s="235"/>
    </row>
    <row r="58" spans="1:114" x14ac:dyDescent="0.3">
      <c r="A58" s="230" t="s">
        <v>934</v>
      </c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30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1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v>1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32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33"/>
        <v>1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ref="L59:L65" si="34">SUM(Q59,V59,AA59,AF59)</f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ref="AK59:AK65" si="35">SUM(AP59,AU59,AZ59,BE59)</f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ref="BK59:BK65" si="36">SUM(BP59,BU59,BZ59,CE59)</f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32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3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34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5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36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32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3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34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5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36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32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3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34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5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36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32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33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34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5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36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32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33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34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35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36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32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33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34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35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36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4"/>
      <c r="CI65" s="304"/>
      <c r="CJ65" s="231">
        <f t="shared" si="32"/>
        <v>0</v>
      </c>
      <c r="CK65" s="304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4"/>
      <c r="DH65" s="304"/>
      <c r="DI65" s="231">
        <f t="shared" si="33"/>
        <v>0</v>
      </c>
      <c r="DJ65" s="304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186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86</v>
      </c>
      <c r="B68" s="230"/>
      <c r="D68" s="238"/>
      <c r="E68" s="230"/>
      <c r="F68" s="230"/>
      <c r="G68" s="230"/>
      <c r="H68" s="230"/>
      <c r="J68" s="231">
        <f t="shared" ref="J68" si="37">SUM(O68,T68,Y68,AD68)</f>
        <v>0</v>
      </c>
      <c r="K68" s="231">
        <f>SUM(P68,U68,Z68,AE68)</f>
        <v>0</v>
      </c>
      <c r="L68" s="235"/>
      <c r="M68" s="231">
        <f t="shared" si="14"/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38">SUM(AN68,AS68,AX68,BC68)</f>
        <v>0</v>
      </c>
      <c r="AJ68" s="231">
        <f>SUM(AO68,AT68,AY68,BD68)</f>
        <v>0</v>
      </c>
      <c r="AK68" s="235"/>
      <c r="AL68" s="231">
        <f t="shared" ref="AL68:AL70" si="39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40">SUM(BN68,BS68,BX68,CC68)</f>
        <v>0</v>
      </c>
      <c r="BJ68" s="231">
        <f>SUM(BO68,BT68,BY68,CD68)</f>
        <v>0</v>
      </c>
      <c r="BK68" s="235"/>
      <c r="BL68" s="231">
        <f t="shared" ref="BL68:BL70" si="41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87</v>
      </c>
      <c r="B69" s="230"/>
      <c r="D69" s="238"/>
      <c r="E69" s="230"/>
      <c r="F69" s="230"/>
      <c r="G69" s="230"/>
      <c r="H69" s="230"/>
      <c r="J69" s="231">
        <f t="shared" ref="J69:J70" si="42">SUM(O69,T69,Y69,AD69)</f>
        <v>0</v>
      </c>
      <c r="K69" s="231">
        <f t="shared" ref="K69:K70" si="43">SUM(P69,U69,Z69,AE69)</f>
        <v>0</v>
      </c>
      <c r="L69" s="235"/>
      <c r="M69" s="231">
        <f t="shared" ref="M69:M72" si="44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38"/>
        <v>0</v>
      </c>
      <c r="AJ69" s="231">
        <f t="shared" ref="AJ69:AJ70" si="45">SUM(AO69,AT69,AY69,BD69)</f>
        <v>0</v>
      </c>
      <c r="AK69" s="235"/>
      <c r="AL69" s="231">
        <f t="shared" si="39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40"/>
        <v>0</v>
      </c>
      <c r="BJ69" s="231">
        <f t="shared" ref="BJ69:BJ70" si="46">SUM(BO69,BT69,BY69,CD69)</f>
        <v>0</v>
      </c>
      <c r="BK69" s="235"/>
      <c r="BL69" s="231">
        <f t="shared" si="41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47">SUM(CM69,CR69,CW69,DB69)</f>
        <v>0</v>
      </c>
      <c r="CI69" s="231">
        <f t="shared" ref="CI69:CI70" si="48">SUM(CN69,CS69,CX69,DC69)</f>
        <v>0</v>
      </c>
      <c r="CJ69" s="235"/>
      <c r="CK69" s="231">
        <f t="shared" ref="CK69:CK70" si="49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50">SUM(J69,AI69,BI69,CH69)</f>
        <v>0</v>
      </c>
      <c r="DH69" s="231">
        <f t="shared" ref="DH69:DH70" si="51">SUM(K69,AJ69,BJ69,CI69)</f>
        <v>0</v>
      </c>
      <c r="DI69" s="235"/>
      <c r="DJ69" s="231">
        <f t="shared" ref="DJ69:DJ70" si="52">SUM(M69,AL69,BL69,CK69)</f>
        <v>0</v>
      </c>
    </row>
    <row r="70" spans="1:114" x14ac:dyDescent="0.3">
      <c r="A70" s="230" t="s">
        <v>88</v>
      </c>
      <c r="B70" s="230"/>
      <c r="D70" s="238"/>
      <c r="E70" s="230"/>
      <c r="F70" s="230"/>
      <c r="G70" s="230"/>
      <c r="H70" s="230"/>
      <c r="J70" s="231">
        <f t="shared" si="42"/>
        <v>0</v>
      </c>
      <c r="K70" s="231">
        <f t="shared" si="43"/>
        <v>0</v>
      </c>
      <c r="L70" s="235"/>
      <c r="M70" s="231">
        <f t="shared" si="44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38"/>
        <v>0</v>
      </c>
      <c r="AJ70" s="231">
        <f t="shared" si="45"/>
        <v>0</v>
      </c>
      <c r="AK70" s="235"/>
      <c r="AL70" s="231">
        <f t="shared" si="39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40"/>
        <v>0</v>
      </c>
      <c r="BJ70" s="231">
        <f t="shared" si="46"/>
        <v>0</v>
      </c>
      <c r="BK70" s="235"/>
      <c r="BL70" s="231">
        <f t="shared" si="41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47"/>
        <v>0</v>
      </c>
      <c r="CI70" s="231">
        <f t="shared" si="48"/>
        <v>0</v>
      </c>
      <c r="CJ70" s="235"/>
      <c r="CK70" s="231">
        <f t="shared" si="49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50"/>
        <v>0</v>
      </c>
      <c r="DH70" s="231">
        <f t="shared" si="51"/>
        <v>0</v>
      </c>
      <c r="DI70" s="235"/>
      <c r="DJ70" s="231">
        <f t="shared" si="52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5" t="s">
        <v>149</v>
      </c>
      <c r="B72" s="306"/>
      <c r="C72" s="217"/>
      <c r="D72" s="307"/>
      <c r="E72" s="306"/>
      <c r="F72" s="306"/>
      <c r="G72" s="306"/>
      <c r="H72" s="306"/>
      <c r="I72" s="217"/>
      <c r="J72" s="308">
        <f>SUM(J17:J71)</f>
        <v>781</v>
      </c>
      <c r="K72" s="309">
        <f>SUM(K17:K71)</f>
        <v>450</v>
      </c>
      <c r="L72" s="309">
        <f>SUM(L17:L71)</f>
        <v>0</v>
      </c>
      <c r="M72" s="231">
        <f t="shared" si="44"/>
        <v>0</v>
      </c>
      <c r="N72" s="217"/>
      <c r="O72" s="310">
        <f>SUM(O17:O71)</f>
        <v>0</v>
      </c>
      <c r="P72" s="309">
        <f>SUM(P17:P71)</f>
        <v>0</v>
      </c>
      <c r="Q72" s="309">
        <f>SUM(Q17:Q71)</f>
        <v>0</v>
      </c>
      <c r="R72" s="309">
        <f>SUM(R17:R71)</f>
        <v>0</v>
      </c>
      <c r="S72" s="217"/>
      <c r="T72" s="310">
        <f>SUM(T17:T71)</f>
        <v>0</v>
      </c>
      <c r="U72" s="309">
        <f>SUM(U17:U71)</f>
        <v>0</v>
      </c>
      <c r="V72" s="309">
        <f>SUM(V17:V71)</f>
        <v>0</v>
      </c>
      <c r="W72" s="309">
        <f>SUM(W17:W71)</f>
        <v>0</v>
      </c>
      <c r="X72" s="217"/>
      <c r="Y72" s="310">
        <f>SUM(Y17:Y71)</f>
        <v>0</v>
      </c>
      <c r="Z72" s="309">
        <f>SUM(Z17:Z71)</f>
        <v>0</v>
      </c>
      <c r="AA72" s="309">
        <f>SUM(AA17:AA71)</f>
        <v>0</v>
      </c>
      <c r="AB72" s="309">
        <f>SUM(AB17:AB71)</f>
        <v>0</v>
      </c>
      <c r="AC72" s="210"/>
      <c r="AD72" s="310">
        <f>SUM(AD17:AD71)</f>
        <v>0</v>
      </c>
      <c r="AE72" s="309">
        <f>SUM(AE17:AE71)</f>
        <v>0</v>
      </c>
      <c r="AF72" s="309">
        <f>SUM(AF17:AF71)</f>
        <v>0</v>
      </c>
      <c r="AG72" s="309">
        <f>SUM(AG17:AG71)</f>
        <v>0</v>
      </c>
      <c r="AH72" s="210"/>
      <c r="AI72" s="309">
        <f>SUM(AI17:AI71)</f>
        <v>611</v>
      </c>
      <c r="AJ72" s="309">
        <f>SUM(AJ17:AJ71)</f>
        <v>500</v>
      </c>
      <c r="AK72" s="309">
        <f>SUM(AK17:AK71)</f>
        <v>0</v>
      </c>
      <c r="AL72" s="309">
        <f t="shared" ref="AL72" si="53">SUM(AQ72,AV72,BA72,BF72)</f>
        <v>0</v>
      </c>
      <c r="AM72" s="311"/>
      <c r="AN72" s="310">
        <f>SUM(AN17:AN71)</f>
        <v>0</v>
      </c>
      <c r="AO72" s="309">
        <f>SUM(AO17:AO71)</f>
        <v>0</v>
      </c>
      <c r="AP72" s="309">
        <f>SUM(AP17:AP71)</f>
        <v>0</v>
      </c>
      <c r="AQ72" s="309">
        <f>SUM(AQ17:AQ71)</f>
        <v>0</v>
      </c>
      <c r="AR72" s="217"/>
      <c r="AS72" s="310">
        <f>SUM(AS17:AS71)</f>
        <v>0</v>
      </c>
      <c r="AT72" s="309">
        <f>SUM(AT17:AT71)</f>
        <v>0</v>
      </c>
      <c r="AU72" s="309">
        <f>SUM(AU17:AU71)</f>
        <v>0</v>
      </c>
      <c r="AV72" s="309">
        <f>SUM(AV17:AV71)</f>
        <v>0</v>
      </c>
      <c r="AW72" s="217"/>
      <c r="AX72" s="310">
        <f>SUM(AX17:AX71)</f>
        <v>0</v>
      </c>
      <c r="AY72" s="309">
        <f>SUM(AY17:AY71)</f>
        <v>0</v>
      </c>
      <c r="AZ72" s="309">
        <f>SUM(AZ17:AZ71)</f>
        <v>0</v>
      </c>
      <c r="BA72" s="309">
        <f>SUM(BA17:BA71)</f>
        <v>0</v>
      </c>
      <c r="BB72" s="210"/>
      <c r="BC72" s="310">
        <f>SUM(BC17:BC71)</f>
        <v>0</v>
      </c>
      <c r="BD72" s="309">
        <f>SUM(BD17:BD71)</f>
        <v>0</v>
      </c>
      <c r="BE72" s="309">
        <f>SUM(BE17:BE71)</f>
        <v>0</v>
      </c>
      <c r="BF72" s="309">
        <f>SUM(BF17:BF71)</f>
        <v>0</v>
      </c>
      <c r="BG72" s="210"/>
      <c r="BH72" s="210"/>
      <c r="BI72" s="309">
        <f>SUM(BI17:BI71)</f>
        <v>583.5</v>
      </c>
      <c r="BJ72" s="309">
        <f>SUM(BJ17:BJ71)</f>
        <v>550</v>
      </c>
      <c r="BK72" s="309">
        <f>SUM(BK17:BK71)</f>
        <v>14</v>
      </c>
      <c r="BL72" s="309">
        <f t="shared" ref="BL72" si="54">SUM(BQ72,BV72,CA72,CF72)</f>
        <v>0</v>
      </c>
      <c r="BM72" s="311"/>
      <c r="BN72" s="310">
        <f>SUM(BN17:BN71)</f>
        <v>0</v>
      </c>
      <c r="BO72" s="309">
        <f>SUM(BO17:BO71)</f>
        <v>0</v>
      </c>
      <c r="BP72" s="309">
        <f>SUM(BP17:BP71)</f>
        <v>0</v>
      </c>
      <c r="BQ72" s="309">
        <f>SUM(BQ17:BQ71)</f>
        <v>0</v>
      </c>
      <c r="BR72" s="217"/>
      <c r="BS72" s="310">
        <f>SUM(BS17:BS71)</f>
        <v>0</v>
      </c>
      <c r="BT72" s="309">
        <f>SUM(BT17:BT71)</f>
        <v>0</v>
      </c>
      <c r="BU72" s="309">
        <f>SUM(BU17:BU71)</f>
        <v>0</v>
      </c>
      <c r="BV72" s="309">
        <f>SUM(BV17:BV71)</f>
        <v>0</v>
      </c>
      <c r="BW72" s="217"/>
      <c r="BX72" s="310">
        <f>SUM(BX17:BX71)</f>
        <v>0</v>
      </c>
      <c r="BY72" s="309">
        <f>SUM(BY17:BY71)</f>
        <v>0</v>
      </c>
      <c r="BZ72" s="309">
        <f>SUM(BZ17:BZ71)</f>
        <v>0</v>
      </c>
      <c r="CA72" s="309">
        <f>SUM(CA17:CA71)</f>
        <v>0</v>
      </c>
      <c r="CB72" s="210"/>
      <c r="CC72" s="310">
        <f>SUM(CC17:CC71)</f>
        <v>0</v>
      </c>
      <c r="CD72" s="309">
        <f>SUM(CD17:CD71)</f>
        <v>0</v>
      </c>
      <c r="CE72" s="309">
        <f>SUM(CE17:CE71)</f>
        <v>0</v>
      </c>
      <c r="CF72" s="309">
        <f>SUM(CF17:CF71)</f>
        <v>0</v>
      </c>
      <c r="CG72" s="210"/>
      <c r="CH72" s="309">
        <f>SUM(CH17:CH71)</f>
        <v>0</v>
      </c>
      <c r="CI72" s="309">
        <f>SUM(CI17:CI71)</f>
        <v>0</v>
      </c>
      <c r="CJ72" s="309">
        <f>SUM(CJ17:CJ71)</f>
        <v>0</v>
      </c>
      <c r="CK72" s="309">
        <f t="shared" ref="CK72" si="55">SUM(CP72,CU72,CZ72,DE72)</f>
        <v>0</v>
      </c>
      <c r="CM72" s="310">
        <f>SUM(CM17:CM71)</f>
        <v>0</v>
      </c>
      <c r="CN72" s="309">
        <f>SUM(CN17:CN71)</f>
        <v>0</v>
      </c>
      <c r="CO72" s="309">
        <f>SUM(CO17:CO71)</f>
        <v>0</v>
      </c>
      <c r="CP72" s="309">
        <f>SUM(CP17:CP71)</f>
        <v>0</v>
      </c>
      <c r="CQ72" s="217"/>
      <c r="CR72" s="310">
        <f>SUM(CR17:CR71)</f>
        <v>0</v>
      </c>
      <c r="CS72" s="309">
        <f>SUM(CS17:CS71)</f>
        <v>0</v>
      </c>
      <c r="CT72" s="309">
        <f>SUM(CT17:CT71)</f>
        <v>0</v>
      </c>
      <c r="CU72" s="309">
        <f>SUM(CU17:CU71)</f>
        <v>0</v>
      </c>
      <c r="CV72" s="217"/>
      <c r="CW72" s="310">
        <f>SUM(CW17:CW71)</f>
        <v>0</v>
      </c>
      <c r="CX72" s="309">
        <f>SUM(CX17:CX71)</f>
        <v>0</v>
      </c>
      <c r="CY72" s="309">
        <f>SUM(CY17:CY71)</f>
        <v>0</v>
      </c>
      <c r="CZ72" s="309">
        <f>SUM(CZ17:CZ71)</f>
        <v>0</v>
      </c>
      <c r="DA72" s="210"/>
      <c r="DB72" s="310">
        <f>SUM(DB17:DB71)</f>
        <v>0</v>
      </c>
      <c r="DC72" s="309">
        <f>SUM(DC17:DC71)</f>
        <v>0</v>
      </c>
      <c r="DD72" s="309">
        <f>SUM(DD17:DD71)</f>
        <v>0</v>
      </c>
      <c r="DE72" s="309">
        <f>SUM(DE17:DE71)</f>
        <v>0</v>
      </c>
      <c r="DF72" s="210"/>
      <c r="DG72" s="309">
        <f>SUM(DG17:DG71)</f>
        <v>1829</v>
      </c>
      <c r="DH72" s="309">
        <f>SUM(DH17:DH71)</f>
        <v>1500</v>
      </c>
      <c r="DI72" s="309">
        <f>SUM(DI17:DI71)</f>
        <v>14</v>
      </c>
      <c r="DJ72" s="309">
        <f t="shared" ref="DJ72" si="56">SUM(DO72,DT72,DY72,ED72)</f>
        <v>0</v>
      </c>
    </row>
    <row r="74" spans="1:114" x14ac:dyDescent="0.3">
      <c r="A74" s="312" t="s">
        <v>150</v>
      </c>
      <c r="B74" s="306"/>
      <c r="J74" s="386" t="s">
        <v>188</v>
      </c>
      <c r="K74" s="387"/>
      <c r="L74" s="388"/>
      <c r="M74" s="309">
        <f>SUM(J72:M72)</f>
        <v>1231</v>
      </c>
      <c r="O74" s="386" t="s">
        <v>187</v>
      </c>
      <c r="P74" s="387"/>
      <c r="Q74" s="388"/>
      <c r="R74" s="309">
        <f>SUM(O72:R72)</f>
        <v>0</v>
      </c>
      <c r="T74" s="386" t="s">
        <v>187</v>
      </c>
      <c r="U74" s="387"/>
      <c r="V74" s="388"/>
      <c r="W74" s="309">
        <f>SUM(T72:W72)</f>
        <v>0</v>
      </c>
      <c r="Y74" s="386" t="s">
        <v>187</v>
      </c>
      <c r="Z74" s="387"/>
      <c r="AA74" s="388"/>
      <c r="AB74" s="309">
        <f>SUM(Y72:AB72)</f>
        <v>0</v>
      </c>
      <c r="AD74" s="386" t="s">
        <v>187</v>
      </c>
      <c r="AE74" s="387"/>
      <c r="AF74" s="388"/>
      <c r="AG74" s="309">
        <f>SUM(AD72:AG72)</f>
        <v>0</v>
      </c>
      <c r="AI74" s="386" t="s">
        <v>188</v>
      </c>
      <c r="AJ74" s="387"/>
      <c r="AK74" s="388"/>
      <c r="AL74" s="309">
        <f>SUM(AI72:AL72)</f>
        <v>1111</v>
      </c>
      <c r="AM74" s="311"/>
      <c r="AN74" s="386" t="s">
        <v>187</v>
      </c>
      <c r="AO74" s="387"/>
      <c r="AP74" s="388"/>
      <c r="AQ74" s="309">
        <f>+AN72+AO72+AP72+AQ72</f>
        <v>0</v>
      </c>
      <c r="AS74" s="386" t="s">
        <v>187</v>
      </c>
      <c r="AT74" s="387"/>
      <c r="AU74" s="388"/>
      <c r="AV74" s="309">
        <f>+AS72+AT72+AU72+AV72</f>
        <v>0</v>
      </c>
      <c r="AX74" s="386" t="s">
        <v>187</v>
      </c>
      <c r="AY74" s="387"/>
      <c r="AZ74" s="388"/>
      <c r="BA74" s="309">
        <f>+AX72+AY72+AZ72+BA72</f>
        <v>0</v>
      </c>
      <c r="BC74" s="386" t="s">
        <v>187</v>
      </c>
      <c r="BD74" s="387"/>
      <c r="BE74" s="388"/>
      <c r="BF74" s="309">
        <f>+BC72+BD72+BE72+BF72</f>
        <v>0</v>
      </c>
      <c r="BI74" s="386" t="s">
        <v>188</v>
      </c>
      <c r="BJ74" s="387"/>
      <c r="BK74" s="388"/>
      <c r="BL74" s="309">
        <f>SUM(BI72:BL72)</f>
        <v>1147.5</v>
      </c>
      <c r="BM74" s="311"/>
      <c r="BN74" s="386" t="s">
        <v>187</v>
      </c>
      <c r="BO74" s="387"/>
      <c r="BP74" s="388"/>
      <c r="BQ74" s="309">
        <f>SUM(BN72:BQ72)</f>
        <v>0</v>
      </c>
      <c r="BS74" s="386" t="s">
        <v>187</v>
      </c>
      <c r="BT74" s="387"/>
      <c r="BU74" s="388"/>
      <c r="BV74" s="309">
        <f>SUM(BS72:BV72)</f>
        <v>0</v>
      </c>
      <c r="BX74" s="386" t="s">
        <v>187</v>
      </c>
      <c r="BY74" s="387"/>
      <c r="BZ74" s="388"/>
      <c r="CA74" s="309">
        <f>SUM(BX72:CA72)</f>
        <v>0</v>
      </c>
      <c r="CC74" s="386" t="s">
        <v>187</v>
      </c>
      <c r="CD74" s="387"/>
      <c r="CE74" s="388"/>
      <c r="CF74" s="309">
        <f>SUM(CC72:CF72)</f>
        <v>0</v>
      </c>
      <c r="CH74" s="386" t="s">
        <v>189</v>
      </c>
      <c r="CI74" s="387"/>
      <c r="CJ74" s="388"/>
      <c r="CK74" s="309">
        <f>SUM(CH72:CK72)</f>
        <v>0</v>
      </c>
      <c r="CM74" s="386" t="s">
        <v>187</v>
      </c>
      <c r="CN74" s="387"/>
      <c r="CO74" s="388"/>
      <c r="CP74" s="309">
        <f>SUM(CM72:CP72)</f>
        <v>0</v>
      </c>
      <c r="CR74" s="386" t="s">
        <v>187</v>
      </c>
      <c r="CS74" s="387"/>
      <c r="CT74" s="388"/>
      <c r="CU74" s="309">
        <f>SUM(CR72:CU72)</f>
        <v>0</v>
      </c>
      <c r="CW74" s="386" t="s">
        <v>187</v>
      </c>
      <c r="CX74" s="387"/>
      <c r="CY74" s="388"/>
      <c r="CZ74" s="309">
        <f>SUM(CW72:CZ72)</f>
        <v>0</v>
      </c>
      <c r="DB74" s="386" t="s">
        <v>187</v>
      </c>
      <c r="DC74" s="387"/>
      <c r="DD74" s="388"/>
      <c r="DE74" s="309">
        <f>SUM(DB72:DE72)</f>
        <v>0</v>
      </c>
      <c r="DG74" s="386" t="s">
        <v>189</v>
      </c>
      <c r="DH74" s="387"/>
      <c r="DI74" s="388"/>
      <c r="DJ74" s="309">
        <f>SUM(DG72:DJ72)</f>
        <v>3343</v>
      </c>
    </row>
    <row r="77" spans="1:114" x14ac:dyDescent="0.3">
      <c r="A77" s="211" t="s">
        <v>24</v>
      </c>
      <c r="B77" s="211"/>
      <c r="D77" s="364">
        <f>Examenprogramma!$B$29</f>
        <v>42927</v>
      </c>
      <c r="E77" s="364"/>
      <c r="F77" s="364"/>
      <c r="G77" s="364"/>
      <c r="H77" s="364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65" t="str">
        <f>Examenprogramma!$B$30</f>
        <v>Naaldwijk</v>
      </c>
      <c r="E78" s="365"/>
      <c r="F78" s="365"/>
      <c r="G78" s="365"/>
      <c r="H78" s="365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66" t="str">
        <f>Examenprogramma!$B$31</f>
        <v xml:space="preserve">M.P. de Groot. </v>
      </c>
      <c r="E79" s="366"/>
      <c r="F79" s="366"/>
      <c r="G79" s="366"/>
      <c r="H79" s="366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sqref="A51:B65">
      <formula1>Examinering</formula1>
    </dataValidation>
    <dataValidation type="list" allowBlank="1" showInputMessage="1" showErrorMessage="1" prompt="Selecteer het examenonderdeel" sqref="A50:B50">
      <formula1>Examinering</formula1>
    </dataValidation>
    <dataValidation type="list" allowBlank="1" showErrorMessage="1" prompt="Selecteer het examenonderdeel" sqref="I34:I36 D27:H27 I68:I70 I23:I27">
      <formula1>Examinering</formula1>
    </dataValidation>
    <dataValidation allowBlank="1" showInputMessage="1" showErrorMessage="1" prompt="Selecteer het examenonderdeel" sqref="A39:B39"/>
    <dataValidation allowBlank="1" showErrorMessage="1" prompt="Selecteer het examenonderdeel" sqref="I17:I20 I29:I31"/>
  </dataValidations>
  <hyperlinks>
    <hyperlink ref="A26" r:id="rId1" display="Beroepsgericht vak 11"/>
    <hyperlink ref="A17" r:id="rId2" display="AVO vak 1"/>
    <hyperlink ref="A18" r:id="rId3" display="AVO vak 2"/>
    <hyperlink ref="A19" r:id="rId4" display="AVO vak 3"/>
    <hyperlink ref="A20" r:id="rId5" display="AVO vak 4"/>
    <hyperlink ref="A29" r:id="rId6" display="Beroepsgericht vak 1"/>
    <hyperlink ref="A30" r:id="rId7" display="Beroepsgericht vak 2"/>
    <hyperlink ref="A31" r:id="rId8" display="Beroepsgericht vak 3"/>
    <hyperlink ref="A23" r:id="rId9" display="Beroepsgericht vak 1"/>
    <hyperlink ref="A24" r:id="rId10" display="Beroepsgericht vak 2"/>
    <hyperlink ref="A25" r:id="rId11" display="Beroepsgericht vak 10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6">
        <x14:dataValidation type="list" allowBlank="1" showInputMessage="1" showErrorMessage="1" prompt="Selecteer het examenonderdeel">
          <x14:formula1>
            <xm:f>Examenprogramma!$A$12:$A$24</xm:f>
          </x14:formula1>
          <xm:sqref>H26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D39:H47 D34:H36 D68:H70</xm:sqref>
        </x14:dataValidation>
        <x14:dataValidation type="list" allowBlank="1" showInputMessage="1" showErrorMessage="1">
          <x14:formula1>
            <xm:f>[1]Examenprogramma!#REF!</xm:f>
          </x14:formula1>
          <xm:sqref>D18:D20 E17:H20</xm:sqref>
        </x14:dataValidation>
        <x14:dataValidation type="list" errorStyle="warning" showInputMessage="1" showErrorMessage="1">
          <x14:formula1>
            <xm:f>[1]Examenprogramma!#REF!</xm:f>
          </x14:formula1>
          <xm:sqref>D17</xm:sqref>
        </x14:dataValidation>
        <x14:dataValidation type="list" allowBlank="1" showErrorMessage="1" prompt="Selecteer het examenonderdeel">
          <x14:formula1>
            <xm:f>[1]Examenprogramma!#REF!</xm:f>
          </x14:formula1>
          <xm:sqref>D29:H31</xm:sqref>
        </x14:dataValidation>
        <x14:dataValidation type="list" allowBlank="1" showInputMessage="1" showErrorMessage="1" prompt="Selecteer het examenonderdeel">
          <x14:formula1>
            <xm:f>[1]Examenprogramma!#REF!</xm:f>
          </x14:formula1>
          <xm:sqref>D23:H25 D26:G26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24" zoomScale="70" zoomScaleNormal="70" workbookViewId="0">
      <selection activeCell="C24" sqref="C24"/>
    </sheetView>
  </sheetViews>
  <sheetFormatPr defaultColWidth="8.88671875" defaultRowHeight="14.4" x14ac:dyDescent="0.3"/>
  <cols>
    <col min="1" max="1" width="32.6640625" style="319" customWidth="1"/>
    <col min="2" max="2" width="47.109375" style="319" customWidth="1"/>
    <col min="3" max="3" width="50.33203125" style="319" customWidth="1"/>
    <col min="4" max="5" width="32.6640625" style="319" customWidth="1"/>
    <col min="6" max="6" width="30.6640625" style="319" customWidth="1"/>
    <col min="7" max="16384" width="8.88671875" style="319"/>
  </cols>
  <sheetData>
    <row r="1" spans="1:6" s="318" customFormat="1" ht="15.6" x14ac:dyDescent="0.3">
      <c r="A1" s="398" t="s">
        <v>152</v>
      </c>
      <c r="B1" s="398"/>
      <c r="C1" s="398"/>
      <c r="D1" s="398"/>
      <c r="E1" s="398"/>
      <c r="F1" s="398"/>
    </row>
    <row r="2" spans="1:6" x14ac:dyDescent="0.3">
      <c r="A2" s="327" t="s">
        <v>148</v>
      </c>
      <c r="B2" s="397" t="str">
        <f>+Opleidingsplan!D3</f>
        <v>MBO | Greenport</v>
      </c>
      <c r="C2" s="397"/>
      <c r="D2" s="397"/>
      <c r="E2" s="397"/>
      <c r="F2" s="397"/>
    </row>
    <row r="3" spans="1:6" x14ac:dyDescent="0.3">
      <c r="A3" s="327" t="s">
        <v>23</v>
      </c>
      <c r="B3" s="397" t="str">
        <f>B30</f>
        <v>Naaldwijk</v>
      </c>
      <c r="C3" s="397"/>
      <c r="D3" s="397"/>
      <c r="E3" s="397"/>
      <c r="F3" s="397"/>
    </row>
    <row r="4" spans="1:6" x14ac:dyDescent="0.3">
      <c r="A4" s="327" t="s">
        <v>27</v>
      </c>
      <c r="B4" s="397" t="str">
        <f>+Opleidingsplan!D5</f>
        <v>Vakexpert Bloem &amp; Design niveau 4</v>
      </c>
      <c r="C4" s="397"/>
      <c r="D4" s="397"/>
      <c r="E4" s="397"/>
      <c r="F4" s="397"/>
    </row>
    <row r="5" spans="1:6" x14ac:dyDescent="0.3">
      <c r="A5" s="327" t="s">
        <v>147</v>
      </c>
      <c r="B5" s="397" t="str">
        <f>+Opleidingsplan!D6</f>
        <v>2017-2018</v>
      </c>
      <c r="C5" s="397"/>
      <c r="D5" s="397"/>
      <c r="E5" s="397"/>
      <c r="F5" s="397"/>
    </row>
    <row r="6" spans="1:6" ht="14.4" customHeight="1" x14ac:dyDescent="0.3">
      <c r="A6" s="327" t="s">
        <v>146</v>
      </c>
      <c r="B6" s="397" t="str">
        <f>+Opleidingsplan!D7</f>
        <v>Bloem, groen en styling 23169 (Vakexpert bloem, groen en styling)</v>
      </c>
      <c r="C6" s="397"/>
      <c r="D6" s="397"/>
      <c r="E6" s="397"/>
      <c r="F6" s="397"/>
    </row>
    <row r="7" spans="1:6" x14ac:dyDescent="0.3">
      <c r="A7" s="327" t="s">
        <v>144</v>
      </c>
      <c r="B7" s="397">
        <f>+Opleidingsplan!D8</f>
        <v>25445</v>
      </c>
      <c r="C7" s="397"/>
      <c r="D7" s="397"/>
      <c r="E7" s="397"/>
      <c r="F7" s="397"/>
    </row>
    <row r="8" spans="1:6" x14ac:dyDescent="0.3">
      <c r="A8" s="327" t="s">
        <v>142</v>
      </c>
      <c r="B8" s="397" t="str">
        <f>+Opleidingsplan!D9</f>
        <v>BOL</v>
      </c>
      <c r="C8" s="397"/>
      <c r="D8" s="397"/>
      <c r="E8" s="397"/>
      <c r="F8" s="397"/>
    </row>
    <row r="9" spans="1:6" x14ac:dyDescent="0.3">
      <c r="A9" s="327" t="s">
        <v>143</v>
      </c>
      <c r="B9" s="397">
        <f>+Opleidingsplan!D10</f>
        <v>4</v>
      </c>
      <c r="C9" s="397"/>
      <c r="D9" s="397"/>
      <c r="E9" s="397"/>
      <c r="F9" s="397"/>
    </row>
    <row r="10" spans="1:6" x14ac:dyDescent="0.3">
      <c r="A10" s="320"/>
    </row>
    <row r="11" spans="1:6" s="322" customFormat="1" ht="73.95" customHeight="1" x14ac:dyDescent="0.25">
      <c r="A11" s="321" t="s">
        <v>193</v>
      </c>
      <c r="B11" s="321" t="s">
        <v>153</v>
      </c>
      <c r="C11" s="321" t="s">
        <v>151</v>
      </c>
      <c r="D11" s="321" t="s">
        <v>940</v>
      </c>
      <c r="E11" s="321" t="s">
        <v>28</v>
      </c>
      <c r="F11" s="321" t="s">
        <v>203</v>
      </c>
    </row>
    <row r="12" spans="1:6" s="325" customFormat="1" ht="37.950000000000003" customHeight="1" x14ac:dyDescent="0.3">
      <c r="A12" s="323" t="s">
        <v>926</v>
      </c>
      <c r="B12" s="323"/>
      <c r="C12" s="323"/>
      <c r="D12" s="399" t="s">
        <v>957</v>
      </c>
      <c r="E12" s="399" t="s">
        <v>958</v>
      </c>
      <c r="F12" s="324" t="s">
        <v>959</v>
      </c>
    </row>
    <row r="13" spans="1:6" s="325" customFormat="1" ht="37.950000000000003" customHeight="1" x14ac:dyDescent="0.3">
      <c r="A13" s="323" t="s">
        <v>927</v>
      </c>
      <c r="B13" s="323"/>
      <c r="C13" s="323"/>
      <c r="D13" s="402"/>
      <c r="E13" s="400"/>
      <c r="F13" s="324" t="s">
        <v>923</v>
      </c>
    </row>
    <row r="14" spans="1:6" s="325" customFormat="1" ht="37.950000000000003" customHeight="1" x14ac:dyDescent="0.3">
      <c r="A14" s="323" t="s">
        <v>928</v>
      </c>
      <c r="B14" s="323"/>
      <c r="C14" s="323"/>
      <c r="D14" s="402"/>
      <c r="E14" s="400"/>
      <c r="F14" s="324" t="s">
        <v>924</v>
      </c>
    </row>
    <row r="15" spans="1:6" s="325" customFormat="1" ht="37.950000000000003" customHeight="1" x14ac:dyDescent="0.3">
      <c r="A15" s="323" t="s">
        <v>929</v>
      </c>
      <c r="B15" s="323"/>
      <c r="C15" s="323"/>
      <c r="D15" s="403"/>
      <c r="E15" s="400"/>
      <c r="F15" s="324" t="s">
        <v>924</v>
      </c>
    </row>
    <row r="16" spans="1:6" s="325" customFormat="1" ht="37.950000000000003" customHeight="1" x14ac:dyDescent="0.3">
      <c r="A16" s="323" t="s">
        <v>930</v>
      </c>
      <c r="B16" s="323"/>
      <c r="C16" s="323"/>
      <c r="D16" s="323" t="s">
        <v>960</v>
      </c>
      <c r="E16" s="401"/>
      <c r="F16" s="324" t="s">
        <v>961</v>
      </c>
    </row>
    <row r="17" spans="1:7" s="325" customFormat="1" ht="105" customHeight="1" x14ac:dyDescent="0.25">
      <c r="A17" s="323" t="s">
        <v>154</v>
      </c>
      <c r="B17" s="323" t="s">
        <v>919</v>
      </c>
      <c r="C17" s="323" t="s">
        <v>920</v>
      </c>
      <c r="D17" s="323"/>
      <c r="E17" s="323" t="s">
        <v>921</v>
      </c>
      <c r="F17" s="324"/>
    </row>
    <row r="18" spans="1:7" s="325" customFormat="1" ht="15" x14ac:dyDescent="0.25">
      <c r="A18" s="323" t="s">
        <v>0</v>
      </c>
      <c r="B18" s="323"/>
      <c r="C18" s="323"/>
      <c r="D18" s="323"/>
      <c r="E18" s="323" t="s">
        <v>922</v>
      </c>
      <c r="F18" s="324"/>
    </row>
    <row r="19" spans="1:7" s="325" customFormat="1" ht="39.9" customHeight="1" x14ac:dyDescent="0.3">
      <c r="A19" s="323" t="s">
        <v>931</v>
      </c>
      <c r="B19" s="323"/>
      <c r="C19" s="323"/>
      <c r="D19" s="323" t="s">
        <v>962</v>
      </c>
      <c r="E19" s="399" t="s">
        <v>958</v>
      </c>
      <c r="F19" s="324" t="s">
        <v>963</v>
      </c>
    </row>
    <row r="20" spans="1:7" s="325" customFormat="1" ht="39.9" customHeight="1" x14ac:dyDescent="0.3">
      <c r="A20" s="323" t="s">
        <v>932</v>
      </c>
      <c r="B20" s="323"/>
      <c r="C20" s="323"/>
      <c r="D20" s="323" t="s">
        <v>964</v>
      </c>
      <c r="E20" s="400"/>
      <c r="F20" s="324" t="s">
        <v>923</v>
      </c>
    </row>
    <row r="21" spans="1:7" s="325" customFormat="1" ht="39.9" customHeight="1" x14ac:dyDescent="0.3">
      <c r="A21" s="323" t="s">
        <v>933</v>
      </c>
      <c r="B21" s="323"/>
      <c r="C21" s="323"/>
      <c r="D21" s="323" t="s">
        <v>964</v>
      </c>
      <c r="E21" s="400"/>
      <c r="F21" s="324" t="s">
        <v>924</v>
      </c>
    </row>
    <row r="22" spans="1:7" s="325" customFormat="1" ht="39.9" customHeight="1" x14ac:dyDescent="0.3">
      <c r="A22" s="323" t="s">
        <v>934</v>
      </c>
      <c r="B22" s="323"/>
      <c r="C22" s="323"/>
      <c r="D22" s="323" t="s">
        <v>964</v>
      </c>
      <c r="E22" s="401"/>
      <c r="F22" s="324" t="s">
        <v>924</v>
      </c>
    </row>
    <row r="23" spans="1:7" s="325" customFormat="1" ht="150" customHeight="1" x14ac:dyDescent="0.3">
      <c r="A23" s="323" t="s">
        <v>938</v>
      </c>
      <c r="B23" s="323" t="s">
        <v>977</v>
      </c>
      <c r="C23" s="323" t="s">
        <v>978</v>
      </c>
      <c r="D23" s="323" t="s">
        <v>178</v>
      </c>
      <c r="E23" s="323" t="s">
        <v>192</v>
      </c>
      <c r="F23" s="324"/>
    </row>
    <row r="24" spans="1:7" s="325" customFormat="1" ht="372.75" customHeight="1" x14ac:dyDescent="0.25">
      <c r="A24" s="323" t="s">
        <v>955</v>
      </c>
      <c r="B24" s="323" t="s">
        <v>966</v>
      </c>
      <c r="C24" s="323" t="s">
        <v>965</v>
      </c>
      <c r="D24" s="323"/>
      <c r="E24" s="323" t="s">
        <v>936</v>
      </c>
      <c r="F24" s="324"/>
    </row>
    <row r="25" spans="1:7" x14ac:dyDescent="0.3">
      <c r="A25" s="320"/>
    </row>
    <row r="26" spans="1:7" x14ac:dyDescent="0.3">
      <c r="A26" s="320" t="s">
        <v>204</v>
      </c>
    </row>
    <row r="27" spans="1:7" x14ac:dyDescent="0.3">
      <c r="A27" s="328" t="s">
        <v>954</v>
      </c>
    </row>
    <row r="29" spans="1:7" x14ac:dyDescent="0.3">
      <c r="A29" s="211" t="s">
        <v>24</v>
      </c>
      <c r="B29" s="393">
        <v>42927</v>
      </c>
      <c r="C29" s="394"/>
      <c r="D29" s="218"/>
      <c r="E29" s="218"/>
      <c r="F29" s="218"/>
      <c r="G29" s="218"/>
    </row>
    <row r="30" spans="1:7" x14ac:dyDescent="0.3">
      <c r="A30" s="211" t="s">
        <v>25</v>
      </c>
      <c r="B30" s="395" t="s">
        <v>974</v>
      </c>
      <c r="C30" s="396"/>
      <c r="D30" s="218"/>
      <c r="E30" s="218"/>
      <c r="F30" s="218"/>
      <c r="G30" s="218"/>
    </row>
    <row r="31" spans="1:7" x14ac:dyDescent="0.3">
      <c r="A31" s="211" t="s">
        <v>21</v>
      </c>
      <c r="B31" s="395" t="s">
        <v>975</v>
      </c>
      <c r="C31" s="396"/>
      <c r="D31" s="326"/>
      <c r="E31" s="326"/>
      <c r="F31" s="326"/>
      <c r="G31" s="326"/>
    </row>
  </sheetData>
  <mergeCells count="15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E23:E24 E17:E18</xm:sqref>
        </x14:dataValidation>
        <x14:dataValidation type="list" allowBlank="1" showInputMessage="1" showErrorMessage="1">
          <x14:formula1>
            <xm:f>Variabelen!$H$31:$H$45</xm:f>
          </x14:formula1>
          <xm:sqref>A12:A24</xm:sqref>
        </x14:dataValidation>
        <x14:dataValidation type="list" allowBlank="1" showInputMessage="1" showErrorMessage="1">
          <x14:formula1>
            <xm:f>[2]Variabelen!#REF!</xm:f>
          </x14:formula1>
          <xm:sqref>E12 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209</v>
      </c>
      <c r="G1" s="29" t="s">
        <v>210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211</v>
      </c>
      <c r="M1" s="32" t="s">
        <v>207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162</v>
      </c>
      <c r="B35" s="33">
        <v>23195</v>
      </c>
      <c r="C35" s="33" t="s">
        <v>163</v>
      </c>
      <c r="D35" s="33">
        <v>25501</v>
      </c>
      <c r="E35" s="33" t="s">
        <v>164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165</v>
      </c>
      <c r="B36" s="33">
        <v>23169</v>
      </c>
      <c r="C36" s="33" t="s">
        <v>166</v>
      </c>
      <c r="D36" s="33">
        <v>25443</v>
      </c>
      <c r="E36" s="33" t="s">
        <v>167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168</v>
      </c>
      <c r="B37" s="33">
        <v>23171</v>
      </c>
      <c r="C37" s="33" t="s">
        <v>169</v>
      </c>
      <c r="D37" s="33">
        <v>25451</v>
      </c>
      <c r="E37" s="33" t="s">
        <v>170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171</v>
      </c>
      <c r="B38" s="33">
        <v>23173</v>
      </c>
      <c r="C38" s="33" t="s">
        <v>173</v>
      </c>
      <c r="D38" s="33">
        <v>25464</v>
      </c>
      <c r="E38" s="33" t="s">
        <v>172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174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159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175</v>
      </c>
      <c r="B40" s="33">
        <v>23192</v>
      </c>
      <c r="C40" s="33" t="s">
        <v>158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159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176</v>
      </c>
      <c r="B41" s="33">
        <v>23192</v>
      </c>
      <c r="C41" s="33" t="s">
        <v>160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159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177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159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156</v>
      </c>
      <c r="D64" s="36">
        <v>22209</v>
      </c>
      <c r="E64" s="32" t="s">
        <v>155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157</v>
      </c>
      <c r="D65" s="36">
        <v>22209</v>
      </c>
      <c r="E65" s="32" t="s">
        <v>155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158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159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160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159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ht="13.95" x14ac:dyDescent="0.3">
      <c r="A68" s="32" t="str">
        <f t="shared" si="0"/>
        <v>97798 (22269)</v>
      </c>
      <c r="B68" s="57">
        <v>97798</v>
      </c>
      <c r="C68" s="58" t="s">
        <v>161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159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979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980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981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982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983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984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985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986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987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988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935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953</v>
      </c>
      <c r="I17" s="313"/>
      <c r="J17" s="313"/>
      <c r="K17" s="313"/>
      <c r="L17" s="313"/>
      <c r="M17" s="313"/>
      <c r="N17" s="313"/>
    </row>
    <row r="18" spans="1:14" ht="13.95" x14ac:dyDescent="0.3">
      <c r="A18" s="4" t="s">
        <v>7</v>
      </c>
      <c r="B18" s="4">
        <v>1</v>
      </c>
      <c r="C18" s="4" t="s">
        <v>981</v>
      </c>
      <c r="D18" s="4">
        <v>250</v>
      </c>
      <c r="E18" s="4">
        <v>250</v>
      </c>
      <c r="H18" s="313" t="s">
        <v>925</v>
      </c>
      <c r="I18" s="313"/>
      <c r="J18" s="313"/>
      <c r="K18" s="313"/>
      <c r="L18" s="313"/>
      <c r="M18" s="313"/>
      <c r="N18" s="313"/>
    </row>
    <row r="19" spans="1:14" ht="13.95" x14ac:dyDescent="0.3">
      <c r="A19" s="4" t="s">
        <v>7</v>
      </c>
      <c r="B19" s="4">
        <v>2</v>
      </c>
      <c r="C19" s="4" t="s">
        <v>982</v>
      </c>
      <c r="D19" s="3"/>
      <c r="E19" s="4">
        <v>450</v>
      </c>
      <c r="H19" s="313" t="s">
        <v>989</v>
      </c>
      <c r="I19" s="313"/>
      <c r="J19" s="313"/>
      <c r="K19" s="313"/>
      <c r="L19" s="313"/>
      <c r="M19" s="313"/>
      <c r="N19" s="313"/>
    </row>
    <row r="20" spans="1:14" ht="13.95" x14ac:dyDescent="0.3">
      <c r="A20" s="4" t="s">
        <v>7</v>
      </c>
      <c r="B20" s="4">
        <v>3</v>
      </c>
      <c r="C20" s="4" t="s">
        <v>983</v>
      </c>
      <c r="D20" s="4"/>
      <c r="E20" s="4">
        <v>900</v>
      </c>
      <c r="H20" s="313" t="s">
        <v>990</v>
      </c>
      <c r="I20" s="313"/>
      <c r="J20" s="313"/>
      <c r="K20" s="313"/>
      <c r="L20" s="313"/>
      <c r="M20" s="313"/>
      <c r="N20" s="313"/>
    </row>
    <row r="21" spans="1:14" ht="13.95" x14ac:dyDescent="0.3">
      <c r="A21" s="4" t="s">
        <v>7</v>
      </c>
      <c r="B21" s="4">
        <v>4</v>
      </c>
      <c r="C21" s="4" t="s">
        <v>984</v>
      </c>
      <c r="D21" s="4"/>
      <c r="E21" s="4">
        <v>1350</v>
      </c>
      <c r="H21" s="313" t="s">
        <v>991</v>
      </c>
      <c r="I21" s="313"/>
      <c r="J21" s="313"/>
      <c r="K21" s="313"/>
      <c r="L21" s="313"/>
      <c r="M21" s="313"/>
      <c r="N21" s="313"/>
    </row>
    <row r="22" spans="1:14" ht="13.95" x14ac:dyDescent="0.3">
      <c r="A22" s="4" t="s">
        <v>13</v>
      </c>
      <c r="B22" s="4">
        <v>1</v>
      </c>
      <c r="C22" s="4" t="s">
        <v>985</v>
      </c>
      <c r="D22" s="4">
        <v>610</v>
      </c>
      <c r="E22" s="4">
        <v>610</v>
      </c>
      <c r="H22" s="313" t="s">
        <v>192</v>
      </c>
      <c r="I22" s="313"/>
      <c r="J22" s="313"/>
      <c r="K22" s="313"/>
      <c r="L22" s="313"/>
      <c r="M22" s="313"/>
      <c r="N22" s="313"/>
    </row>
    <row r="23" spans="1:14" ht="13.95" x14ac:dyDescent="0.3">
      <c r="A23" s="4" t="s">
        <v>13</v>
      </c>
      <c r="B23" s="4">
        <v>2</v>
      </c>
      <c r="C23" s="4" t="s">
        <v>986</v>
      </c>
      <c r="D23" s="4">
        <v>610</v>
      </c>
      <c r="E23" s="4">
        <v>610</v>
      </c>
      <c r="H23" s="313" t="s">
        <v>921</v>
      </c>
      <c r="I23" s="313"/>
      <c r="J23" s="313"/>
      <c r="K23" s="313"/>
      <c r="L23" s="313"/>
      <c r="M23" s="313"/>
      <c r="N23" s="313"/>
    </row>
    <row r="24" spans="1:14" ht="13.95" x14ac:dyDescent="0.3">
      <c r="A24" s="4" t="s">
        <v>13</v>
      </c>
      <c r="B24" s="4">
        <v>3</v>
      </c>
      <c r="C24" s="4" t="s">
        <v>987</v>
      </c>
      <c r="D24" s="4">
        <v>610</v>
      </c>
      <c r="E24" s="4">
        <v>610</v>
      </c>
      <c r="H24" s="313" t="s">
        <v>922</v>
      </c>
      <c r="I24" s="313"/>
      <c r="J24" s="313"/>
      <c r="K24" s="313"/>
      <c r="L24" s="313"/>
      <c r="M24" s="313"/>
      <c r="N24" s="313"/>
    </row>
    <row r="25" spans="1:14" ht="13.95" x14ac:dyDescent="0.3">
      <c r="A25" s="4" t="s">
        <v>13</v>
      </c>
      <c r="B25" s="4">
        <v>4</v>
      </c>
      <c r="C25" s="4" t="s">
        <v>988</v>
      </c>
      <c r="D25" s="4">
        <v>610</v>
      </c>
      <c r="E25" s="4">
        <v>610</v>
      </c>
      <c r="H25" s="313" t="s">
        <v>936</v>
      </c>
      <c r="I25" s="313"/>
      <c r="J25" s="313"/>
      <c r="K25" s="313"/>
      <c r="L25" s="313"/>
      <c r="M25" s="313"/>
      <c r="N25" s="313"/>
    </row>
    <row r="26" spans="1:14" ht="13.95" x14ac:dyDescent="0.3">
      <c r="H26" s="313"/>
      <c r="I26" s="313"/>
      <c r="J26" s="313"/>
      <c r="K26" s="313"/>
      <c r="L26" s="313"/>
      <c r="M26" s="313"/>
      <c r="N26" s="313"/>
    </row>
    <row r="27" spans="1:14" ht="13.95" x14ac:dyDescent="0.3">
      <c r="A27" s="6" t="s">
        <v>9</v>
      </c>
      <c r="H27" s="313"/>
      <c r="I27" s="313"/>
      <c r="J27" s="313"/>
      <c r="K27" s="313"/>
      <c r="L27" s="313"/>
      <c r="M27" s="313"/>
      <c r="N27" s="313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3" t="s">
        <v>937</v>
      </c>
      <c r="I28" s="313"/>
      <c r="J28" s="313"/>
      <c r="K28" s="313"/>
      <c r="L28" s="313"/>
      <c r="M28" s="313"/>
      <c r="N28" s="313"/>
    </row>
    <row r="29" spans="1:14" ht="13.95" x14ac:dyDescent="0.3">
      <c r="A29" s="4" t="s">
        <v>34</v>
      </c>
      <c r="B29" s="4">
        <v>1</v>
      </c>
      <c r="C29" s="4" t="s">
        <v>941</v>
      </c>
      <c r="D29" s="4">
        <v>1000</v>
      </c>
      <c r="H29" s="313" t="s">
        <v>926</v>
      </c>
      <c r="I29" s="313"/>
      <c r="J29" s="313"/>
      <c r="K29" s="313"/>
      <c r="L29" s="313"/>
      <c r="M29" s="313"/>
      <c r="N29" s="313"/>
    </row>
    <row r="30" spans="1:14" ht="13.95" x14ac:dyDescent="0.3">
      <c r="A30" s="4" t="s">
        <v>7</v>
      </c>
      <c r="B30" s="4">
        <v>1</v>
      </c>
      <c r="C30" s="4" t="s">
        <v>981</v>
      </c>
      <c r="D30" s="4">
        <v>1000</v>
      </c>
      <c r="H30" s="317" t="s">
        <v>927</v>
      </c>
      <c r="I30" s="313"/>
      <c r="J30" s="313"/>
      <c r="K30" s="313"/>
      <c r="L30" s="313"/>
      <c r="M30" s="313"/>
      <c r="N30" s="313"/>
    </row>
    <row r="31" spans="1:14" ht="13.95" x14ac:dyDescent="0.3">
      <c r="A31" s="4" t="s">
        <v>7</v>
      </c>
      <c r="B31" s="4">
        <v>2</v>
      </c>
      <c r="C31" s="4" t="s">
        <v>982</v>
      </c>
      <c r="D31" s="4">
        <v>2000</v>
      </c>
      <c r="H31" s="313" t="s">
        <v>928</v>
      </c>
      <c r="I31" s="313"/>
      <c r="J31" s="313"/>
      <c r="K31" s="313"/>
      <c r="L31" s="313"/>
      <c r="M31" s="313"/>
      <c r="N31" s="313"/>
    </row>
    <row r="32" spans="1:14" ht="13.95" x14ac:dyDescent="0.3">
      <c r="A32" s="4" t="s">
        <v>7</v>
      </c>
      <c r="B32" s="4">
        <v>3</v>
      </c>
      <c r="C32" s="4" t="s">
        <v>983</v>
      </c>
      <c r="D32" s="4">
        <v>3000</v>
      </c>
      <c r="H32" s="313" t="s">
        <v>929</v>
      </c>
      <c r="I32" s="313"/>
      <c r="J32" s="313"/>
      <c r="K32" s="313"/>
      <c r="L32" s="313"/>
      <c r="M32" s="313"/>
      <c r="N32" s="313"/>
    </row>
    <row r="33" spans="1:14" ht="13.95" x14ac:dyDescent="0.3">
      <c r="A33" s="4" t="s">
        <v>7</v>
      </c>
      <c r="B33" s="4">
        <v>4</v>
      </c>
      <c r="C33" s="4" t="s">
        <v>984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ht="13.95" x14ac:dyDescent="0.3">
      <c r="A34" s="4" t="s">
        <v>13</v>
      </c>
      <c r="B34" s="4">
        <v>1</v>
      </c>
      <c r="C34" s="4" t="s">
        <v>985</v>
      </c>
      <c r="D34" s="4">
        <v>850</v>
      </c>
      <c r="H34" s="313" t="s">
        <v>154</v>
      </c>
      <c r="I34" s="313"/>
      <c r="J34" s="313"/>
      <c r="K34" s="313"/>
      <c r="L34" s="313"/>
      <c r="M34" s="313"/>
      <c r="N34" s="313"/>
    </row>
    <row r="35" spans="1:14" ht="13.95" x14ac:dyDescent="0.3">
      <c r="A35" s="4" t="s">
        <v>13</v>
      </c>
      <c r="B35" s="4">
        <v>2</v>
      </c>
      <c r="C35" s="4" t="s">
        <v>986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ht="13.95" x14ac:dyDescent="0.3">
      <c r="A36" s="4" t="s">
        <v>13</v>
      </c>
      <c r="B36" s="4">
        <v>3</v>
      </c>
      <c r="C36" s="4" t="s">
        <v>987</v>
      </c>
      <c r="D36" s="4">
        <v>850</v>
      </c>
      <c r="H36" s="313" t="s">
        <v>931</v>
      </c>
      <c r="I36" s="313"/>
      <c r="J36" s="313"/>
      <c r="K36" s="313"/>
      <c r="L36" s="313"/>
      <c r="M36" s="313"/>
      <c r="N36" s="313"/>
    </row>
    <row r="37" spans="1:14" ht="13.95" x14ac:dyDescent="0.3">
      <c r="A37" s="4" t="s">
        <v>13</v>
      </c>
      <c r="B37" s="4">
        <v>4</v>
      </c>
      <c r="C37" s="4" t="s">
        <v>988</v>
      </c>
      <c r="D37" s="4">
        <v>850</v>
      </c>
      <c r="H37" s="313" t="s">
        <v>932</v>
      </c>
      <c r="I37" s="313"/>
      <c r="J37" s="313"/>
      <c r="K37" s="313"/>
      <c r="L37" s="313"/>
      <c r="M37" s="313"/>
      <c r="N37" s="313"/>
    </row>
    <row r="38" spans="1:14" ht="13.95" x14ac:dyDescent="0.3">
      <c r="H38" s="313" t="s">
        <v>933</v>
      </c>
      <c r="I38" s="313"/>
      <c r="J38" s="313"/>
      <c r="K38" s="313"/>
      <c r="L38" s="313"/>
      <c r="M38" s="313"/>
      <c r="N38" s="313"/>
    </row>
    <row r="39" spans="1:14" ht="13.95" x14ac:dyDescent="0.3">
      <c r="H39" s="313" t="s">
        <v>934</v>
      </c>
      <c r="I39" s="313"/>
      <c r="J39" s="313"/>
      <c r="K39" s="313"/>
      <c r="L39" s="313"/>
      <c r="M39" s="313"/>
      <c r="N39" s="313"/>
    </row>
    <row r="40" spans="1:14" ht="13.95" x14ac:dyDescent="0.3">
      <c r="H40" s="313" t="s">
        <v>938</v>
      </c>
      <c r="I40" s="313"/>
      <c r="J40" s="313"/>
      <c r="K40" s="313"/>
      <c r="L40" s="313"/>
      <c r="M40" s="313"/>
      <c r="N40" s="313"/>
    </row>
    <row r="41" spans="1:14" ht="13.95" x14ac:dyDescent="0.3">
      <c r="H41" s="313" t="s">
        <v>955</v>
      </c>
      <c r="I41" s="313"/>
      <c r="J41" s="313"/>
      <c r="K41" s="313"/>
      <c r="L41" s="313"/>
      <c r="M41" s="313"/>
      <c r="N41" s="313"/>
    </row>
    <row r="42" spans="1:14" ht="13.95" x14ac:dyDescent="0.3">
      <c r="H42" s="313" t="s">
        <v>939</v>
      </c>
      <c r="I42" s="313"/>
      <c r="J42" s="313"/>
      <c r="K42" s="313"/>
      <c r="L42" s="313"/>
      <c r="M42" s="313"/>
      <c r="N42" s="313"/>
    </row>
    <row r="43" spans="1:14" ht="13.95" x14ac:dyDescent="0.3">
      <c r="H43" s="313"/>
      <c r="I43" s="313"/>
      <c r="J43" s="313"/>
      <c r="K43" s="313"/>
      <c r="L43" s="313"/>
      <c r="M43" s="313"/>
      <c r="N43" s="313"/>
    </row>
    <row r="44" spans="1:14" ht="13.95" x14ac:dyDescent="0.3">
      <c r="H44" s="313"/>
      <c r="I44" s="313"/>
      <c r="J44" s="313"/>
      <c r="K44" s="313"/>
      <c r="L44" s="313"/>
      <c r="M44" s="313"/>
      <c r="N44" s="313"/>
    </row>
    <row r="45" spans="1:14" ht="13.95" x14ac:dyDescent="0.3">
      <c r="H45" s="313"/>
      <c r="I45" s="313"/>
      <c r="J45" s="313"/>
      <c r="K45" s="313"/>
      <c r="L45" s="313"/>
      <c r="M45" s="313"/>
      <c r="N45" s="313"/>
    </row>
    <row r="46" spans="1:14" ht="13.95" x14ac:dyDescent="0.3">
      <c r="H46" s="313"/>
      <c r="I46" s="313"/>
      <c r="J46" s="313"/>
      <c r="K46" s="313"/>
      <c r="L46" s="313"/>
      <c r="M46" s="313"/>
      <c r="N46" s="313"/>
    </row>
    <row r="47" spans="1:14" ht="13.95" x14ac:dyDescent="0.3">
      <c r="H47" s="313"/>
      <c r="I47" s="313"/>
      <c r="J47" s="313"/>
      <c r="K47" s="313"/>
      <c r="L47" s="313"/>
      <c r="M47" s="313"/>
      <c r="N47" s="313"/>
    </row>
    <row r="48" spans="1:14" ht="13.95" x14ac:dyDescent="0.3">
      <c r="H48" s="313"/>
      <c r="I48" s="313"/>
      <c r="J48" s="313"/>
      <c r="K48" s="313"/>
      <c r="L48" s="313"/>
      <c r="M48" s="313"/>
      <c r="N48" s="313"/>
    </row>
    <row r="49" spans="8:14" ht="13.95" x14ac:dyDescent="0.3">
      <c r="H49" s="313"/>
      <c r="I49" s="313"/>
      <c r="J49" s="313"/>
      <c r="K49" s="313"/>
      <c r="L49" s="313"/>
      <c r="M49" s="313"/>
      <c r="N49" s="313"/>
    </row>
    <row r="50" spans="8:14" ht="13.95" x14ac:dyDescent="0.3">
      <c r="H50" s="313"/>
      <c r="I50" s="313"/>
      <c r="J50" s="313"/>
      <c r="K50" s="313"/>
      <c r="L50" s="313"/>
      <c r="M50" s="313"/>
      <c r="N50" s="313"/>
    </row>
    <row r="51" spans="8:14" ht="13.95" x14ac:dyDescent="0.3">
      <c r="H51" s="313"/>
      <c r="I51" s="313"/>
      <c r="J51" s="313"/>
      <c r="K51" s="313"/>
      <c r="L51" s="313"/>
      <c r="M51" s="313"/>
      <c r="N51" s="313"/>
    </row>
    <row r="52" spans="8:14" ht="13.95" x14ac:dyDescent="0.3">
      <c r="H52" s="313"/>
      <c r="I52" s="313"/>
      <c r="J52" s="313"/>
      <c r="K52" s="313"/>
      <c r="L52" s="313"/>
      <c r="M52" s="313"/>
      <c r="N52" s="313"/>
    </row>
    <row r="53" spans="8:14" ht="13.95" x14ac:dyDescent="0.3">
      <c r="H53" s="313"/>
      <c r="I53" s="313"/>
      <c r="J53" s="313"/>
      <c r="K53" s="313"/>
      <c r="L53" s="313"/>
      <c r="M53" s="313"/>
      <c r="N53" s="313"/>
    </row>
    <row r="54" spans="8:14" ht="13.95" x14ac:dyDescent="0.3">
      <c r="H54" s="313"/>
      <c r="I54" s="313"/>
      <c r="J54" s="313"/>
      <c r="K54" s="313"/>
      <c r="L54" s="313"/>
      <c r="M54" s="313"/>
      <c r="N54" s="313"/>
    </row>
    <row r="55" spans="8:14" ht="13.95" x14ac:dyDescent="0.3">
      <c r="H55" s="313"/>
      <c r="I55" s="313"/>
      <c r="J55" s="313"/>
      <c r="K55" s="313"/>
      <c r="L55" s="313"/>
      <c r="M55" s="313"/>
      <c r="N55" s="313"/>
    </row>
    <row r="56" spans="8:14" ht="13.95" x14ac:dyDescent="0.3">
      <c r="H56" s="313"/>
      <c r="I56" s="313"/>
      <c r="J56" s="313"/>
      <c r="K56" s="313"/>
      <c r="L56" s="313"/>
      <c r="M56" s="313"/>
      <c r="N56" s="313"/>
    </row>
    <row r="57" spans="8:14" ht="13.95" x14ac:dyDescent="0.3">
      <c r="H57" s="313"/>
      <c r="I57" s="313"/>
      <c r="J57" s="313"/>
      <c r="K57" s="313"/>
      <c r="L57" s="313"/>
      <c r="M57" s="313"/>
      <c r="N57" s="313"/>
    </row>
    <row r="58" spans="8:14" ht="13.95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164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164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164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159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159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159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159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159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159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159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159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159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159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159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159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167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167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167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167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170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170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170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170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170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170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170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172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172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172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172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172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164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4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6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07" t="s">
        <v>146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08"/>
      <c r="F8" s="409"/>
      <c r="G8" s="409">
        <f>IF(ISERROR(VLOOKUP($D$5,Crebolijst!$A:$C,3,0)),0,VLOOKUP($D$5,Crebolijst!$A:$C,3,0))</f>
        <v>0</v>
      </c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10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11" t="s">
        <v>145</v>
      </c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3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11" t="s">
        <v>10</v>
      </c>
      <c r="F12" s="412"/>
      <c r="G12" s="413"/>
      <c r="H12" s="23"/>
      <c r="I12" s="414" t="s">
        <v>11</v>
      </c>
      <c r="J12" s="415"/>
      <c r="K12" s="416"/>
      <c r="L12" s="23"/>
      <c r="M12" s="414" t="s">
        <v>12</v>
      </c>
      <c r="N12" s="415"/>
      <c r="O12" s="416"/>
      <c r="P12" s="16"/>
      <c r="Q12" s="414" t="s">
        <v>15</v>
      </c>
      <c r="R12" s="415"/>
      <c r="S12" s="416"/>
      <c r="T12" s="16"/>
      <c r="U12" s="411" t="s">
        <v>4</v>
      </c>
      <c r="V12" s="412"/>
      <c r="W12" s="413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2017-06-28T12:48:26Z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