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FF253875-BD0B-49B6-AFD1-E4AF71979965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5" i="2" l="1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BK63" i="2"/>
  <c r="BK64" i="2"/>
  <c r="BK65" i="2"/>
  <c r="BK66" i="2"/>
  <c r="BK67" i="2"/>
  <c r="BK68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D6" i="2"/>
  <c r="DI65" i="2" l="1"/>
  <c r="DI61" i="2"/>
  <c r="DI57" i="2"/>
  <c r="DI68" i="2"/>
  <c r="DI64" i="2"/>
  <c r="DI60" i="2"/>
  <c r="DI56" i="2"/>
  <c r="DI67" i="2"/>
  <c r="DI63" i="2"/>
  <c r="DI59" i="2"/>
  <c r="DI55" i="2"/>
  <c r="DI66" i="2"/>
  <c r="DI62" i="2"/>
  <c r="DI58" i="2"/>
  <c r="CK72" i="2"/>
  <c r="CK73" i="2"/>
  <c r="CK71" i="2"/>
  <c r="CI72" i="2"/>
  <c r="CI73" i="2"/>
  <c r="CI71" i="2"/>
  <c r="CH72" i="2"/>
  <c r="CH73" i="2"/>
  <c r="CH71" i="2"/>
  <c r="CJ54" i="2"/>
  <c r="CI39" i="2"/>
  <c r="CI40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H5" i="10" s="1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5" i="2"/>
  <c r="DE75" i="2"/>
  <c r="DD75" i="2"/>
  <c r="DC75" i="2"/>
  <c r="DB75" i="2"/>
  <c r="CZ75" i="2"/>
  <c r="CY75" i="2"/>
  <c r="CX75" i="2"/>
  <c r="CW75" i="2"/>
  <c r="CU75" i="2"/>
  <c r="CT75" i="2"/>
  <c r="CS75" i="2"/>
  <c r="CR75" i="2"/>
  <c r="CP75" i="2"/>
  <c r="CO75" i="2"/>
  <c r="CN75" i="2"/>
  <c r="CM75" i="2"/>
  <c r="DB12" i="2"/>
  <c r="CZ77" i="2" l="1"/>
  <c r="CP77" i="2"/>
  <c r="CU77" i="2"/>
  <c r="DE77" i="2"/>
  <c r="CK75" i="2"/>
  <c r="R75" i="2"/>
  <c r="Q75" i="2"/>
  <c r="P7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8" i="10"/>
  <c r="AT7" i="10"/>
  <c r="AY7" i="10"/>
  <c r="G21" i="10"/>
  <c r="H10" i="10" l="1"/>
  <c r="D82" i="2"/>
  <c r="D81" i="2"/>
  <c r="D80" i="2"/>
  <c r="K68" i="10"/>
  <c r="K67" i="10"/>
  <c r="K66" i="10"/>
  <c r="W11" i="10" l="1"/>
  <c r="X11" i="10" s="1"/>
  <c r="W10" i="10"/>
  <c r="L54" i="2"/>
  <c r="B16" i="17"/>
  <c r="R15" i="17"/>
  <c r="N15" i="17"/>
  <c r="J15" i="17"/>
  <c r="F15" i="17"/>
  <c r="V14" i="17"/>
  <c r="V13" i="17"/>
  <c r="X10" i="10" l="1"/>
  <c r="F18" i="10"/>
  <c r="V15" i="17"/>
  <c r="BL73" i="2"/>
  <c r="BJ73" i="2"/>
  <c r="BI73" i="2"/>
  <c r="BL72" i="2"/>
  <c r="BJ72" i="2"/>
  <c r="BI72" i="2"/>
  <c r="BL71" i="2"/>
  <c r="BJ71" i="2"/>
  <c r="BI71" i="2"/>
  <c r="BJ39" i="2"/>
  <c r="BJ38" i="2"/>
  <c r="BL34" i="2"/>
  <c r="BL32" i="2"/>
  <c r="DG32" i="2"/>
  <c r="BL30" i="2"/>
  <c r="BL27" i="2"/>
  <c r="BI27" i="2"/>
  <c r="BL26" i="2"/>
  <c r="BI26" i="2"/>
  <c r="BL25" i="2"/>
  <c r="BI25" i="2"/>
  <c r="BL24" i="2"/>
  <c r="BL23" i="2"/>
  <c r="BL20" i="2"/>
  <c r="BL19" i="2"/>
  <c r="BL18" i="2"/>
  <c r="BL17" i="2"/>
  <c r="CC12" i="2"/>
  <c r="AL73" i="2"/>
  <c r="AJ73" i="2"/>
  <c r="AI73" i="2"/>
  <c r="AL72" i="2"/>
  <c r="AJ72" i="2"/>
  <c r="AI72" i="2"/>
  <c r="AL71" i="2"/>
  <c r="AJ71" i="2"/>
  <c r="AI71" i="2"/>
  <c r="AK54" i="2"/>
  <c r="DI54" i="2" s="1"/>
  <c r="AJ40" i="2"/>
  <c r="AJ38" i="2"/>
  <c r="AL34" i="2"/>
  <c r="AL32" i="2"/>
  <c r="AL30" i="2"/>
  <c r="AL27" i="2"/>
  <c r="AI27" i="2"/>
  <c r="AL26" i="2"/>
  <c r="AI26" i="2"/>
  <c r="DG26" i="2" s="1"/>
  <c r="AL25" i="2"/>
  <c r="AL24" i="2"/>
  <c r="AL23" i="2"/>
  <c r="AL20" i="2"/>
  <c r="DG20" i="2"/>
  <c r="AL19" i="2"/>
  <c r="AL18" i="2"/>
  <c r="DG18" i="2"/>
  <c r="AL17" i="2"/>
  <c r="DG17" i="2"/>
  <c r="BC12" i="2"/>
  <c r="K72" i="2"/>
  <c r="K73" i="2"/>
  <c r="K71" i="2"/>
  <c r="K39" i="2"/>
  <c r="DH39" i="2" s="1"/>
  <c r="K40" i="2"/>
  <c r="D5" i="2"/>
  <c r="D8" i="2"/>
  <c r="D9" i="2"/>
  <c r="D10" i="2"/>
  <c r="M18" i="2"/>
  <c r="M19" i="2"/>
  <c r="DJ19" i="2" s="1"/>
  <c r="M20" i="2"/>
  <c r="M23" i="2"/>
  <c r="M24" i="2"/>
  <c r="M25" i="2"/>
  <c r="M26" i="2"/>
  <c r="M27" i="2"/>
  <c r="M30" i="2"/>
  <c r="M32" i="2"/>
  <c r="M34" i="2"/>
  <c r="M71" i="2"/>
  <c r="M72" i="2"/>
  <c r="M73" i="2"/>
  <c r="DG24" i="2"/>
  <c r="J25" i="2"/>
  <c r="J71" i="2"/>
  <c r="J72" i="2"/>
  <c r="DG72" i="2" s="1"/>
  <c r="J73" i="2"/>
  <c r="DG19" i="2"/>
  <c r="CF75" i="2"/>
  <c r="CE75" i="2"/>
  <c r="CD75" i="2"/>
  <c r="CC75" i="2"/>
  <c r="CA75" i="2"/>
  <c r="BZ75" i="2"/>
  <c r="BY75" i="2"/>
  <c r="BX75" i="2"/>
  <c r="BV75" i="2"/>
  <c r="BU75" i="2"/>
  <c r="BT75" i="2"/>
  <c r="BS75" i="2"/>
  <c r="BQ75" i="2"/>
  <c r="BP75" i="2"/>
  <c r="BO75" i="2"/>
  <c r="BN75" i="2"/>
  <c r="BF75" i="2"/>
  <c r="BE75" i="2"/>
  <c r="BD75" i="2"/>
  <c r="BC75" i="2"/>
  <c r="BA75" i="2"/>
  <c r="AZ75" i="2"/>
  <c r="AY75" i="2"/>
  <c r="AX75" i="2"/>
  <c r="AV75" i="2"/>
  <c r="AU75" i="2"/>
  <c r="AT75" i="2"/>
  <c r="AS75" i="2"/>
  <c r="AQ75" i="2"/>
  <c r="AP75" i="2"/>
  <c r="AO75" i="2"/>
  <c r="AN75" i="2"/>
  <c r="DH73" i="2" l="1"/>
  <c r="DJ32" i="2"/>
  <c r="DJ23" i="2"/>
  <c r="DJ25" i="2"/>
  <c r="DJ72" i="2"/>
  <c r="DJ30" i="2"/>
  <c r="DJ27" i="2"/>
  <c r="DJ18" i="2"/>
  <c r="DJ71" i="2"/>
  <c r="DJ34" i="2"/>
  <c r="DJ20" i="2"/>
  <c r="DJ73" i="2"/>
  <c r="DH40" i="2"/>
  <c r="DH72" i="2"/>
  <c r="DJ24" i="2"/>
  <c r="DH71" i="2"/>
  <c r="DJ26" i="2"/>
  <c r="DG71" i="2"/>
  <c r="DG30" i="2"/>
  <c r="DG27" i="2"/>
  <c r="DG23" i="2"/>
  <c r="DH38" i="2"/>
  <c r="DG73" i="2"/>
  <c r="DG34" i="2"/>
  <c r="DG25" i="2"/>
  <c r="BL75" i="2"/>
  <c r="AL75" i="2"/>
  <c r="BV77" i="2"/>
  <c r="CF77" i="2"/>
  <c r="BI75" i="2"/>
  <c r="O27" i="10" s="1"/>
  <c r="BQ77" i="2"/>
  <c r="AJ75" i="2"/>
  <c r="K41" i="10" s="1"/>
  <c r="AI75" i="2"/>
  <c r="K25" i="10" s="1"/>
  <c r="J75" i="2"/>
  <c r="AK75" i="2"/>
  <c r="BJ75" i="2"/>
  <c r="O43" i="10" s="1"/>
  <c r="BK75" i="2"/>
  <c r="CA77" i="2"/>
  <c r="AV77" i="2"/>
  <c r="BF77" i="2"/>
  <c r="AQ77" i="2"/>
  <c r="BA77" i="2"/>
  <c r="M17" i="2"/>
  <c r="DJ17" i="2" s="1"/>
  <c r="W75" i="2"/>
  <c r="V75" i="2"/>
  <c r="U75" i="2"/>
  <c r="T75" i="2"/>
  <c r="O75" i="2"/>
  <c r="R77" i="2" s="1"/>
  <c r="L75" i="2"/>
  <c r="K75" i="2"/>
  <c r="G39" i="10" s="1"/>
  <c r="BL77" i="2" l="1"/>
  <c r="AL77" i="2"/>
  <c r="CJ75" i="2"/>
  <c r="CI75" i="2"/>
  <c r="S45" i="10" s="1"/>
  <c r="DH75" i="2"/>
  <c r="CH75" i="2"/>
  <c r="S29" i="10" s="1"/>
  <c r="DG75" i="2"/>
  <c r="W77" i="2"/>
  <c r="DI75" i="2"/>
  <c r="D7" i="2"/>
  <c r="CK77" i="2" l="1"/>
  <c r="DJ7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5" i="2"/>
  <c r="Z75" i="2"/>
  <c r="AA75" i="2"/>
  <c r="AB75" i="2"/>
  <c r="AD75" i="2"/>
  <c r="AE75" i="2"/>
  <c r="AF75" i="2"/>
  <c r="AG75" i="2"/>
  <c r="AB77" i="2" l="1"/>
  <c r="AG77" i="2"/>
  <c r="M75" i="2"/>
  <c r="M7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<sst xmlns="http://schemas.openxmlformats.org/spreadsheetml/2006/main" count="3237" uniqueCount="969">
  <si>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</si>
  <si>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</si>
  <si>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</si>
  <si>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</si>
  <si>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</si>
  <si>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</si>
  <si>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</si>
  <si>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</si>
  <si>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</si>
  <si>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</si>
  <si>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</si>
  <si>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</si>
  <si>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</si>
  <si>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</si>
  <si>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</si>
  <si>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</si>
  <si>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</si>
  <si>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</si>
  <si>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</si>
  <si>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</si>
  <si>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</si>
  <si>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</si>
  <si>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</si>
  <si>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</si>
  <si>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</si>
  <si>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</si>
  <si>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</si>
  <si>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</si>
  <si>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</si>
  <si>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</si>
  <si>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</si>
  <si>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</si>
  <si>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</si>
  <si>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</si>
  <si>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</si>
  <si>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</si>
  <si>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</si>
  <si>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</si>
  <si>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</si>
  <si>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</si>
  <si>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</si>
  <si>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</si>
  <si>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</si>
  <si>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</si>
  <si>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</si>
  <si>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</si>
  <si>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</si>
  <si>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</si>
  <si>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</si>
  <si>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</si>
  <si>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</si>
  <si>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</si>
  <si>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</si>
  <si>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</si>
  <si>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</si>
  <si>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</si>
  <si>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</si>
  <si>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</si>
  <si>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</si>
  <si>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</si>
  <si>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</si>
  <si>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</si>
  <si>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</si>
  <si>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</si>
  <si>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</si>
  <si>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</si>
  <si>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</si>
  <si>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</si>
  <si>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</si>
  <si>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</si>
  <si>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</si>
  <si>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</si>
  <si>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</si>
  <si>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</si>
  <si>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</si>
  <si>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</si>
  <si>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</si>
  <si>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</si>
  <si>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</si>
  <si>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</si>
  <si>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</si>
  <si>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</si>
  <si>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</si>
  <si>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</si>
  <si>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</si>
  <si>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</si>
  <si>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</si>
  <si>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</si>
  <si>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</si>
  <si>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</si>
  <si>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</si>
  <si>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</si>
  <si>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</si>
  <si>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</si>
  <si>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</si>
  <si>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</si>
  <si>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</si>
  <si>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</si>
  <si>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</si>
  <si>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</si>
  <si>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</si>
  <si>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</si>
  <si>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</si>
  <si>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</si>
  <si>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</si>
  <si>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</si>
  <si>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</si>
  <si>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</si>
  <si>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</si>
  <si>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</si>
  <si>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</si>
  <si>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</si>
  <si>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</si>
  <si>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</si>
  <si>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</si>
  <si>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</si>
  <si>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</si>
  <si>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</si>
  <si>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</si>
  <si>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</si>
  <si>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</si>
  <si>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</si>
  <si>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</si>
  <si>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</si>
  <si>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</si>
  <si>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</si>
  <si>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</si>
  <si>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</si>
  <si>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</si>
  <si>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</si>
  <si>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</si>
  <si>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</si>
  <si>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</si>
  <si>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</si>
  <si>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</si>
  <si>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</si>
  <si>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</si>
  <si>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</si>
  <si>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</si>
  <si>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</si>
  <si>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</si>
  <si>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</si>
  <si>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</si>
  <si>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</si>
  <si>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</si>
  <si>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</si>
  <si>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</si>
  <si>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</si>
  <si>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</si>
  <si>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</si>
  <si>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</si>
  <si>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</si>
  <si>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</si>
  <si>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</si>
  <si>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</si>
  <si>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</si>
  <si>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</si>
  <si>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</si>
  <si>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</si>
  <si>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</si>
  <si>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</si>
  <si>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</si>
  <si>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</si>
  <si>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</si>
  <si>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</si>
  <si>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</si>
  <si>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</si>
  <si>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</si>
  <si>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</si>
  <si>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</si>
  <si>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</si>
  <si>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</si>
  <si>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</si>
  <si>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</si>
  <si>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</si>
  <si>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</si>
  <si>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</si>
  <si>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</si>
  <si>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</si>
  <si>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</si>
  <si>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</si>
  <si>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</si>
  <si>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</si>
  <si>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</si>
  <si>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</si>
  <si>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</si>
  <si>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</si>
  <si>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</si>
  <si>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</si>
  <si>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</si>
  <si>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</si>
  <si>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</si>
  <si>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</si>
  <si>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</si>
  <si>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</si>
  <si>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</si>
  <si>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</si>
  <si>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</si>
  <si>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</si>
  <si>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</si>
  <si>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</si>
  <si>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</si>
  <si>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</si>
  <si>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</si>
  <si>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</si>
  <si>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</si>
  <si>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</si>
  <si>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</si>
  <si>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</si>
  <si>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</si>
  <si>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</si>
  <si>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</si>
  <si>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</si>
  <si>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</si>
  <si>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</si>
  <si>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</si>
  <si>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</si>
  <si>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</si>
  <si>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</si>
  <si>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</si>
  <si>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</si>
  <si>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</si>
  <si>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</si>
  <si>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</si>
  <si>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</si>
  <si>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</si>
  <si>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</si>
  <si>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</si>
  <si>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</si>
  <si>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</si>
  <si>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</si>
  <si>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</si>
  <si>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</si>
  <si>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</si>
  <si>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</si>
  <si>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</si>
  <si>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</si>
  <si>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</si>
  <si>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</si>
  <si>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</si>
  <si>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</si>
  <si>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</si>
  <si>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</si>
  <si>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</si>
  <si>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</si>
  <si>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</si>
  <si>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</si>
  <si>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</si>
  <si>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</si>
  <si>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</si>
  <si>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</si>
  <si>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</si>
  <si>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</si>
  <si>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</si>
  <si>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</si>
  <si>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</si>
  <si>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</si>
  <si>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</si>
  <si>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</si>
  <si>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</si>
  <si>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</si>
  <si>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</si>
  <si>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</si>
  <si>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</si>
  <si>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</si>
  <si>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</si>
  <si>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</si>
  <si>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</si>
  <si>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</si>
  <si>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</si>
  <si>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</si>
  <si>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</si>
  <si>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</si>
  <si>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</si>
  <si>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</si>
  <si>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</si>
  <si>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</si>
  <si>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</si>
  <si>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</si>
  <si>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</si>
  <si>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</si>
  <si>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</si>
  <si>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</si>
  <si>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</si>
  <si>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</si>
  <si>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</si>
  <si>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</si>
  <si>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</si>
  <si>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</si>
  <si>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</si>
  <si>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</si>
  <si>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</si>
  <si>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</si>
  <si>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</si>
  <si>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</si>
  <si>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</si>
  <si>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</si>
  <si>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</si>
  <si>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</si>
  <si>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</si>
  <si>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</si>
  <si>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</si>
  <si>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</si>
  <si>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</si>
  <si>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</si>
  <si>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</si>
  <si>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</si>
  <si>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</si>
  <si>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</si>
  <si>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</si>
  <si>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</si>
  <si>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</si>
  <si>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</si>
  <si>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</si>
  <si>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</si>
  <si>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</si>
  <si>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</si>
  <si>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</si>
  <si>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</si>
  <si>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</si>
  <si>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</si>
  <si>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</si>
  <si>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</si>
  <si>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</si>
  <si>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</si>
  <si>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</si>
  <si>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</si>
  <si>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</si>
  <si>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</si>
  <si>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</si>
  <si>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</si>
  <si>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</si>
  <si>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</si>
  <si>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</si>
  <si>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</si>
  <si>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</si>
  <si>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</si>
  <si>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</si>
  <si>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</si>
  <si>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</si>
  <si>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</si>
  <si>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</si>
  <si>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</si>
  <si>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</si>
  <si>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</si>
  <si>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</si>
  <si>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</si>
  <si>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</si>
  <si>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</si>
  <si>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</si>
  <si>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</si>
  <si>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</si>
  <si>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</si>
  <si>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</si>
  <si>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</si>
  <si>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</si>
  <si>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</si>
  <si>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</si>
  <si>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</si>
  <si>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</si>
  <si>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</si>
  <si>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</si>
  <si>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</si>
  <si>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</si>
  <si>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</si>
  <si>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</si>
  <si>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</si>
  <si>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</si>
  <si>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</si>
  <si>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</si>
  <si>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</si>
  <si>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</si>
  <si>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</si>
  <si>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</si>
  <si>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</si>
  <si>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</si>
  <si>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</si>
  <si>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</si>
  <si>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</si>
  <si>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</si>
  <si>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</si>
  <si>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</si>
  <si>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</si>
  <si>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</si>
  <si>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</si>
  <si>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</si>
  <si>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</si>
  <si>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</si>
  <si>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</si>
  <si>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</si>
  <si>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</si>
  <si>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</si>
  <si>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</si>
  <si>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</si>
  <si>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</si>
  <si>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</si>
  <si>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</si>
  <si>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</si>
  <si>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</si>
  <si>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</si>
  <si>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</si>
  <si>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</si>
  <si>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</si>
  <si>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</si>
  <si>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</si>
  <si>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</si>
  <si>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</si>
  <si>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</si>
  <si>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</si>
  <si>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</si>
  <si>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</si>
  <si>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</si>
  <si>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</si>
  <si>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</si>
  <si>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</si>
  <si>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</si>
  <si>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</si>
  <si>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</si>
  <si>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</si>
  <si>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</si>
  <si>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</si>
  <si>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</si>
  <si>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</si>
  <si>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</si>
  <si>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</si>
  <si>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</si>
  <si>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</si>
  <si>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</si>
  <si>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</si>
  <si>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</si>
  <si>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</si>
  <si>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</si>
  <si>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</si>
  <si>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</si>
  <si>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</si>
  <si>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</si>
  <si>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</si>
  <si>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</si>
  <si>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</si>
  <si>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</si>
  <si>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</si>
  <si>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</si>
  <si>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</si>
  <si>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</si>
  <si>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</si>
  <si>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</si>
  <si>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</si>
  <si>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</si>
  <si>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</si>
  <si>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</si>
  <si>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</si>
  <si>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</si>
  <si>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</si>
  <si>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</si>
  <si>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</si>
  <si>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</si>
  <si>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</si>
  <si>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</si>
  <si>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</si>
  <si>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</si>
  <si>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</si>
  <si>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</si>
  <si>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</si>
  <si>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</si>
  <si>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</si>
  <si>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</si>
  <si>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</si>
  <si>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</si>
  <si>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</si>
  <si>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</si>
  <si>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</si>
  <si>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</si>
  <si>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</si>
  <si>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</si>
  <si>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</si>
  <si>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</si>
  <si>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</si>
  <si>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</si>
  <si>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</si>
  <si>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</si>
  <si>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</si>
  <si>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</si>
  <si>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</si>
  <si>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</si>
  <si>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</si>
  <si>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</si>
  <si>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</si>
  <si>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</si>
  <si>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</si>
  <si>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</si>
  <si>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</si>
  <si>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</si>
  <si>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</si>
  <si>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</si>
  <si>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</si>
  <si>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</si>
  <si>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</si>
  <si>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</si>
  <si>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</si>
  <si>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</si>
  <si>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</si>
  <si>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</si>
  <si>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</si>
  <si>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</si>
  <si>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</si>
  <si>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</si>
  <si>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</si>
  <si>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</si>
  <si>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</si>
  <si>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</si>
  <si>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</si>
  <si>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</si>
  <si>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</si>
  <si>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</si>
  <si>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</si>
  <si>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</si>
  <si>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</si>
  <si>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</si>
  <si>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</si>
  <si>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</si>
  <si>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</si>
  <si>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</si>
  <si>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</si>
  <si>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</si>
  <si>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</si>
  <si>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</si>
  <si>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</si>
  <si>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</si>
  <si>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</si>
  <si>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</si>
  <si>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</si>
  <si>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</si>
  <si>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</si>
  <si>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</si>
  <si>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</si>
  <si>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</si>
  <si>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</si>
  <si>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</si>
  <si>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</si>
  <si>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</si>
  <si>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</si>
  <si>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</si>
  <si>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</si>
  <si>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</si>
  <si>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</si>
  <si>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</si>
  <si>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</si>
  <si>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</si>
  <si>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</si>
  <si>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</si>
  <si>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</si>
  <si>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</si>
  <si>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</si>
  <si>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</si>
  <si>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</si>
  <si>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</si>
  <si>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</si>
  <si>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</si>
  <si>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</si>
  <si>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</si>
  <si>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</si>
  <si>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</si>
  <si>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</si>
  <si>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</si>
  <si>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</si>
  <si>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</si>
  <si>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</si>
  <si>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</si>
  <si>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</si>
  <si>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</si>
  <si>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</si>
  <si>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</si>
  <si>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</si>
  <si>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</si>
  <si>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</si>
  <si>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</si>
  <si>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</si>
  <si>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</si>
  <si>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</si>
  <si>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</si>
  <si>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</si>
  <si>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</si>
  <si>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</si>
  <si>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</si>
  <si>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</si>
  <si>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</si>
  <si>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</si>
  <si>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</si>
  <si>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</si>
  <si>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</si>
  <si>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</si>
  <si>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</si>
  <si>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</si>
  <si>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</si>
  <si>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</si>
  <si>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</si>
  <si>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</si>
  <si>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</si>
  <si>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</si>
  <si>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</si>
  <si>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</si>
  <si>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</si>
  <si>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</si>
  <si>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</si>
  <si>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</si>
  <si>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</si>
  <si>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</si>
  <si>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</si>
  <si>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</si>
  <si>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</si>
  <si>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</si>
  <si>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</si>
  <si>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</si>
  <si>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</si>
  <si>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</si>
  <si>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</si>
  <si>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</si>
  <si>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</si>
  <si>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</si>
  <si>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</si>
  <si>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</si>
  <si>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</si>
  <si>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</si>
  <si>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</si>
  <si>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</si>
  <si>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</si>
  <si>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</si>
  <si>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</si>
  <si>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</si>
  <si>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</si>
  <si>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</si>
  <si>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</si>
  <si>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</si>
  <si>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</si>
  <si>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</si>
  <si>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</si>
  <si>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</si>
  <si>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</si>
  <si>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</si>
  <si>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</si>
  <si>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</si>
  <si>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</si>
  <si>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</si>
  <si>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</si>
  <si>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</si>
  <si>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</si>
  <si>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</si>
  <si>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</si>
  <si>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</si>
  <si>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</si>
  <si>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</si>
  <si>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</si>
  <si>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</si>
  <si>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</si>
  <si>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</si>
  <si>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</si>
  <si>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</si>
  <si>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</si>
  <si>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</si>
  <si>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</si>
  <si>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</si>
  <si>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</si>
  <si>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</si>
  <si>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</si>
  <si>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</si>
  <si>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</si>
  <si>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</si>
  <si>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</si>
  <si>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</si>
  <si>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</si>
  <si>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</si>
  <si>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</si>
  <si>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</si>
  <si>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</si>
  <si>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</si>
  <si>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</si>
  <si>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</si>
  <si>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</si>
  <si>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</si>
  <si>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</si>
  <si>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</si>
  <si>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</si>
  <si>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</si>
  <si>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</si>
  <si>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</si>
  <si>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</si>
  <si>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</si>
  <si>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</si>
  <si>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</si>
  <si>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</si>
  <si>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</si>
  <si>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</si>
  <si>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</si>
  <si>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</si>
  <si>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</si>
  <si>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</si>
  <si>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</si>
  <si>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</si>
  <si>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</si>
  <si>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</si>
  <si>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</si>
  <si>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</si>
  <si>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</si>
  <si>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</si>
  <si>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</si>
  <si>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</si>
  <si>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</si>
  <si>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</si>
  <si>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</si>
  <si>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</si>
  <si>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</si>
  <si>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</si>
  <si>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</si>
  <si>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</si>
  <si>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</si>
  <si>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</si>
  <si>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</si>
  <si>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</si>
  <si>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</si>
  <si>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</si>
  <si>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</si>
  <si>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</si>
  <si>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</si>
  <si>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</si>
  <si>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</si>
  <si>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</si>
  <si>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</si>
  <si>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</si>
  <si>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</si>
  <si>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</si>
  <si>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</si>
  <si>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</si>
  <si>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</si>
  <si>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</si>
  <si>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</si>
  <si>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</si>
  <si>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</si>
  <si>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</si>
  <si>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</si>
  <si>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</si>
  <si>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</si>
  <si>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</si>
  <si>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</si>
  <si>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</si>
  <si>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</si>
  <si>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</si>
  <si>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</si>
  <si>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</si>
  <si>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</si>
  <si>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</si>
  <si>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</si>
  <si>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</si>
  <si>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</si>
  <si>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</si>
  <si>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</si>
  <si>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</si>
  <si>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</si>
  <si>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</si>
  <si>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</si>
  <si>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</si>
  <si>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</si>
  <si>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</si>
  <si>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</si>
  <si>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</si>
  <si>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</si>
  <si>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</si>
  <si>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</si>
  <si>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</si>
  <si>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</si>
  <si>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</si>
  <si>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</si>
  <si>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</si>
  <si>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</si>
  <si>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</si>
  <si>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</si>
  <si>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</si>
  <si>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</si>
  <si>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</si>
  <si>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</si>
  <si>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</si>
  <si>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</si>
  <si>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</si>
  <si>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</si>
  <si>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</si>
  <si>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</si>
  <si>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</si>
  <si>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</si>
  <si>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</si>
  <si>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</si>
  <si>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</si>
  <si>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</si>
  <si>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</si>
  <si>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</si>
  <si>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</si>
  <si>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</si>
  <si>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</si>
  <si>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</si>
  <si>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</si>
  <si>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</si>
  <si>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</si>
  <si>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</si>
  <si>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</si>
  <si>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</si>
  <si>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</si>
  <si>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</si>
  <si>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</si>
  <si>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</si>
  <si>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</si>
  <si>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</si>
  <si>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</si>
  <si>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</si>
  <si>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</si>
  <si>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</si>
  <si>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</si>
  <si>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</si>
  <si>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</si>
  <si>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</si>
  <si>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</si>
  <si>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</si>
  <si>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</si>
  <si>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</si>
  <si>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</si>
  <si>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</si>
  <si>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</si>
  <si>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</si>
  <si>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</si>
  <si>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</si>
  <si>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</si>
  <si>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</si>
  <si>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</si>
  <si>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</si>
  <si>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</si>
  <si>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</si>
  <si>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</si>
  <si>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</si>
  <si>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</si>
  <si>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</si>
  <si>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</si>
  <si>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</si>
  <si>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</si>
  <si>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</si>
  <si>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</si>
  <si>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</si>
  <si>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</si>
  <si>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</si>
  <si>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</si>
  <si>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</si>
  <si>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</si>
  <si>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</si>
  <si>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</si>
  <si>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</si>
  <si>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</si>
  <si>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</si>
  <si>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</si>
  <si>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</si>
  <si>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</si>
  <si>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</si>
  <si>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</si>
  <si>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</si>
  <si>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</si>
  <si>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</si>
  <si>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</si>
  <si>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</si>
  <si>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</si>
  <si>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</si>
  <si>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</si>
  <si>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</si>
  <si>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</si>
  <si>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</si>
  <si>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</si>
  <si>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</si>
  <si>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</si>
  <si>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</si>
  <si>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</si>
  <si>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</si>
  <si>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</si>
  <si>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</si>
  <si>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</si>
  <si>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</si>
  <si>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</si>
  <si>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</si>
  <si>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</si>
  <si>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</si>
  <si>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</si>
  <si>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</si>
  <si>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</si>
  <si>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</si>
  <si>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</si>
  <si>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</si>
  <si>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</si>
  <si>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</si>
  <si>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</si>
  <si>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</si>
  <si>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</si>
  <si>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</si>
  <si>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</si>
  <si>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</si>
  <si>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</si>
  <si>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</si>
  <si>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</si>
  <si>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</si>
  <si>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</si>
  <si>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</si>
  <si>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</si>
  <si>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</si>
  <si>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</si>
  <si>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</si>
  <si>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</si>
  <si>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</si>
  <si>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</si>
  <si>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</si>
  <si>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</si>
  <si>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</si>
  <si>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</si>
  <si>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</si>
  <si>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</si>
  <si>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</si>
  <si>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</si>
  <si>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</si>
  <si>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</si>
  <si>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</si>
  <si>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</si>
  <si>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</si>
  <si>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</si>
  <si>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</si>
  <si>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</si>
  <si>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</si>
  <si>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</si>
  <si>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</si>
  <si>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</si>
  <si>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</si>
  <si>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</si>
  <si>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</si>
  <si>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</si>
  <si>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</si>
  <si>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</si>
  <si>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</si>
  <si>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</si>
  <si>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</si>
  <si>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</si>
  <si>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</si>
  <si>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</si>
  <si>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Watermanagement niveau 4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</si>
  <si>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</si>
  <si>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</si>
  <si>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</si>
  <si>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</si>
  <si>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</si>
  <si>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</si>
  <si>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A2</t>
  </si>
  <si>
    <t>B1-K1-W1: Draagt zorg voor natuur, grond en water                                                                                                  B1-K1-W2: Hanteert gereedschappen ten behoeve van aanleg/inrichting en beheer/onderhoud                                                                                         B1-K1-W3: Communiceert met klanten, gasten, publiek en/of derden                                                                             B1-K1-W4: Voert voorbereidende en afrondende werkzaamheden rondom aanleg/inrichting en
onderhoud/beheer uit                                                                         P7-K1-W1: Stelt een plan op en draagt zorg voor de realisatie                                                                                                         P7-K1-W2: Calculeert en bewaakt budget                              P7-K1-W3: Levert het werk op                                                     P7-K1-W4: Optimaliseert proces/werkwijze                         P7-K1-W5: Stuurt medewerkers aan (in projecten)</t>
  </si>
  <si>
    <t>Nederlands</t>
  </si>
  <si>
    <t>Engels</t>
  </si>
  <si>
    <t>LLB</t>
  </si>
  <si>
    <t>Studieloopbaanbegeleiding</t>
  </si>
  <si>
    <t>Watermanagement</t>
  </si>
  <si>
    <t>Autocad</t>
  </si>
  <si>
    <t>ICT</t>
  </si>
  <si>
    <t>VCA</t>
  </si>
  <si>
    <t>Naaldwijk</t>
  </si>
  <si>
    <t>M.P. de Groot</t>
  </si>
  <si>
    <t>Engels K0803</t>
  </si>
  <si>
    <t xml:space="preserve">B1-K1: Uitvoeren werkzaamheden ten behoeve van aanleg/inrichting en onderhoud/beheer natuur, grond en water                                                         P7-K1: Organiseren van het werk in de groene ruimte </t>
  </si>
  <si>
    <t>**  bestaat uit in elk geval een beroepsproeve, waar nodig aangevuld met vaardigheidsexamen(s) en/of kennisexamen(s).</t>
  </si>
  <si>
    <t>2021-2022</t>
  </si>
  <si>
    <t>Innovaties in het beroep</t>
  </si>
  <si>
    <t>Duits K0961 of ICT gevorderd</t>
  </si>
  <si>
    <t xml:space="preserve">1.  K0803 Engels B2/B1                                                           2.  K0999 Duits A1/A2/Of ICT gevorderd                                                             3.  K0226 Inspelen op innovaties                                                                     </t>
  </si>
  <si>
    <t xml:space="preserve">Keuze Duits of ICT gevorderd bij aanvang opleiding;
minimum aantal van 15 studenten Overige keuzedelen zijn onderdeel programma.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</si>
</sst>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0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37" zoomScale="80" zoomScaleNormal="80" workbookViewId="0">
      <selection activeCell="C13" sqref="C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874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142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883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964</v>
      </c>
      <c r="D3" s="258"/>
      <c r="E3" s="133"/>
      <c r="F3" s="326" t="s">
        <v>942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8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135</v>
      </c>
      <c r="D4" s="260" t="s">
        <v>136</v>
      </c>
      <c r="E4" s="133"/>
      <c r="F4" s="261"/>
      <c r="G4" s="262" t="s">
        <v>139</v>
      </c>
      <c r="H4" s="262"/>
      <c r="I4" s="329" t="s">
        <v>141</v>
      </c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885</v>
      </c>
      <c r="D5" s="176">
        <v>3</v>
      </c>
      <c r="E5" s="263"/>
      <c r="F5" s="332">
        <v>25454</v>
      </c>
      <c r="G5" s="333"/>
      <c r="H5" s="330" t="str">
        <f>IFERROR(VLOOKUP(F5,db_crebolijst_all!A3:S497,17),"1")</f>
        <v>Groene ruimte 23171 (Opzichter/uitvoerder groene ruimte)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1"/>
      <c r="Y5" s="137"/>
      <c r="AA5" s="273"/>
      <c r="AB5" s="273"/>
      <c r="AC5" s="274" t="s">
        <v>910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137</v>
      </c>
      <c r="D6" s="265" t="s">
        <v>138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875</v>
      </c>
      <c r="AU6" s="276" t="s">
        <v>868</v>
      </c>
      <c r="AV6" s="276" t="s">
        <v>876</v>
      </c>
      <c r="AW6" s="276" t="s">
        <v>876</v>
      </c>
      <c r="AX6" s="276" t="s">
        <v>878</v>
      </c>
      <c r="AY6" s="276" t="s">
        <v>879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4</v>
      </c>
      <c r="E7" s="263"/>
      <c r="F7" s="334" t="s">
        <v>140</v>
      </c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6"/>
      <c r="Y7" s="137"/>
      <c r="AR7" s="272" t="str">
        <f>CONCATENATE(C7,";",D5+AS10)</f>
        <v>BOL;3</v>
      </c>
      <c r="AS7" s="277" t="s">
        <v>192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4" t="s">
        <v>10</v>
      </c>
      <c r="G9" s="335"/>
      <c r="H9" s="340"/>
      <c r="I9" s="129"/>
      <c r="J9" s="337" t="s">
        <v>11</v>
      </c>
      <c r="K9" s="338"/>
      <c r="L9" s="339"/>
      <c r="M9" s="129"/>
      <c r="N9" s="337" t="s">
        <v>12</v>
      </c>
      <c r="O9" s="338"/>
      <c r="P9" s="339"/>
      <c r="Q9" s="130"/>
      <c r="R9" s="337" t="s">
        <v>14</v>
      </c>
      <c r="S9" s="338"/>
      <c r="T9" s="339"/>
      <c r="U9" s="130"/>
      <c r="V9" s="334" t="s">
        <v>4</v>
      </c>
      <c r="W9" s="335"/>
      <c r="X9" s="336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0.01</v>
      </c>
      <c r="D10" s="129" t="s">
        <v>192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0.01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450</v>
      </c>
      <c r="L11" s="129"/>
      <c r="M11" s="129"/>
      <c r="N11" s="129"/>
      <c r="O11" s="178">
        <v>450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1200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1000</v>
      </c>
      <c r="L12" s="129"/>
      <c r="M12" s="129"/>
      <c r="N12" s="129"/>
      <c r="O12" s="59">
        <f>SUM(O10:O11)</f>
        <v>1000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3000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4" t="s">
        <v>10</v>
      </c>
      <c r="G16" s="335"/>
      <c r="H16" s="336"/>
      <c r="I16" s="67"/>
      <c r="J16" s="334" t="s">
        <v>11</v>
      </c>
      <c r="K16" s="335"/>
      <c r="L16" s="336"/>
      <c r="M16" s="67"/>
      <c r="N16" s="334" t="s">
        <v>12</v>
      </c>
      <c r="O16" s="335"/>
      <c r="P16" s="336"/>
      <c r="Q16" s="68"/>
      <c r="R16" s="334" t="s">
        <v>14</v>
      </c>
      <c r="S16" s="335"/>
      <c r="T16" s="336"/>
      <c r="U16" s="68"/>
      <c r="V16" s="334" t="s">
        <v>4</v>
      </c>
      <c r="W16" s="335"/>
      <c r="X16" s="336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7" t="s">
        <v>192</v>
      </c>
      <c r="D18" s="71"/>
      <c r="F18" s="350">
        <f>IFERROR(W10*(1+$C$10),AC5)</f>
        <v>1818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69"/>
    </row>
    <row r="19" spans="2:25" ht="10.199999999999999" customHeight="1" thickBot="1" x14ac:dyDescent="0.35">
      <c r="B19" s="65"/>
      <c r="C19" s="348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8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8"/>
      <c r="D21" s="67" t="s">
        <v>28</v>
      </c>
      <c r="E21" s="76"/>
      <c r="F21" s="77"/>
      <c r="G21" s="283">
        <f>G10*(1+$C$10)</f>
        <v>707</v>
      </c>
      <c r="H21" s="79"/>
      <c r="I21" s="68"/>
      <c r="J21" s="80"/>
      <c r="K21" s="283">
        <f>K10*(1+$C$10)</f>
        <v>555.5</v>
      </c>
      <c r="L21" s="79"/>
      <c r="M21" s="68"/>
      <c r="N21" s="80"/>
      <c r="O21" s="283">
        <f>O10*(1+$C$10)</f>
        <v>555.5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48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8"/>
      <c r="D23" s="68" t="s">
        <v>16</v>
      </c>
      <c r="E23" s="82"/>
      <c r="F23" s="83"/>
      <c r="G23" s="283">
        <f>Opleidingsplan!J75</f>
        <v>705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8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8"/>
      <c r="D25" s="68" t="s">
        <v>17</v>
      </c>
      <c r="E25" s="66"/>
      <c r="F25" s="81"/>
      <c r="G25" s="68"/>
      <c r="H25" s="79"/>
      <c r="I25" s="68"/>
      <c r="J25" s="80"/>
      <c r="K25" s="283">
        <f>Opleidingsplan!AI75</f>
        <v>503.75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8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8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Opleidingsplan!BI75</f>
        <v>502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8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8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Opleidingsplan!CH75</f>
        <v>0</v>
      </c>
      <c r="T29" s="79"/>
      <c r="U29" s="68"/>
      <c r="V29" s="80"/>
      <c r="W29" s="78">
        <f>+G23+K25+O27+S29</f>
        <v>1710.75</v>
      </c>
      <c r="X29" s="79"/>
      <c r="Y29" s="69"/>
    </row>
    <row r="30" spans="2:25" ht="10.199999999999999" customHeight="1" x14ac:dyDescent="0.3">
      <c r="B30" s="65"/>
      <c r="C30" s="348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8"/>
      <c r="D31" s="67" t="s">
        <v>4</v>
      </c>
      <c r="E31" s="76"/>
      <c r="F31" s="81"/>
      <c r="G31" s="284">
        <f>+G23-G21</f>
        <v>-2</v>
      </c>
      <c r="H31" s="79"/>
      <c r="I31" s="68"/>
      <c r="J31" s="80"/>
      <c r="K31" s="284">
        <f>+K25-K21</f>
        <v>-51.75</v>
      </c>
      <c r="L31" s="79"/>
      <c r="M31" s="68"/>
      <c r="N31" s="80"/>
      <c r="O31" s="284">
        <f>+O27-O21</f>
        <v>-53.5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-107.25</v>
      </c>
      <c r="X31" s="79"/>
      <c r="Y31" s="69"/>
    </row>
    <row r="32" spans="2:25" ht="10.199999999999999" customHeight="1" thickBot="1" x14ac:dyDescent="0.35">
      <c r="B32" s="65"/>
      <c r="C32" s="349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7" t="s">
        <v>0</v>
      </c>
      <c r="D34" s="71"/>
      <c r="F34" s="350">
        <f>W11*(1+$C$11)</f>
        <v>1212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69"/>
    </row>
    <row r="35" spans="2:25" ht="10.199999999999999" customHeight="1" thickBot="1" x14ac:dyDescent="0.35">
      <c r="B35" s="65"/>
      <c r="C35" s="348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8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8"/>
      <c r="D37" s="67" t="s">
        <v>28</v>
      </c>
      <c r="E37" s="76"/>
      <c r="F37" s="77"/>
      <c r="G37" s="283">
        <f>G11*(1+$C$11)</f>
        <v>303</v>
      </c>
      <c r="H37" s="69"/>
      <c r="I37" s="70"/>
      <c r="J37" s="81"/>
      <c r="K37" s="283">
        <f>K11*(1+$C$11)</f>
        <v>454.5</v>
      </c>
      <c r="L37" s="79"/>
      <c r="M37" s="68"/>
      <c r="N37" s="80"/>
      <c r="O37" s="283">
        <f>O11*(1+$C$11)</f>
        <v>454.5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1212</v>
      </c>
      <c r="X37" s="79"/>
      <c r="Y37" s="69"/>
    </row>
    <row r="38" spans="2:25" ht="10.199999999999999" customHeight="1" x14ac:dyDescent="0.3">
      <c r="B38" s="65"/>
      <c r="C38" s="348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8"/>
      <c r="D39" s="68" t="s">
        <v>16</v>
      </c>
      <c r="E39" s="82"/>
      <c r="F39" s="83"/>
      <c r="G39" s="283">
        <f>Opleidingsplan!K75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8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8"/>
      <c r="D41" s="68" t="s">
        <v>17</v>
      </c>
      <c r="E41" s="66"/>
      <c r="F41" s="81"/>
      <c r="G41" s="68"/>
      <c r="H41" s="79"/>
      <c r="I41" s="68"/>
      <c r="J41" s="80"/>
      <c r="K41" s="283">
        <f>Opleidingsplan!AJ75</f>
        <v>592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8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8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Opleidingsplan!BJ75</f>
        <v>550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8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8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Opleidingsplan!CI75</f>
        <v>0</v>
      </c>
      <c r="T45" s="79"/>
      <c r="U45" s="68"/>
      <c r="V45" s="80"/>
      <c r="W45" s="78">
        <f>+G39+K41+O43+S45</f>
        <v>1502</v>
      </c>
      <c r="X45" s="79"/>
      <c r="Y45" s="69"/>
    </row>
    <row r="46" spans="2:25" ht="10.199999999999999" customHeight="1" x14ac:dyDescent="0.3">
      <c r="B46" s="65"/>
      <c r="C46" s="348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8"/>
      <c r="D47" s="67" t="s">
        <v>4</v>
      </c>
      <c r="E47" s="76"/>
      <c r="F47" s="81"/>
      <c r="G47" s="284">
        <f>+G39-G37</f>
        <v>57</v>
      </c>
      <c r="H47" s="79"/>
      <c r="I47" s="68"/>
      <c r="J47" s="80"/>
      <c r="K47" s="284">
        <f>+K41-K37</f>
        <v>137.5</v>
      </c>
      <c r="L47" s="79"/>
      <c r="M47" s="68"/>
      <c r="N47" s="80"/>
      <c r="O47" s="284">
        <f>+O43-O37</f>
        <v>95.5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290</v>
      </c>
      <c r="X47" s="79"/>
      <c r="Y47" s="69"/>
    </row>
    <row r="48" spans="2:25" ht="10.199999999999999" customHeight="1" thickBot="1" x14ac:dyDescent="0.35">
      <c r="B48" s="65"/>
      <c r="C48" s="349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1" t="s">
        <v>4</v>
      </c>
      <c r="D50" s="71"/>
      <c r="E50" s="66"/>
      <c r="F50" s="344">
        <f>F18+F34+W12-W11-W10</f>
        <v>3030</v>
      </c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69"/>
    </row>
    <row r="51" spans="1:125" ht="10.199999999999999" customHeight="1" thickBot="1" x14ac:dyDescent="0.35">
      <c r="B51" s="65"/>
      <c r="C51" s="34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2"/>
      <c r="D53" s="67" t="s">
        <v>28</v>
      </c>
      <c r="E53" s="76"/>
      <c r="F53" s="77"/>
      <c r="G53" s="283">
        <f>+G21+G37</f>
        <v>1010</v>
      </c>
      <c r="H53" s="69"/>
      <c r="I53" s="70"/>
      <c r="J53" s="81"/>
      <c r="K53" s="283">
        <f>+K21+K37</f>
        <v>1010</v>
      </c>
      <c r="L53" s="79"/>
      <c r="M53" s="68"/>
      <c r="N53" s="80"/>
      <c r="O53" s="283">
        <f>+O21+O37</f>
        <v>1010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3030</v>
      </c>
      <c r="X53" s="93"/>
      <c r="Y53" s="69"/>
      <c r="AP53" s="280"/>
    </row>
    <row r="54" spans="1:125" ht="10.199999999999999" customHeight="1" x14ac:dyDescent="0.3">
      <c r="B54" s="65"/>
      <c r="C54" s="34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2"/>
      <c r="D55" s="67" t="s">
        <v>192</v>
      </c>
      <c r="E55" s="76"/>
      <c r="F55" s="77"/>
      <c r="G55" s="283">
        <f>G23</f>
        <v>705</v>
      </c>
      <c r="H55" s="79"/>
      <c r="I55" s="68"/>
      <c r="J55" s="80"/>
      <c r="K55" s="283">
        <f>K25</f>
        <v>503.75</v>
      </c>
      <c r="L55" s="79"/>
      <c r="M55" s="68"/>
      <c r="N55" s="80"/>
      <c r="O55" s="283">
        <f>O27</f>
        <v>502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1710.75</v>
      </c>
      <c r="X55" s="93"/>
      <c r="Y55" s="69"/>
    </row>
    <row r="56" spans="1:125" ht="14.25" customHeight="1" x14ac:dyDescent="0.3">
      <c r="B56" s="65"/>
      <c r="C56" s="342"/>
      <c r="D56" s="67" t="s">
        <v>0</v>
      </c>
      <c r="E56" s="76"/>
      <c r="F56" s="77"/>
      <c r="G56" s="283">
        <f>G39</f>
        <v>360</v>
      </c>
      <c r="H56" s="79"/>
      <c r="I56" s="68"/>
      <c r="J56" s="80"/>
      <c r="K56" s="283">
        <f>K41</f>
        <v>592</v>
      </c>
      <c r="L56" s="79"/>
      <c r="M56" s="68"/>
      <c r="N56" s="80"/>
      <c r="O56" s="283">
        <f>O43</f>
        <v>550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1502</v>
      </c>
      <c r="X56" s="93"/>
      <c r="Y56" s="69"/>
    </row>
    <row r="57" spans="1:125" s="285" customFormat="1" ht="14.25" customHeight="1" x14ac:dyDescent="0.3">
      <c r="A57" s="275"/>
      <c r="B57" s="96"/>
      <c r="C57" s="34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0.46751225585557543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2"/>
      <c r="D58" s="67" t="s">
        <v>4</v>
      </c>
      <c r="E58" s="76"/>
      <c r="F58" s="81"/>
      <c r="G58" s="283">
        <f>+G55+G56</f>
        <v>1065</v>
      </c>
      <c r="H58" s="69"/>
      <c r="I58" s="70"/>
      <c r="J58" s="81"/>
      <c r="K58" s="283">
        <f>+K55+K56</f>
        <v>1095.75</v>
      </c>
      <c r="L58" s="79"/>
      <c r="M58" s="68"/>
      <c r="N58" s="80"/>
      <c r="O58" s="283">
        <f>+O55+O56</f>
        <v>1052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3212.75</v>
      </c>
      <c r="X58" s="93"/>
      <c r="Y58" s="69"/>
    </row>
    <row r="59" spans="1:125" ht="10.199999999999999" customHeight="1" x14ac:dyDescent="0.3">
      <c r="B59" s="65"/>
      <c r="C59" s="34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2"/>
      <c r="D60" s="109" t="s">
        <v>132</v>
      </c>
      <c r="E60" s="76"/>
      <c r="F60" s="81"/>
      <c r="G60" s="284">
        <f>(G56+G55)-G53</f>
        <v>55</v>
      </c>
      <c r="H60" s="69"/>
      <c r="I60" s="70"/>
      <c r="J60" s="81"/>
      <c r="K60" s="284">
        <f>(K56+K55)-K53</f>
        <v>85.75</v>
      </c>
      <c r="L60" s="79"/>
      <c r="M60" s="68"/>
      <c r="N60" s="80"/>
      <c r="O60" s="284">
        <f>(O56+O55)-O53</f>
        <v>42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182.75</v>
      </c>
      <c r="X60" s="93"/>
      <c r="Y60" s="69"/>
    </row>
    <row r="61" spans="1:125" ht="10.199999999999999" customHeight="1" x14ac:dyDescent="0.3">
      <c r="B61" s="65"/>
      <c r="C61" s="34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2"/>
      <c r="D62" s="109" t="s">
        <v>133</v>
      </c>
      <c r="E62" s="76"/>
      <c r="F62" s="81"/>
      <c r="G62" s="284">
        <f>G55+G56-((G21/(1+$C$10))+(G37/(1+$C$11)))</f>
        <v>65</v>
      </c>
      <c r="H62" s="69"/>
      <c r="I62" s="70"/>
      <c r="J62" s="81"/>
      <c r="K62" s="284">
        <f>K55+K56-((K21/(1+$C$10))+(K37/(1+$C$11)))</f>
        <v>95.75</v>
      </c>
      <c r="L62" s="79"/>
      <c r="M62" s="68"/>
      <c r="N62" s="80"/>
      <c r="O62" s="284">
        <f>O55+O56-((O21/(1+$C$10))+(O37/(1+$C$11)))</f>
        <v>52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212.75</v>
      </c>
      <c r="X62" s="93"/>
      <c r="Y62" s="69"/>
    </row>
    <row r="63" spans="1:125" ht="10.199999999999999" customHeight="1" thickBot="1" x14ac:dyDescent="0.35">
      <c r="B63" s="65"/>
      <c r="C63" s="34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186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3">
        <f>Examenprogramma!$B$29</f>
        <v>44395</v>
      </c>
      <c r="L66" s="323"/>
      <c r="M66" s="323"/>
      <c r="N66" s="323"/>
      <c r="O66" s="323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4" t="str">
        <f>Examenprogramma!$B$30</f>
        <v>Naaldwijk</v>
      </c>
      <c r="L67" s="324"/>
      <c r="M67" s="324"/>
      <c r="N67" s="324"/>
      <c r="O67" s="324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5" t="str">
        <f>Examenprogramma!$B$31</f>
        <v>M.P. de Groot</v>
      </c>
      <c r="L68" s="325"/>
      <c r="M68" s="325"/>
      <c r="N68" s="325"/>
      <c r="O68" s="325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6"/>
  <sheetViews>
    <sheetView zoomScale="60" zoomScaleNormal="60" workbookViewId="0">
      <pane xSplit="3" ySplit="14" topLeftCell="AU15" activePane="bottomRight" state="frozen"/>
      <selection pane="topRight" activeCell="C1" sqref="C1"/>
      <selection pane="bottomLeft" activeCell="A13" sqref="A13"/>
      <selection pane="bottomRight" activeCell="BK32" sqref="BK32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4" t="str">
        <f>+Opleidingseis!$C$5</f>
        <v>MBO | Greenport</v>
      </c>
      <c r="E3" s="324"/>
      <c r="F3" s="324"/>
      <c r="G3" s="324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4" t="str">
        <f>Examenprogramma!B3</f>
        <v>Naaldwijk</v>
      </c>
      <c r="E4" s="324"/>
      <c r="F4" s="324"/>
      <c r="G4" s="324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4" t="str">
        <f>Opleidingseis!F3</f>
        <v>Watermanagement niveau 4</v>
      </c>
      <c r="E5" s="324"/>
      <c r="F5" s="324"/>
      <c r="G5" s="324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4" t="str">
        <f>Opleidingseis!C3</f>
        <v>2021-2022</v>
      </c>
      <c r="E6" s="324"/>
      <c r="F6" s="324"/>
      <c r="G6" s="32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4" t="str">
        <f>Opleidingseis!H5</f>
        <v>Groene ruimte 23171 (Opzichter/uitvoerder groene ruimte)</v>
      </c>
      <c r="E7" s="324"/>
      <c r="F7" s="324"/>
      <c r="G7" s="32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4">
        <f>Opleidingseis!F5</f>
        <v>25454</v>
      </c>
      <c r="E8" s="324"/>
      <c r="F8" s="324"/>
      <c r="G8" s="32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4" t="str">
        <f>Opleidingseis!C7</f>
        <v>BOL</v>
      </c>
      <c r="E9" s="324"/>
      <c r="F9" s="324"/>
      <c r="G9" s="324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4">
        <f>Opleidingseis!D7</f>
        <v>4</v>
      </c>
      <c r="E10" s="324"/>
      <c r="F10" s="324"/>
      <c r="G10" s="324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892</v>
      </c>
      <c r="D11" s="324">
        <f>Opleidingseis!D5</f>
        <v>3</v>
      </c>
      <c r="E11" s="324"/>
      <c r="F11" s="324"/>
      <c r="G11" s="324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2" t="s">
        <v>181</v>
      </c>
      <c r="C12" s="207"/>
      <c r="D12" s="375" t="s">
        <v>180</v>
      </c>
      <c r="E12" s="372" t="s">
        <v>180</v>
      </c>
      <c r="F12" s="372" t="s">
        <v>180</v>
      </c>
      <c r="G12" s="372" t="s">
        <v>180</v>
      </c>
      <c r="H12" s="372" t="s">
        <v>180</v>
      </c>
      <c r="I12" s="207"/>
      <c r="J12" s="368" t="s">
        <v>25</v>
      </c>
      <c r="K12" s="369"/>
      <c r="L12" s="369"/>
      <c r="M12" s="293">
        <v>1</v>
      </c>
      <c r="N12" s="207"/>
      <c r="O12" s="364" t="s">
        <v>179</v>
      </c>
      <c r="P12" s="365"/>
      <c r="Q12" s="365"/>
      <c r="R12" s="237" t="s">
        <v>893</v>
      </c>
      <c r="S12" s="207"/>
      <c r="T12" s="364" t="s">
        <v>179</v>
      </c>
      <c r="U12" s="365"/>
      <c r="V12" s="365"/>
      <c r="W12" s="237" t="s">
        <v>894</v>
      </c>
      <c r="X12" s="207"/>
      <c r="Y12" s="364" t="s">
        <v>179</v>
      </c>
      <c r="Z12" s="365"/>
      <c r="AA12" s="365"/>
      <c r="AB12" s="237" t="s">
        <v>895</v>
      </c>
      <c r="AC12" s="238"/>
      <c r="AD12" s="364" t="str">
        <f>+Y12</f>
        <v>Periode</v>
      </c>
      <c r="AE12" s="365"/>
      <c r="AF12" s="365"/>
      <c r="AG12" s="237" t="s">
        <v>896</v>
      </c>
      <c r="AH12" s="238"/>
      <c r="AI12" s="362" t="s">
        <v>25</v>
      </c>
      <c r="AJ12" s="363"/>
      <c r="AK12" s="363"/>
      <c r="AL12" s="247">
        <v>2</v>
      </c>
      <c r="AM12" s="207"/>
      <c r="AN12" s="362" t="s">
        <v>179</v>
      </c>
      <c r="AO12" s="363"/>
      <c r="AP12" s="363"/>
      <c r="AQ12" s="247" t="s">
        <v>897</v>
      </c>
      <c r="AR12" s="207"/>
      <c r="AS12" s="362" t="s">
        <v>179</v>
      </c>
      <c r="AT12" s="363"/>
      <c r="AU12" s="363"/>
      <c r="AV12" s="247" t="s">
        <v>898</v>
      </c>
      <c r="AW12" s="207"/>
      <c r="AX12" s="362" t="s">
        <v>179</v>
      </c>
      <c r="AY12" s="363"/>
      <c r="AZ12" s="363"/>
      <c r="BA12" s="247" t="s">
        <v>899</v>
      </c>
      <c r="BB12" s="238"/>
      <c r="BC12" s="362" t="str">
        <f>+AX12</f>
        <v>Periode</v>
      </c>
      <c r="BD12" s="363"/>
      <c r="BE12" s="363"/>
      <c r="BF12" s="247" t="s">
        <v>900</v>
      </c>
      <c r="BG12" s="238"/>
      <c r="BH12" s="238"/>
      <c r="BI12" s="360" t="s">
        <v>25</v>
      </c>
      <c r="BJ12" s="361"/>
      <c r="BK12" s="361"/>
      <c r="BL12" s="249">
        <v>3</v>
      </c>
      <c r="BM12" s="207"/>
      <c r="BN12" s="360" t="s">
        <v>179</v>
      </c>
      <c r="BO12" s="361"/>
      <c r="BP12" s="361"/>
      <c r="BQ12" s="249" t="s">
        <v>901</v>
      </c>
      <c r="BR12" s="207"/>
      <c r="BS12" s="360" t="s">
        <v>179</v>
      </c>
      <c r="BT12" s="361"/>
      <c r="BU12" s="361"/>
      <c r="BV12" s="249" t="s">
        <v>902</v>
      </c>
      <c r="BW12" s="207"/>
      <c r="BX12" s="360" t="s">
        <v>179</v>
      </c>
      <c r="BY12" s="361"/>
      <c r="BZ12" s="361"/>
      <c r="CA12" s="249" t="s">
        <v>903</v>
      </c>
      <c r="CB12" s="238"/>
      <c r="CC12" s="360" t="str">
        <f>+BX12</f>
        <v>Periode</v>
      </c>
      <c r="CD12" s="361"/>
      <c r="CE12" s="361"/>
      <c r="CF12" s="249" t="s">
        <v>904</v>
      </c>
      <c r="CG12" s="238"/>
      <c r="CH12" s="353" t="s">
        <v>884</v>
      </c>
      <c r="CI12" s="354"/>
      <c r="CJ12" s="354"/>
      <c r="CK12" s="251">
        <v>4</v>
      </c>
      <c r="CM12" s="353" t="s">
        <v>179</v>
      </c>
      <c r="CN12" s="354"/>
      <c r="CO12" s="354"/>
      <c r="CP12" s="251" t="s">
        <v>905</v>
      </c>
      <c r="CQ12" s="207"/>
      <c r="CR12" s="353" t="s">
        <v>179</v>
      </c>
      <c r="CS12" s="354"/>
      <c r="CT12" s="354"/>
      <c r="CU12" s="251" t="s">
        <v>906</v>
      </c>
      <c r="CV12" s="207"/>
      <c r="CW12" s="353" t="s">
        <v>179</v>
      </c>
      <c r="CX12" s="354"/>
      <c r="CY12" s="354"/>
      <c r="CZ12" s="251" t="s">
        <v>907</v>
      </c>
      <c r="DA12" s="238"/>
      <c r="DB12" s="353" t="str">
        <f>+CW12</f>
        <v>Periode</v>
      </c>
      <c r="DC12" s="354"/>
      <c r="DD12" s="354"/>
      <c r="DE12" s="251" t="s">
        <v>908</v>
      </c>
      <c r="DF12" s="238"/>
      <c r="DG12" s="384" t="s">
        <v>32</v>
      </c>
      <c r="DH12" s="385"/>
      <c r="DI12" s="385"/>
      <c r="DJ12" s="309"/>
    </row>
    <row r="13" spans="1:114" s="294" customFormat="1" ht="14.4" customHeight="1" x14ac:dyDescent="0.25">
      <c r="A13" s="370" t="s">
        <v>2</v>
      </c>
      <c r="B13" s="383"/>
      <c r="C13" s="208"/>
      <c r="D13" s="376"/>
      <c r="E13" s="373"/>
      <c r="F13" s="373"/>
      <c r="G13" s="373"/>
      <c r="H13" s="373"/>
      <c r="I13" s="208"/>
      <c r="J13" s="366" t="s">
        <v>192</v>
      </c>
      <c r="K13" s="366" t="s">
        <v>0</v>
      </c>
      <c r="L13" s="366" t="s">
        <v>185</v>
      </c>
      <c r="M13" s="366" t="s">
        <v>21</v>
      </c>
      <c r="N13" s="239"/>
      <c r="O13" s="366" t="s">
        <v>192</v>
      </c>
      <c r="P13" s="366" t="s">
        <v>0</v>
      </c>
      <c r="Q13" s="366" t="s">
        <v>185</v>
      </c>
      <c r="R13" s="366" t="s">
        <v>21</v>
      </c>
      <c r="S13" s="239"/>
      <c r="T13" s="366" t="s">
        <v>192</v>
      </c>
      <c r="U13" s="366" t="s">
        <v>0</v>
      </c>
      <c r="V13" s="366" t="s">
        <v>185</v>
      </c>
      <c r="W13" s="366" t="s">
        <v>21</v>
      </c>
      <c r="X13" s="239"/>
      <c r="Y13" s="366" t="s">
        <v>192</v>
      </c>
      <c r="Z13" s="366" t="s">
        <v>0</v>
      </c>
      <c r="AA13" s="366" t="s">
        <v>185</v>
      </c>
      <c r="AB13" s="366" t="s">
        <v>21</v>
      </c>
      <c r="AC13" s="240"/>
      <c r="AD13" s="366" t="s">
        <v>192</v>
      </c>
      <c r="AE13" s="366" t="s">
        <v>0</v>
      </c>
      <c r="AF13" s="366" t="s">
        <v>185</v>
      </c>
      <c r="AG13" s="366" t="s">
        <v>21</v>
      </c>
      <c r="AH13" s="240"/>
      <c r="AI13" s="356" t="s">
        <v>192</v>
      </c>
      <c r="AJ13" s="356" t="s">
        <v>0</v>
      </c>
      <c r="AK13" s="356" t="s">
        <v>185</v>
      </c>
      <c r="AL13" s="356" t="s">
        <v>21</v>
      </c>
      <c r="AM13" s="239"/>
      <c r="AN13" s="356" t="s">
        <v>192</v>
      </c>
      <c r="AO13" s="356" t="s">
        <v>0</v>
      </c>
      <c r="AP13" s="356" t="s">
        <v>185</v>
      </c>
      <c r="AQ13" s="356" t="s">
        <v>21</v>
      </c>
      <c r="AR13" s="239"/>
      <c r="AS13" s="356" t="s">
        <v>192</v>
      </c>
      <c r="AT13" s="356" t="s">
        <v>0</v>
      </c>
      <c r="AU13" s="356" t="s">
        <v>185</v>
      </c>
      <c r="AV13" s="356" t="s">
        <v>21</v>
      </c>
      <c r="AW13" s="239"/>
      <c r="AX13" s="356" t="s">
        <v>192</v>
      </c>
      <c r="AY13" s="356" t="s">
        <v>0</v>
      </c>
      <c r="AZ13" s="356" t="s">
        <v>185</v>
      </c>
      <c r="BA13" s="356" t="s">
        <v>21</v>
      </c>
      <c r="BB13" s="240"/>
      <c r="BC13" s="356" t="s">
        <v>192</v>
      </c>
      <c r="BD13" s="356" t="s">
        <v>0</v>
      </c>
      <c r="BE13" s="356" t="s">
        <v>185</v>
      </c>
      <c r="BF13" s="356" t="s">
        <v>21</v>
      </c>
      <c r="BG13" s="240"/>
      <c r="BH13" s="240"/>
      <c r="BI13" s="367" t="s">
        <v>192</v>
      </c>
      <c r="BJ13" s="367" t="s">
        <v>0</v>
      </c>
      <c r="BK13" s="367" t="s">
        <v>185</v>
      </c>
      <c r="BL13" s="367" t="s">
        <v>21</v>
      </c>
      <c r="BM13" s="239"/>
      <c r="BN13" s="367" t="s">
        <v>192</v>
      </c>
      <c r="BO13" s="367" t="s">
        <v>0</v>
      </c>
      <c r="BP13" s="367" t="s">
        <v>185</v>
      </c>
      <c r="BQ13" s="367" t="s">
        <v>21</v>
      </c>
      <c r="BR13" s="239"/>
      <c r="BS13" s="367" t="s">
        <v>192</v>
      </c>
      <c r="BT13" s="367" t="s">
        <v>0</v>
      </c>
      <c r="BU13" s="367" t="s">
        <v>185</v>
      </c>
      <c r="BV13" s="367" t="s">
        <v>21</v>
      </c>
      <c r="BW13" s="239"/>
      <c r="BX13" s="367" t="s">
        <v>192</v>
      </c>
      <c r="BY13" s="367" t="s">
        <v>0</v>
      </c>
      <c r="BZ13" s="367" t="s">
        <v>185</v>
      </c>
      <c r="CA13" s="367" t="s">
        <v>21</v>
      </c>
      <c r="CB13" s="240"/>
      <c r="CC13" s="367" t="s">
        <v>192</v>
      </c>
      <c r="CD13" s="367" t="s">
        <v>0</v>
      </c>
      <c r="CE13" s="367" t="s">
        <v>185</v>
      </c>
      <c r="CF13" s="367" t="s">
        <v>21</v>
      </c>
      <c r="CG13" s="240"/>
      <c r="CH13" s="355" t="s">
        <v>192</v>
      </c>
      <c r="CI13" s="355" t="s">
        <v>0</v>
      </c>
      <c r="CJ13" s="355" t="s">
        <v>185</v>
      </c>
      <c r="CK13" s="355" t="s">
        <v>21</v>
      </c>
      <c r="CM13" s="355" t="s">
        <v>192</v>
      </c>
      <c r="CN13" s="355" t="s">
        <v>0</v>
      </c>
      <c r="CO13" s="355" t="s">
        <v>185</v>
      </c>
      <c r="CP13" s="355" t="s">
        <v>21</v>
      </c>
      <c r="CQ13" s="239"/>
      <c r="CR13" s="355" t="s">
        <v>192</v>
      </c>
      <c r="CS13" s="355" t="s">
        <v>0</v>
      </c>
      <c r="CT13" s="355" t="s">
        <v>185</v>
      </c>
      <c r="CU13" s="355" t="s">
        <v>21</v>
      </c>
      <c r="CV13" s="239"/>
      <c r="CW13" s="355" t="s">
        <v>192</v>
      </c>
      <c r="CX13" s="355" t="s">
        <v>0</v>
      </c>
      <c r="CY13" s="355" t="s">
        <v>185</v>
      </c>
      <c r="CZ13" s="355" t="s">
        <v>21</v>
      </c>
      <c r="DA13" s="240"/>
      <c r="DB13" s="355" t="s">
        <v>192</v>
      </c>
      <c r="DC13" s="355" t="s">
        <v>0</v>
      </c>
      <c r="DD13" s="355" t="s">
        <v>185</v>
      </c>
      <c r="DE13" s="355" t="s">
        <v>21</v>
      </c>
      <c r="DF13" s="240"/>
      <c r="DG13" s="378" t="s">
        <v>192</v>
      </c>
      <c r="DH13" s="378" t="s">
        <v>0</v>
      </c>
      <c r="DI13" s="378" t="s">
        <v>185</v>
      </c>
      <c r="DJ13" s="378" t="s">
        <v>21</v>
      </c>
    </row>
    <row r="14" spans="1:114" s="241" customFormat="1" ht="12" x14ac:dyDescent="0.3">
      <c r="A14" s="371"/>
      <c r="B14" s="383"/>
      <c r="C14" s="209"/>
      <c r="D14" s="377"/>
      <c r="E14" s="374"/>
      <c r="F14" s="374"/>
      <c r="G14" s="374"/>
      <c r="H14" s="374"/>
      <c r="I14" s="209"/>
      <c r="J14" s="366"/>
      <c r="K14" s="366"/>
      <c r="L14" s="366"/>
      <c r="M14" s="366"/>
      <c r="N14" s="209"/>
      <c r="O14" s="366"/>
      <c r="P14" s="366"/>
      <c r="Q14" s="366"/>
      <c r="R14" s="366"/>
      <c r="S14" s="209"/>
      <c r="T14" s="366"/>
      <c r="U14" s="366"/>
      <c r="V14" s="366"/>
      <c r="W14" s="366"/>
      <c r="X14" s="209"/>
      <c r="Y14" s="366"/>
      <c r="Z14" s="366"/>
      <c r="AA14" s="366"/>
      <c r="AB14" s="366"/>
      <c r="AD14" s="366"/>
      <c r="AE14" s="366"/>
      <c r="AF14" s="366"/>
      <c r="AG14" s="366"/>
      <c r="AI14" s="356"/>
      <c r="AJ14" s="356"/>
      <c r="AK14" s="356"/>
      <c r="AL14" s="356"/>
      <c r="AM14" s="209"/>
      <c r="AN14" s="356"/>
      <c r="AO14" s="356"/>
      <c r="AP14" s="356"/>
      <c r="AQ14" s="356"/>
      <c r="AR14" s="209"/>
      <c r="AS14" s="356"/>
      <c r="AT14" s="356"/>
      <c r="AU14" s="356"/>
      <c r="AV14" s="356"/>
      <c r="AW14" s="209"/>
      <c r="AX14" s="356"/>
      <c r="AY14" s="356"/>
      <c r="AZ14" s="356"/>
      <c r="BA14" s="356"/>
      <c r="BC14" s="356"/>
      <c r="BD14" s="356"/>
      <c r="BE14" s="356"/>
      <c r="BF14" s="356"/>
      <c r="BI14" s="367"/>
      <c r="BJ14" s="367"/>
      <c r="BK14" s="367"/>
      <c r="BL14" s="367"/>
      <c r="BM14" s="209"/>
      <c r="BN14" s="367"/>
      <c r="BO14" s="367"/>
      <c r="BP14" s="367"/>
      <c r="BQ14" s="367"/>
      <c r="BR14" s="209"/>
      <c r="BS14" s="367"/>
      <c r="BT14" s="367"/>
      <c r="BU14" s="367"/>
      <c r="BV14" s="367"/>
      <c r="BW14" s="209"/>
      <c r="BX14" s="367"/>
      <c r="BY14" s="367"/>
      <c r="BZ14" s="367"/>
      <c r="CA14" s="367"/>
      <c r="CC14" s="367"/>
      <c r="CD14" s="367"/>
      <c r="CE14" s="367"/>
      <c r="CF14" s="367"/>
      <c r="CH14" s="355"/>
      <c r="CI14" s="355"/>
      <c r="CJ14" s="355"/>
      <c r="CK14" s="355"/>
      <c r="CM14" s="355"/>
      <c r="CN14" s="355"/>
      <c r="CO14" s="355"/>
      <c r="CP14" s="355"/>
      <c r="CQ14" s="209"/>
      <c r="CR14" s="355"/>
      <c r="CS14" s="355"/>
      <c r="CT14" s="355"/>
      <c r="CU14" s="355"/>
      <c r="CV14" s="209"/>
      <c r="CW14" s="355"/>
      <c r="CX14" s="355"/>
      <c r="CY14" s="355"/>
      <c r="CZ14" s="355"/>
      <c r="DB14" s="355"/>
      <c r="DC14" s="355"/>
      <c r="DD14" s="355"/>
      <c r="DE14" s="355"/>
      <c r="DG14" s="378"/>
      <c r="DH14" s="378"/>
      <c r="DI14" s="378"/>
      <c r="DJ14" s="378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951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40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20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/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60</v>
      </c>
      <c r="DH17" s="228"/>
      <c r="DI17" s="228"/>
      <c r="DJ17" s="224">
        <f>SUM(M17,AL17,BK17,CK17)</f>
        <v>0</v>
      </c>
    </row>
    <row r="18" spans="1:114" x14ac:dyDescent="0.3">
      <c r="A18" s="217" t="s">
        <v>952</v>
      </c>
      <c r="B18" s="217"/>
      <c r="D18" s="218" t="s">
        <v>922</v>
      </c>
      <c r="E18" s="219" t="s">
        <v>923</v>
      </c>
      <c r="F18" s="219" t="s">
        <v>924</v>
      </c>
      <c r="G18" s="219" t="s">
        <v>925</v>
      </c>
      <c r="H18" s="219"/>
      <c r="J18" s="224">
        <v>40</v>
      </c>
      <c r="K18" s="228"/>
      <c r="L18" s="228"/>
      <c r="M18" s="224">
        <f t="shared" ref="M18:M71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20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/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60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9" t="s">
        <v>921</v>
      </c>
      <c r="F19" s="219" t="s">
        <v>921</v>
      </c>
      <c r="G19" s="219" t="s">
        <v>921</v>
      </c>
      <c r="H19" s="219"/>
      <c r="J19" s="224">
        <v>40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20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/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60</v>
      </c>
      <c r="DH19" s="228"/>
      <c r="DI19" s="228"/>
      <c r="DJ19" s="224">
        <f t="shared" si="6"/>
        <v>0</v>
      </c>
    </row>
    <row r="20" spans="1:114" x14ac:dyDescent="0.3">
      <c r="A20" s="217" t="s">
        <v>953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30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31.5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v>15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61.5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954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50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5">
        <v>31</v>
      </c>
      <c r="AJ23" s="228"/>
      <c r="AK23" s="228"/>
      <c r="AL23" s="224">
        <f t="shared" ref="AL23:AL27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v>47</v>
      </c>
      <c r="BJ23" s="228"/>
      <c r="BK23" s="228"/>
      <c r="BL23" s="224">
        <f t="shared" ref="BL23:BL27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128</v>
      </c>
      <c r="DH23" s="228"/>
      <c r="DI23" s="228"/>
      <c r="DJ23" s="224">
        <f>SUM(M23,AL23,BL23,CK23)</f>
        <v>0</v>
      </c>
    </row>
    <row r="24" spans="1:114" x14ac:dyDescent="0.3">
      <c r="A24" s="217" t="s">
        <v>955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300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95">
        <v>130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v>320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7" si="9">SUM(CM24,CR24,CW24,DB24)</f>
        <v>0</v>
      </c>
      <c r="CI24" s="228"/>
      <c r="CJ24" s="228"/>
      <c r="CK24" s="224">
        <f t="shared" ref="CK24:CK27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7" si="11">SUM(J24,AI24,BI24,CH24)</f>
        <v>750</v>
      </c>
      <c r="DH24" s="228"/>
      <c r="DI24" s="228"/>
      <c r="DJ24" s="224">
        <f t="shared" ref="DJ24:DJ27" si="12">SUM(M24,AL24,BL24,CK24)</f>
        <v>0</v>
      </c>
    </row>
    <row r="25" spans="1:114" x14ac:dyDescent="0.3">
      <c r="A25" s="217" t="s">
        <v>956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f t="shared" ref="J25:J71" si="13">SUM(O25,T25,Y25,AD25)</f>
        <v>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95">
        <v>62.25</v>
      </c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f t="shared" ref="BI25:BI27" si="14">SUM(BN25,BS25,BX25,CC25)</f>
        <v>0</v>
      </c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62.25</v>
      </c>
      <c r="DH25" s="228"/>
      <c r="DI25" s="228"/>
      <c r="DJ25" s="224">
        <f t="shared" si="12"/>
        <v>0</v>
      </c>
    </row>
    <row r="26" spans="1:114" x14ac:dyDescent="0.3">
      <c r="A26" s="217" t="s">
        <v>957</v>
      </c>
      <c r="B26" s="217"/>
      <c r="D26" s="218" t="s">
        <v>941</v>
      </c>
      <c r="E26" s="218" t="s">
        <v>941</v>
      </c>
      <c r="F26" s="218" t="s">
        <v>941</v>
      </c>
      <c r="G26" s="218" t="s">
        <v>941</v>
      </c>
      <c r="H26" s="219"/>
      <c r="J26" s="224">
        <v>15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5">
        <f t="shared" ref="AI26:AI27" si="15">SUM(AN26,AS26,AX26,BC26)</f>
        <v>0</v>
      </c>
      <c r="AJ26" s="228"/>
      <c r="AK26" s="228"/>
      <c r="AL26" s="224">
        <f t="shared" si="7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5">
        <f t="shared" si="14"/>
        <v>0</v>
      </c>
      <c r="BJ26" s="228"/>
      <c r="BK26" s="228"/>
      <c r="BL26" s="224">
        <f t="shared" si="8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9"/>
        <v>0</v>
      </c>
      <c r="CI26" s="228"/>
      <c r="CJ26" s="228"/>
      <c r="CK26" s="224">
        <f t="shared" si="10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1"/>
        <v>15</v>
      </c>
      <c r="DH26" s="228"/>
      <c r="DI26" s="228"/>
      <c r="DJ26" s="224">
        <f t="shared" si="12"/>
        <v>0</v>
      </c>
    </row>
    <row r="27" spans="1:114" x14ac:dyDescent="0.3">
      <c r="A27" s="217" t="s">
        <v>958</v>
      </c>
      <c r="B27" s="217"/>
      <c r="D27" s="218" t="s">
        <v>941</v>
      </c>
      <c r="E27" s="218" t="s">
        <v>941</v>
      </c>
      <c r="F27" s="218" t="s">
        <v>941</v>
      </c>
      <c r="G27" s="218" t="s">
        <v>941</v>
      </c>
      <c r="H27" s="219"/>
      <c r="J27" s="224">
        <v>30</v>
      </c>
      <c r="K27" s="228"/>
      <c r="L27" s="228"/>
      <c r="M27" s="224">
        <f t="shared" si="0"/>
        <v>0</v>
      </c>
      <c r="O27" s="224"/>
      <c r="P27" s="228"/>
      <c r="Q27" s="228"/>
      <c r="R27" s="224"/>
      <c r="T27" s="224"/>
      <c r="U27" s="228"/>
      <c r="V27" s="228"/>
      <c r="W27" s="224"/>
      <c r="Y27" s="224"/>
      <c r="Z27" s="228"/>
      <c r="AA27" s="228"/>
      <c r="AB27" s="224"/>
      <c r="AD27" s="224"/>
      <c r="AE27" s="228"/>
      <c r="AF27" s="228"/>
      <c r="AG27" s="224"/>
      <c r="AI27" s="295">
        <f t="shared" si="15"/>
        <v>0</v>
      </c>
      <c r="AJ27" s="228"/>
      <c r="AK27" s="228"/>
      <c r="AL27" s="224">
        <f t="shared" si="7"/>
        <v>0</v>
      </c>
      <c r="AM27" s="201"/>
      <c r="AN27" s="224"/>
      <c r="AO27" s="228"/>
      <c r="AP27" s="228"/>
      <c r="AQ27" s="224"/>
      <c r="AS27" s="224"/>
      <c r="AT27" s="228"/>
      <c r="AU27" s="228"/>
      <c r="AV27" s="224"/>
      <c r="AX27" s="224"/>
      <c r="AY27" s="228"/>
      <c r="AZ27" s="228"/>
      <c r="BA27" s="224"/>
      <c r="BC27" s="224"/>
      <c r="BD27" s="228"/>
      <c r="BE27" s="228"/>
      <c r="BF27" s="224"/>
      <c r="BI27" s="295">
        <f t="shared" si="14"/>
        <v>0</v>
      </c>
      <c r="BJ27" s="228"/>
      <c r="BK27" s="228"/>
      <c r="BL27" s="224">
        <f t="shared" si="8"/>
        <v>0</v>
      </c>
      <c r="BM27" s="201"/>
      <c r="BN27" s="224"/>
      <c r="BO27" s="228"/>
      <c r="BP27" s="228"/>
      <c r="BQ27" s="224"/>
      <c r="BS27" s="224"/>
      <c r="BT27" s="228"/>
      <c r="BU27" s="228"/>
      <c r="BV27" s="224"/>
      <c r="BX27" s="224"/>
      <c r="BY27" s="228"/>
      <c r="BZ27" s="228"/>
      <c r="CA27" s="224"/>
      <c r="CC27" s="224"/>
      <c r="CD27" s="228"/>
      <c r="CE27" s="228"/>
      <c r="CF27" s="224"/>
      <c r="CH27" s="224">
        <f t="shared" si="9"/>
        <v>0</v>
      </c>
      <c r="CI27" s="228"/>
      <c r="CJ27" s="228"/>
      <c r="CK27" s="224">
        <f t="shared" si="10"/>
        <v>0</v>
      </c>
      <c r="CM27" s="224"/>
      <c r="CN27" s="228"/>
      <c r="CO27" s="228"/>
      <c r="CP27" s="224"/>
      <c r="CR27" s="224"/>
      <c r="CS27" s="228"/>
      <c r="CT27" s="228"/>
      <c r="CU27" s="224"/>
      <c r="CW27" s="224"/>
      <c r="CX27" s="228"/>
      <c r="CY27" s="228"/>
      <c r="CZ27" s="224"/>
      <c r="DB27" s="224"/>
      <c r="DC27" s="228"/>
      <c r="DD27" s="228"/>
      <c r="DE27" s="224"/>
      <c r="DG27" s="224">
        <f t="shared" si="11"/>
        <v>30</v>
      </c>
      <c r="DH27" s="228"/>
      <c r="DI27" s="228"/>
      <c r="DJ27" s="224">
        <f t="shared" si="12"/>
        <v>0</v>
      </c>
    </row>
    <row r="28" spans="1:114" s="201" customFormat="1" x14ac:dyDescent="0.3">
      <c r="A28" s="220"/>
      <c r="B28" s="220"/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175</v>
      </c>
      <c r="B29" s="213" t="s">
        <v>181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17" t="s">
        <v>176</v>
      </c>
      <c r="B30" s="217"/>
      <c r="D30" s="221" t="s">
        <v>927</v>
      </c>
      <c r="E30" s="221" t="s">
        <v>927</v>
      </c>
      <c r="F30" s="221" t="s">
        <v>927</v>
      </c>
      <c r="G30" s="221" t="s">
        <v>927</v>
      </c>
      <c r="H30" s="222"/>
      <c r="J30" s="224">
        <v>63</v>
      </c>
      <c r="K30" s="228"/>
      <c r="L30" s="228"/>
      <c r="M30" s="224">
        <f t="shared" si="0"/>
        <v>0</v>
      </c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295">
        <v>63</v>
      </c>
      <c r="AJ30" s="228"/>
      <c r="AK30" s="228"/>
      <c r="AL30" s="224">
        <f t="shared" ref="AL30:AL34" si="16">SUM(AQ30,AV30,BA30,BF30)</f>
        <v>0</v>
      </c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295">
        <v>40</v>
      </c>
      <c r="BJ30" s="228"/>
      <c r="BK30" s="228"/>
      <c r="BL30" s="224">
        <f t="shared" ref="BL30:BL34" si="17">SUM(BQ30,BV30,CA30,CF30)</f>
        <v>0</v>
      </c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>
        <f>SUM(CM30,CR30,CW30,DB30)</f>
        <v>0</v>
      </c>
      <c r="CI30" s="228"/>
      <c r="CJ30" s="228"/>
      <c r="CK30" s="224">
        <f>SUM(CP30,CU30,CZ30,DE30)</f>
        <v>0</v>
      </c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>
        <f>SUM(J30,AI30,BI30,CH30)</f>
        <v>166</v>
      </c>
      <c r="DH30" s="228"/>
      <c r="DI30" s="228"/>
      <c r="DJ30" s="224">
        <f>SUM(M30,AL30,BL30,CK30)</f>
        <v>0</v>
      </c>
    </row>
    <row r="31" spans="1:114" x14ac:dyDescent="0.3">
      <c r="A31" s="217" t="s">
        <v>961</v>
      </c>
      <c r="B31" s="217"/>
      <c r="D31" s="221"/>
      <c r="E31" s="221"/>
      <c r="F31" s="221"/>
      <c r="G31" s="221"/>
      <c r="H31" s="222"/>
      <c r="J31" s="224"/>
      <c r="K31" s="228"/>
      <c r="L31" s="228"/>
      <c r="M31" s="224"/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321"/>
      <c r="AJ31" s="228"/>
      <c r="AK31" s="228"/>
      <c r="AL31" s="224"/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321"/>
      <c r="BJ31" s="228"/>
      <c r="BK31" s="228"/>
      <c r="BL31" s="224"/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/>
      <c r="CI31" s="228"/>
      <c r="CJ31" s="228"/>
      <c r="CK31" s="224"/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/>
      <c r="DH31" s="228"/>
      <c r="DI31" s="228"/>
      <c r="DJ31" s="224"/>
    </row>
    <row r="32" spans="1:114" x14ac:dyDescent="0.3">
      <c r="A32" s="217" t="s">
        <v>177</v>
      </c>
      <c r="B32" s="217"/>
      <c r="D32" s="221" t="s">
        <v>927</v>
      </c>
      <c r="E32" s="221" t="s">
        <v>927</v>
      </c>
      <c r="F32" s="221" t="s">
        <v>927</v>
      </c>
      <c r="G32" s="221" t="s">
        <v>927</v>
      </c>
      <c r="H32" s="222"/>
      <c r="J32" s="224">
        <v>57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95">
        <v>63</v>
      </c>
      <c r="AJ32" s="228"/>
      <c r="AK32" s="228"/>
      <c r="AL32" s="224">
        <f t="shared" si="16"/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95">
        <v>40</v>
      </c>
      <c r="BJ32" s="228"/>
      <c r="BK32" s="228"/>
      <c r="BL32" s="224">
        <f t="shared" si="17"/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 t="shared" ref="CH32:CH34" si="18">SUM(CM32,CR32,CW32,DB32)</f>
        <v>0</v>
      </c>
      <c r="CI32" s="228"/>
      <c r="CJ32" s="228"/>
      <c r="CK32" s="224">
        <f t="shared" ref="CK32:CK34" si="19"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 t="shared" ref="DG32:DG34" si="20">SUM(J32,AI32,BI32,CH32)</f>
        <v>160</v>
      </c>
      <c r="DH32" s="228"/>
      <c r="DI32" s="228"/>
      <c r="DJ32" s="224">
        <f t="shared" ref="DJ32:DJ34" si="21">SUM(M32,AL32,BL32,CK32)</f>
        <v>0</v>
      </c>
    </row>
    <row r="33" spans="1:114" x14ac:dyDescent="0.3">
      <c r="A33" s="217" t="s">
        <v>966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1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1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178</v>
      </c>
      <c r="B34" s="217"/>
      <c r="D34" s="221" t="s">
        <v>927</v>
      </c>
      <c r="E34" s="221" t="s">
        <v>927</v>
      </c>
      <c r="F34" s="221" t="s">
        <v>927</v>
      </c>
      <c r="G34" s="221" t="s">
        <v>927</v>
      </c>
      <c r="H34" s="222"/>
      <c r="J34" s="224">
        <v>40</v>
      </c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95">
        <v>63</v>
      </c>
      <c r="AJ34" s="228"/>
      <c r="AK34" s="228"/>
      <c r="AL34" s="224">
        <f t="shared" si="16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95">
        <v>40</v>
      </c>
      <c r="BJ34" s="228"/>
      <c r="BK34" s="228"/>
      <c r="BL34" s="224">
        <f t="shared" si="17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si="18"/>
        <v>0</v>
      </c>
      <c r="CI34" s="228"/>
      <c r="CJ34" s="228"/>
      <c r="CK34" s="224">
        <f t="shared" si="19"/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si="20"/>
        <v>143</v>
      </c>
      <c r="DH34" s="228"/>
      <c r="DI34" s="228"/>
      <c r="DJ34" s="224">
        <f t="shared" si="21"/>
        <v>0</v>
      </c>
    </row>
    <row r="35" spans="1:114" x14ac:dyDescent="0.3">
      <c r="A35" s="220" t="s">
        <v>965</v>
      </c>
      <c r="B35" s="220"/>
      <c r="D35" s="211"/>
      <c r="E35" s="211"/>
      <c r="F35" s="211"/>
      <c r="G35" s="211"/>
      <c r="H35" s="201"/>
      <c r="J35" s="244"/>
      <c r="K35" s="322"/>
      <c r="L35" s="322"/>
      <c r="M35" s="244"/>
      <c r="O35" s="244"/>
      <c r="P35" s="322"/>
      <c r="Q35" s="322"/>
      <c r="R35" s="244"/>
      <c r="T35" s="244"/>
      <c r="U35" s="322"/>
      <c r="V35" s="322"/>
      <c r="W35" s="244"/>
      <c r="Y35" s="244"/>
      <c r="Z35" s="322"/>
      <c r="AA35" s="322"/>
      <c r="AB35" s="244"/>
      <c r="AD35" s="244"/>
      <c r="AE35" s="322"/>
      <c r="AF35" s="322"/>
      <c r="AG35" s="244"/>
      <c r="AI35" s="244"/>
      <c r="AJ35" s="322"/>
      <c r="AK35" s="322"/>
      <c r="AL35" s="244"/>
      <c r="AM35" s="201"/>
      <c r="AN35" s="244"/>
      <c r="AO35" s="322"/>
      <c r="AP35" s="322"/>
      <c r="AQ35" s="244"/>
      <c r="AS35" s="244"/>
      <c r="AT35" s="322"/>
      <c r="AU35" s="322"/>
      <c r="AV35" s="244"/>
      <c r="AX35" s="244"/>
      <c r="AY35" s="322"/>
      <c r="AZ35" s="322"/>
      <c r="BA35" s="244"/>
      <c r="BC35" s="244"/>
      <c r="BD35" s="322"/>
      <c r="BE35" s="322"/>
      <c r="BF35" s="244"/>
      <c r="BI35" s="244"/>
      <c r="BJ35" s="322"/>
      <c r="BK35" s="322"/>
      <c r="BL35" s="244"/>
      <c r="BM35" s="201"/>
      <c r="BN35" s="244"/>
      <c r="BO35" s="322"/>
      <c r="BP35" s="322"/>
      <c r="BQ35" s="244"/>
      <c r="BS35" s="244"/>
      <c r="BT35" s="322"/>
      <c r="BU35" s="322"/>
      <c r="BV35" s="244"/>
      <c r="BX35" s="244"/>
      <c r="BY35" s="322"/>
      <c r="BZ35" s="322"/>
      <c r="CA35" s="244"/>
      <c r="CC35" s="244"/>
      <c r="CD35" s="322"/>
      <c r="CE35" s="322"/>
      <c r="CF35" s="244"/>
      <c r="CH35" s="244"/>
      <c r="CI35" s="322"/>
      <c r="CJ35" s="322"/>
      <c r="CK35" s="244"/>
      <c r="CM35" s="244"/>
      <c r="CN35" s="322"/>
      <c r="CO35" s="322"/>
      <c r="CP35" s="244"/>
      <c r="CR35" s="244"/>
      <c r="CS35" s="322"/>
      <c r="CT35" s="322"/>
      <c r="CU35" s="244"/>
      <c r="CW35" s="244"/>
      <c r="CX35" s="322"/>
      <c r="CY35" s="322"/>
      <c r="CZ35" s="244"/>
      <c r="DB35" s="244"/>
      <c r="DC35" s="322"/>
      <c r="DD35" s="322"/>
      <c r="DE35" s="244"/>
      <c r="DG35" s="244"/>
      <c r="DH35" s="322"/>
      <c r="DI35" s="322"/>
      <c r="DJ35" s="244"/>
    </row>
    <row r="36" spans="1:114" s="201" customFormat="1" x14ac:dyDescent="0.3">
      <c r="D36" s="211"/>
      <c r="J36" s="244"/>
      <c r="K36" s="244"/>
      <c r="L36" s="244"/>
      <c r="M36" s="244"/>
      <c r="O36" s="244"/>
      <c r="P36" s="244"/>
      <c r="Q36" s="244"/>
      <c r="R36" s="244"/>
      <c r="T36" s="244"/>
      <c r="U36" s="244"/>
      <c r="V36" s="244"/>
      <c r="W36" s="244"/>
      <c r="Y36" s="244"/>
      <c r="Z36" s="244"/>
      <c r="AA36" s="244"/>
      <c r="AB36" s="244"/>
      <c r="AD36" s="244"/>
      <c r="AE36" s="244"/>
      <c r="AF36" s="244"/>
      <c r="AG36" s="244"/>
      <c r="AI36" s="244"/>
      <c r="AJ36" s="244"/>
      <c r="AK36" s="244"/>
      <c r="AL36" s="244"/>
      <c r="AN36" s="244"/>
      <c r="AO36" s="244"/>
      <c r="AP36" s="244"/>
      <c r="AQ36" s="244"/>
      <c r="AS36" s="244"/>
      <c r="AT36" s="244"/>
      <c r="AU36" s="244"/>
      <c r="AV36" s="244"/>
      <c r="AX36" s="244"/>
      <c r="AY36" s="244"/>
      <c r="AZ36" s="244"/>
      <c r="BA36" s="244"/>
      <c r="BC36" s="244"/>
      <c r="BD36" s="244"/>
      <c r="BE36" s="244"/>
      <c r="BF36" s="244"/>
      <c r="BI36" s="244"/>
      <c r="BJ36" s="244"/>
      <c r="BK36" s="244"/>
      <c r="BL36" s="244"/>
      <c r="BN36" s="244"/>
      <c r="BO36" s="244"/>
      <c r="BP36" s="244"/>
      <c r="BQ36" s="244"/>
      <c r="BS36" s="244"/>
      <c r="BT36" s="244"/>
      <c r="BU36" s="244"/>
      <c r="BV36" s="244"/>
      <c r="BX36" s="244"/>
      <c r="BY36" s="244"/>
      <c r="BZ36" s="244"/>
      <c r="CA36" s="244"/>
      <c r="CC36" s="244"/>
      <c r="CD36" s="244"/>
      <c r="CE36" s="244"/>
      <c r="CF36" s="244"/>
      <c r="CH36" s="244"/>
      <c r="CI36" s="244"/>
      <c r="CJ36" s="244"/>
      <c r="CK36" s="244"/>
      <c r="CM36" s="244"/>
      <c r="CN36" s="244"/>
      <c r="CO36" s="244"/>
      <c r="CP36" s="244"/>
      <c r="CR36" s="244"/>
      <c r="CS36" s="244"/>
      <c r="CT36" s="244"/>
      <c r="CU36" s="244"/>
      <c r="CW36" s="244"/>
      <c r="CX36" s="244"/>
      <c r="CY36" s="244"/>
      <c r="CZ36" s="244"/>
      <c r="DB36" s="244"/>
      <c r="DC36" s="244"/>
      <c r="DD36" s="244"/>
      <c r="DE36" s="244"/>
      <c r="DG36" s="244"/>
      <c r="DH36" s="244"/>
      <c r="DI36" s="244"/>
      <c r="DJ36" s="244"/>
    </row>
    <row r="37" spans="1:114" s="242" customFormat="1" ht="28.8" x14ac:dyDescent="0.3">
      <c r="A37" s="212" t="s">
        <v>0</v>
      </c>
      <c r="B37" s="213" t="s">
        <v>181</v>
      </c>
      <c r="C37" s="214"/>
      <c r="D37" s="215"/>
      <c r="E37" s="216"/>
      <c r="F37" s="216"/>
      <c r="G37" s="216"/>
      <c r="H37" s="216"/>
      <c r="I37" s="214"/>
      <c r="J37" s="230"/>
      <c r="K37" s="230"/>
      <c r="L37" s="230"/>
      <c r="M37" s="230"/>
      <c r="N37" s="214"/>
      <c r="O37" s="230"/>
      <c r="P37" s="230"/>
      <c r="Q37" s="230"/>
      <c r="R37" s="230"/>
      <c r="S37" s="214"/>
      <c r="T37" s="230"/>
      <c r="U37" s="230"/>
      <c r="V37" s="230"/>
      <c r="W37" s="230"/>
      <c r="X37" s="214"/>
      <c r="Y37" s="230"/>
      <c r="Z37" s="230"/>
      <c r="AA37" s="230"/>
      <c r="AB37" s="230"/>
      <c r="AD37" s="230"/>
      <c r="AE37" s="230"/>
      <c r="AF37" s="230"/>
      <c r="AG37" s="230"/>
      <c r="AI37" s="230"/>
      <c r="AJ37" s="230"/>
      <c r="AK37" s="230"/>
      <c r="AL37" s="230"/>
      <c r="AM37" s="214"/>
      <c r="AN37" s="230"/>
      <c r="AO37" s="230"/>
      <c r="AP37" s="230"/>
      <c r="AQ37" s="230"/>
      <c r="AR37" s="214"/>
      <c r="AS37" s="230"/>
      <c r="AT37" s="230"/>
      <c r="AU37" s="230"/>
      <c r="AV37" s="230"/>
      <c r="AW37" s="214"/>
      <c r="AX37" s="230"/>
      <c r="AY37" s="230"/>
      <c r="AZ37" s="230"/>
      <c r="BA37" s="230"/>
      <c r="BC37" s="230"/>
      <c r="BD37" s="230"/>
      <c r="BE37" s="230"/>
      <c r="BF37" s="230"/>
      <c r="BI37" s="230"/>
      <c r="BJ37" s="230"/>
      <c r="BK37" s="230"/>
      <c r="BL37" s="230"/>
      <c r="BM37" s="214"/>
      <c r="BN37" s="230"/>
      <c r="BO37" s="230"/>
      <c r="BP37" s="230"/>
      <c r="BQ37" s="230"/>
      <c r="BR37" s="214"/>
      <c r="BS37" s="230"/>
      <c r="BT37" s="230"/>
      <c r="BU37" s="230"/>
      <c r="BV37" s="230"/>
      <c r="BW37" s="214"/>
      <c r="BX37" s="230"/>
      <c r="BY37" s="230"/>
      <c r="BZ37" s="230"/>
      <c r="CA37" s="230"/>
      <c r="CC37" s="230"/>
      <c r="CD37" s="230"/>
      <c r="CE37" s="230"/>
      <c r="CF37" s="230"/>
      <c r="CH37" s="230"/>
      <c r="CI37" s="230"/>
      <c r="CJ37" s="230"/>
      <c r="CK37" s="230"/>
      <c r="CM37" s="230"/>
      <c r="CN37" s="230"/>
      <c r="CO37" s="230"/>
      <c r="CP37" s="230"/>
      <c r="CQ37" s="214"/>
      <c r="CR37" s="230"/>
      <c r="CS37" s="230"/>
      <c r="CT37" s="230"/>
      <c r="CU37" s="230"/>
      <c r="CV37" s="214"/>
      <c r="CW37" s="230"/>
      <c r="CX37" s="230"/>
      <c r="CY37" s="230"/>
      <c r="CZ37" s="230"/>
      <c r="DB37" s="230"/>
      <c r="DC37" s="230"/>
      <c r="DD37" s="230"/>
      <c r="DE37" s="230"/>
      <c r="DG37" s="230"/>
      <c r="DH37" s="230"/>
      <c r="DI37" s="230"/>
      <c r="DJ37" s="230"/>
    </row>
    <row r="38" spans="1:114" x14ac:dyDescent="0.3">
      <c r="A38" s="223" t="s">
        <v>78</v>
      </c>
      <c r="B38" s="223"/>
      <c r="D38" s="221" t="s">
        <v>941</v>
      </c>
      <c r="E38" s="221" t="s">
        <v>941</v>
      </c>
      <c r="F38" s="221" t="s">
        <v>941</v>
      </c>
      <c r="G38" s="221" t="s">
        <v>941</v>
      </c>
      <c r="H38" s="222"/>
      <c r="J38" s="228"/>
      <c r="K38" s="224">
        <v>360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6"/>
      <c r="AJ38" s="224">
        <f>SUM(AO38,AT38,AY38,BD38)</f>
        <v>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6"/>
      <c r="BJ38" s="224">
        <f>SUM(BO38,BT38,BY38,CD38)</f>
        <v>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>SUM(K38,AJ38,BJ38,CI38)</f>
        <v>360</v>
      </c>
      <c r="DI38" s="228"/>
      <c r="DJ38" s="228"/>
    </row>
    <row r="39" spans="1:114" x14ac:dyDescent="0.3">
      <c r="A39" s="223" t="s">
        <v>79</v>
      </c>
      <c r="B39" s="223"/>
      <c r="D39" s="221" t="s">
        <v>941</v>
      </c>
      <c r="E39" s="221" t="s">
        <v>941</v>
      </c>
      <c r="F39" s="221" t="s">
        <v>941</v>
      </c>
      <c r="G39" s="221" t="s">
        <v>941</v>
      </c>
      <c r="H39" s="222"/>
      <c r="J39" s="228"/>
      <c r="K39" s="224">
        <f t="shared" ref="K39:K40" si="22">SUM(P39,U39,Z39,AE39)</f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6"/>
      <c r="AJ39" s="224">
        <v>592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6"/>
      <c r="BJ39" s="224">
        <f t="shared" ref="BJ39" si="23">SUM(BO39,BT39,BY39,CD39)</f>
        <v>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ref="CI39:CI40" si="24">SUM(CN39,CS39,CX39,DC39)</f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ref="DH39:DH40" si="25">SUM(K39,AJ39,BJ39,CI39)</f>
        <v>592</v>
      </c>
      <c r="DI39" s="228"/>
      <c r="DJ39" s="228"/>
    </row>
    <row r="40" spans="1:114" x14ac:dyDescent="0.3">
      <c r="A40" s="223" t="s">
        <v>80</v>
      </c>
      <c r="B40" s="223"/>
      <c r="D40" s="221" t="s">
        <v>941</v>
      </c>
      <c r="E40" s="221" t="s">
        <v>941</v>
      </c>
      <c r="F40" s="221" t="s">
        <v>941</v>
      </c>
      <c r="G40" s="221" t="s">
        <v>941</v>
      </c>
      <c r="H40" s="222"/>
      <c r="J40" s="228"/>
      <c r="K40" s="224">
        <f t="shared" si="22"/>
        <v>0</v>
      </c>
      <c r="L40" s="228"/>
      <c r="M40" s="228"/>
      <c r="O40" s="228"/>
      <c r="P40" s="224"/>
      <c r="Q40" s="228"/>
      <c r="R40" s="228"/>
      <c r="T40" s="228"/>
      <c r="U40" s="224"/>
      <c r="V40" s="228"/>
      <c r="W40" s="228"/>
      <c r="Y40" s="228"/>
      <c r="Z40" s="224"/>
      <c r="AA40" s="228"/>
      <c r="AB40" s="228"/>
      <c r="AD40" s="228"/>
      <c r="AE40" s="224"/>
      <c r="AF40" s="228"/>
      <c r="AG40" s="228"/>
      <c r="AI40" s="296"/>
      <c r="AJ40" s="224">
        <f t="shared" ref="AJ40" si="26">SUM(AO40,AT40,AY40,BD40)</f>
        <v>0</v>
      </c>
      <c r="AK40" s="228"/>
      <c r="AL40" s="228"/>
      <c r="AM40" s="201"/>
      <c r="AN40" s="228"/>
      <c r="AO40" s="224"/>
      <c r="AP40" s="228"/>
      <c r="AQ40" s="228"/>
      <c r="AS40" s="228"/>
      <c r="AT40" s="224"/>
      <c r="AU40" s="228"/>
      <c r="AV40" s="228"/>
      <c r="AX40" s="228"/>
      <c r="AY40" s="224"/>
      <c r="AZ40" s="228"/>
      <c r="BA40" s="228"/>
      <c r="BC40" s="228"/>
      <c r="BD40" s="224"/>
      <c r="BE40" s="228"/>
      <c r="BF40" s="228"/>
      <c r="BI40" s="296"/>
      <c r="BJ40" s="224">
        <v>550</v>
      </c>
      <c r="BK40" s="228"/>
      <c r="BL40" s="228"/>
      <c r="BM40" s="201"/>
      <c r="BN40" s="228"/>
      <c r="BO40" s="224"/>
      <c r="BP40" s="228"/>
      <c r="BQ40" s="228"/>
      <c r="BS40" s="228"/>
      <c r="BT40" s="224"/>
      <c r="BU40" s="228"/>
      <c r="BV40" s="228"/>
      <c r="BX40" s="228"/>
      <c r="BY40" s="224"/>
      <c r="BZ40" s="228"/>
      <c r="CA40" s="228"/>
      <c r="CC40" s="228"/>
      <c r="CD40" s="224"/>
      <c r="CE40" s="228"/>
      <c r="CF40" s="228"/>
      <c r="CH40" s="228"/>
      <c r="CI40" s="224">
        <f t="shared" si="24"/>
        <v>0</v>
      </c>
      <c r="CJ40" s="228"/>
      <c r="CK40" s="228"/>
      <c r="CM40" s="228"/>
      <c r="CN40" s="224"/>
      <c r="CO40" s="228"/>
      <c r="CP40" s="228"/>
      <c r="CR40" s="228"/>
      <c r="CS40" s="224"/>
      <c r="CT40" s="228"/>
      <c r="CU40" s="228"/>
      <c r="CW40" s="228"/>
      <c r="CX40" s="224"/>
      <c r="CY40" s="228"/>
      <c r="CZ40" s="228"/>
      <c r="DB40" s="228"/>
      <c r="DC40" s="224"/>
      <c r="DD40" s="228"/>
      <c r="DE40" s="228"/>
      <c r="DG40" s="228"/>
      <c r="DH40" s="224">
        <f t="shared" si="25"/>
        <v>550</v>
      </c>
      <c r="DI40" s="228"/>
      <c r="DJ40" s="228"/>
    </row>
    <row r="41" spans="1:114" s="201" customFormat="1" outlineLevel="1" x14ac:dyDescent="0.3">
      <c r="D41" s="211"/>
      <c r="J41" s="244"/>
      <c r="K41" s="244"/>
      <c r="L41" s="244"/>
      <c r="M41" s="244"/>
      <c r="O41" s="244"/>
      <c r="P41" s="244"/>
      <c r="Q41" s="244"/>
      <c r="R41" s="244"/>
      <c r="T41" s="244"/>
      <c r="U41" s="244"/>
      <c r="V41" s="244"/>
      <c r="W41" s="244"/>
      <c r="Y41" s="244"/>
      <c r="Z41" s="244"/>
      <c r="AA41" s="244"/>
      <c r="AB41" s="244"/>
      <c r="AD41" s="244"/>
      <c r="AE41" s="244"/>
      <c r="AF41" s="244"/>
      <c r="AG41" s="244"/>
      <c r="AI41" s="244"/>
      <c r="AJ41" s="244"/>
      <c r="AK41" s="244"/>
      <c r="AL41" s="244"/>
      <c r="AN41" s="244"/>
      <c r="AO41" s="244"/>
      <c r="AP41" s="244"/>
      <c r="AQ41" s="244"/>
      <c r="AS41" s="244"/>
      <c r="AT41" s="244"/>
      <c r="AU41" s="244"/>
      <c r="AV41" s="244"/>
      <c r="AX41" s="244"/>
      <c r="AY41" s="244"/>
      <c r="AZ41" s="244"/>
      <c r="BA41" s="244"/>
      <c r="BC41" s="244"/>
      <c r="BD41" s="244"/>
      <c r="BE41" s="244"/>
      <c r="BF41" s="244"/>
      <c r="BI41" s="244"/>
      <c r="BJ41" s="244"/>
      <c r="BK41" s="244"/>
      <c r="BL41" s="244"/>
      <c r="BN41" s="244"/>
      <c r="BO41" s="244"/>
      <c r="BP41" s="244"/>
      <c r="BQ41" s="244"/>
      <c r="BS41" s="244"/>
      <c r="BT41" s="244"/>
      <c r="BU41" s="244"/>
      <c r="BV41" s="244"/>
      <c r="BX41" s="244"/>
      <c r="BY41" s="244"/>
      <c r="BZ41" s="244"/>
      <c r="CA41" s="244"/>
      <c r="CC41" s="244"/>
      <c r="CD41" s="244"/>
      <c r="CE41" s="244"/>
      <c r="CF41" s="244"/>
      <c r="CH41" s="244"/>
      <c r="CI41" s="244"/>
      <c r="CJ41" s="244"/>
      <c r="CK41" s="244"/>
      <c r="CM41" s="244"/>
      <c r="CN41" s="244"/>
      <c r="CO41" s="244"/>
      <c r="CP41" s="244"/>
      <c r="CR41" s="244"/>
      <c r="CS41" s="244"/>
      <c r="CT41" s="244"/>
      <c r="CU41" s="244"/>
      <c r="CW41" s="244"/>
      <c r="CX41" s="244"/>
      <c r="CY41" s="244"/>
      <c r="CZ41" s="244"/>
      <c r="DB41" s="244"/>
      <c r="DC41" s="244"/>
      <c r="DD41" s="244"/>
      <c r="DE41" s="244"/>
      <c r="DG41" s="244"/>
      <c r="DH41" s="244"/>
      <c r="DI41" s="244"/>
      <c r="DJ41" s="244"/>
    </row>
    <row r="42" spans="1:114" s="242" customFormat="1" outlineLevel="1" x14ac:dyDescent="0.3">
      <c r="A42" s="212" t="s">
        <v>196</v>
      </c>
      <c r="B42" s="212"/>
      <c r="C42" s="214"/>
      <c r="D42" s="215"/>
      <c r="E42" s="216"/>
      <c r="F42" s="216"/>
      <c r="G42" s="216"/>
      <c r="H42" s="216"/>
      <c r="I42" s="214"/>
      <c r="J42" s="230"/>
      <c r="K42" s="230"/>
      <c r="L42" s="230"/>
      <c r="M42" s="230"/>
      <c r="N42" s="214"/>
      <c r="O42" s="230"/>
      <c r="P42" s="230"/>
      <c r="Q42" s="230"/>
      <c r="R42" s="230"/>
      <c r="S42" s="214"/>
      <c r="T42" s="230"/>
      <c r="U42" s="230"/>
      <c r="V42" s="230"/>
      <c r="W42" s="230"/>
      <c r="X42" s="214"/>
      <c r="Y42" s="230"/>
      <c r="Z42" s="230"/>
      <c r="AA42" s="230"/>
      <c r="AB42" s="230"/>
      <c r="AD42" s="230"/>
      <c r="AE42" s="230"/>
      <c r="AF42" s="230"/>
      <c r="AG42" s="230"/>
      <c r="AI42" s="230"/>
      <c r="AJ42" s="230"/>
      <c r="AK42" s="230"/>
      <c r="AL42" s="230"/>
      <c r="AM42" s="214"/>
      <c r="AN42" s="230"/>
      <c r="AO42" s="230"/>
      <c r="AP42" s="230"/>
      <c r="AQ42" s="230"/>
      <c r="AR42" s="214"/>
      <c r="AS42" s="230"/>
      <c r="AT42" s="230"/>
      <c r="AU42" s="230"/>
      <c r="AV42" s="230"/>
      <c r="AW42" s="214"/>
      <c r="AX42" s="230"/>
      <c r="AY42" s="230"/>
      <c r="AZ42" s="230"/>
      <c r="BA42" s="230"/>
      <c r="BC42" s="230"/>
      <c r="BD42" s="230"/>
      <c r="BE42" s="230"/>
      <c r="BF42" s="230"/>
      <c r="BI42" s="230"/>
      <c r="BJ42" s="230"/>
      <c r="BK42" s="230"/>
      <c r="BL42" s="230"/>
      <c r="BM42" s="214"/>
      <c r="BN42" s="230"/>
      <c r="BO42" s="230"/>
      <c r="BP42" s="230"/>
      <c r="BQ42" s="230"/>
      <c r="BR42" s="214"/>
      <c r="BS42" s="230"/>
      <c r="BT42" s="230"/>
      <c r="BU42" s="230"/>
      <c r="BV42" s="230"/>
      <c r="BW42" s="214"/>
      <c r="BX42" s="230"/>
      <c r="BY42" s="230"/>
      <c r="BZ42" s="230"/>
      <c r="CA42" s="230"/>
      <c r="CC42" s="230"/>
      <c r="CD42" s="230"/>
      <c r="CE42" s="230"/>
      <c r="CF42" s="230"/>
      <c r="CH42" s="230"/>
      <c r="CI42" s="230"/>
      <c r="CJ42" s="230"/>
      <c r="CK42" s="230"/>
      <c r="CM42" s="230"/>
      <c r="CN42" s="230"/>
      <c r="CO42" s="230"/>
      <c r="CP42" s="230"/>
      <c r="CQ42" s="214"/>
      <c r="CR42" s="230"/>
      <c r="CS42" s="230"/>
      <c r="CT42" s="230"/>
      <c r="CU42" s="230"/>
      <c r="CV42" s="214"/>
      <c r="CW42" s="230"/>
      <c r="CX42" s="230"/>
      <c r="CY42" s="230"/>
      <c r="CZ42" s="230"/>
      <c r="DB42" s="230"/>
      <c r="DC42" s="230"/>
      <c r="DD42" s="230"/>
      <c r="DE42" s="230"/>
      <c r="DG42" s="230"/>
      <c r="DH42" s="230"/>
      <c r="DI42" s="230"/>
      <c r="DJ42" s="230"/>
    </row>
    <row r="43" spans="1:114" outlineLevel="1" x14ac:dyDescent="0.3">
      <c r="A43" s="224" t="s">
        <v>200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L43" s="297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193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194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195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174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188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189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4" t="s">
        <v>190</v>
      </c>
      <c r="B50" s="224"/>
      <c r="D50" s="221"/>
      <c r="E50" s="222"/>
      <c r="F50" s="222"/>
      <c r="G50" s="222"/>
      <c r="H50" s="222"/>
      <c r="I50" s="244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outlineLevel="1" x14ac:dyDescent="0.3">
      <c r="A51" s="223" t="s">
        <v>191</v>
      </c>
      <c r="B51" s="223"/>
      <c r="D51" s="221"/>
      <c r="E51" s="222"/>
      <c r="F51" s="222"/>
      <c r="G51" s="222"/>
      <c r="H51" s="222"/>
      <c r="J51" s="228"/>
      <c r="K51" s="228"/>
      <c r="L51" s="228"/>
      <c r="M51" s="228"/>
      <c r="O51" s="228"/>
      <c r="P51" s="228"/>
      <c r="Q51" s="228"/>
      <c r="R51" s="228"/>
      <c r="T51" s="228"/>
      <c r="U51" s="228"/>
      <c r="V51" s="228"/>
      <c r="W51" s="228"/>
      <c r="Y51" s="228"/>
      <c r="Z51" s="228"/>
      <c r="AA51" s="228"/>
      <c r="AB51" s="228"/>
      <c r="AD51" s="228"/>
      <c r="AE51" s="228"/>
      <c r="AF51" s="228"/>
      <c r="AG51" s="228"/>
      <c r="AI51" s="228"/>
      <c r="AJ51" s="228"/>
      <c r="AK51" s="228"/>
      <c r="AL51" s="228"/>
      <c r="AM51" s="201"/>
      <c r="AN51" s="228"/>
      <c r="AO51" s="228"/>
      <c r="AP51" s="228"/>
      <c r="AQ51" s="228"/>
      <c r="AS51" s="228"/>
      <c r="AT51" s="228"/>
      <c r="AU51" s="228"/>
      <c r="AV51" s="228"/>
      <c r="AX51" s="228"/>
      <c r="AY51" s="228"/>
      <c r="AZ51" s="228"/>
      <c r="BA51" s="228"/>
      <c r="BC51" s="228"/>
      <c r="BD51" s="228"/>
      <c r="BE51" s="228"/>
      <c r="BF51" s="228"/>
      <c r="BI51" s="228"/>
      <c r="BJ51" s="228"/>
      <c r="BK51" s="228"/>
      <c r="BL51" s="228"/>
      <c r="BM51" s="201"/>
      <c r="BN51" s="228"/>
      <c r="BO51" s="228"/>
      <c r="BP51" s="228"/>
      <c r="BQ51" s="228"/>
      <c r="BS51" s="228"/>
      <c r="BT51" s="228"/>
      <c r="BU51" s="228"/>
      <c r="BV51" s="228"/>
      <c r="BX51" s="228"/>
      <c r="BY51" s="228"/>
      <c r="BZ51" s="228"/>
      <c r="CA51" s="228"/>
      <c r="CC51" s="228"/>
      <c r="CD51" s="228"/>
      <c r="CE51" s="228"/>
      <c r="CF51" s="228"/>
      <c r="CH51" s="228"/>
      <c r="CI51" s="228"/>
      <c r="CJ51" s="228"/>
      <c r="CK51" s="228"/>
      <c r="CM51" s="228"/>
      <c r="CN51" s="228"/>
      <c r="CO51" s="228"/>
      <c r="CP51" s="228"/>
      <c r="CR51" s="228"/>
      <c r="CS51" s="228"/>
      <c r="CT51" s="228"/>
      <c r="CU51" s="228"/>
      <c r="CW51" s="228"/>
      <c r="CX51" s="228"/>
      <c r="CY51" s="228"/>
      <c r="CZ51" s="228"/>
      <c r="DB51" s="228"/>
      <c r="DC51" s="228"/>
      <c r="DD51" s="228"/>
      <c r="DE51" s="228"/>
      <c r="DG51" s="228"/>
      <c r="DH51" s="228"/>
      <c r="DI51" s="228"/>
      <c r="DJ51" s="228"/>
    </row>
    <row r="52" spans="1:114" s="201" customFormat="1" ht="18" customHeight="1" x14ac:dyDescent="0.3">
      <c r="A52" s="214" t="s">
        <v>199</v>
      </c>
      <c r="D52" s="211"/>
      <c r="J52" s="244"/>
      <c r="K52" s="244"/>
      <c r="L52" s="244"/>
      <c r="M52" s="244"/>
      <c r="O52" s="244"/>
      <c r="P52" s="244"/>
      <c r="Q52" s="244"/>
      <c r="R52" s="244"/>
      <c r="T52" s="244"/>
      <c r="U52" s="244"/>
      <c r="V52" s="244"/>
      <c r="W52" s="244"/>
      <c r="Y52" s="244"/>
      <c r="Z52" s="244"/>
      <c r="AA52" s="244"/>
      <c r="AB52" s="244"/>
      <c r="AD52" s="244"/>
      <c r="AE52" s="244"/>
      <c r="AF52" s="244"/>
      <c r="AG52" s="244"/>
      <c r="AI52" s="244"/>
      <c r="AJ52" s="244"/>
      <c r="AK52" s="244"/>
      <c r="AL52" s="244"/>
      <c r="AN52" s="244"/>
      <c r="AO52" s="244"/>
      <c r="AP52" s="244"/>
      <c r="AQ52" s="244"/>
      <c r="AS52" s="244"/>
      <c r="AT52" s="244"/>
      <c r="AU52" s="244"/>
      <c r="AV52" s="244"/>
      <c r="AX52" s="244"/>
      <c r="AY52" s="244"/>
      <c r="AZ52" s="244"/>
      <c r="BA52" s="244"/>
      <c r="BC52" s="244"/>
      <c r="BD52" s="244"/>
      <c r="BE52" s="244"/>
      <c r="BF52" s="244"/>
      <c r="BI52" s="244"/>
      <c r="BJ52" s="244"/>
      <c r="BK52" s="244"/>
      <c r="BL52" s="244"/>
      <c r="BN52" s="244"/>
      <c r="BO52" s="244"/>
      <c r="BP52" s="244"/>
      <c r="BQ52" s="244"/>
      <c r="BS52" s="244"/>
      <c r="BT52" s="244"/>
      <c r="BU52" s="244"/>
      <c r="BV52" s="244"/>
      <c r="BX52" s="244"/>
      <c r="BY52" s="244"/>
      <c r="BZ52" s="244"/>
      <c r="CA52" s="244"/>
      <c r="CC52" s="244"/>
      <c r="CD52" s="244"/>
      <c r="CE52" s="244"/>
      <c r="CF52" s="244"/>
      <c r="CH52" s="244"/>
      <c r="CI52" s="244"/>
      <c r="CJ52" s="244"/>
      <c r="CK52" s="244"/>
      <c r="CM52" s="244"/>
      <c r="CN52" s="244"/>
      <c r="CO52" s="244"/>
      <c r="CP52" s="244"/>
      <c r="CR52" s="244"/>
      <c r="CS52" s="244"/>
      <c r="CT52" s="244"/>
      <c r="CU52" s="244"/>
      <c r="CW52" s="244"/>
      <c r="CX52" s="244"/>
      <c r="CY52" s="244"/>
      <c r="CZ52" s="244"/>
      <c r="DB52" s="244"/>
      <c r="DC52" s="244"/>
      <c r="DD52" s="244"/>
      <c r="DE52" s="244"/>
      <c r="DG52" s="244"/>
      <c r="DH52" s="244"/>
      <c r="DI52" s="244"/>
      <c r="DJ52" s="244"/>
    </row>
    <row r="53" spans="1:114" s="242" customFormat="1" x14ac:dyDescent="0.3">
      <c r="A53" s="212" t="s">
        <v>1</v>
      </c>
      <c r="B53" s="212"/>
      <c r="C53" s="214"/>
      <c r="D53" s="215"/>
      <c r="E53" s="216"/>
      <c r="F53" s="216"/>
      <c r="G53" s="216"/>
      <c r="H53" s="216"/>
      <c r="I53" s="214"/>
      <c r="J53" s="230"/>
      <c r="K53" s="230"/>
      <c r="L53" s="230"/>
      <c r="M53" s="230"/>
      <c r="N53" s="214"/>
      <c r="O53" s="230"/>
      <c r="P53" s="230"/>
      <c r="Q53" s="230"/>
      <c r="R53" s="230"/>
      <c r="S53" s="214"/>
      <c r="T53" s="230"/>
      <c r="U53" s="230"/>
      <c r="V53" s="230"/>
      <c r="W53" s="230"/>
      <c r="X53" s="214"/>
      <c r="Y53" s="230"/>
      <c r="Z53" s="230"/>
      <c r="AA53" s="230"/>
      <c r="AB53" s="230"/>
      <c r="AD53" s="230"/>
      <c r="AE53" s="230"/>
      <c r="AF53" s="230"/>
      <c r="AG53" s="230"/>
      <c r="AI53" s="230"/>
      <c r="AJ53" s="230"/>
      <c r="AK53" s="230"/>
      <c r="AL53" s="230"/>
      <c r="AM53" s="214"/>
      <c r="AN53" s="230"/>
      <c r="AO53" s="230"/>
      <c r="AP53" s="230"/>
      <c r="AQ53" s="230"/>
      <c r="AR53" s="214"/>
      <c r="AS53" s="230"/>
      <c r="AT53" s="230"/>
      <c r="AU53" s="230"/>
      <c r="AV53" s="230"/>
      <c r="AW53" s="214"/>
      <c r="AX53" s="230"/>
      <c r="AY53" s="230"/>
      <c r="AZ53" s="230"/>
      <c r="BA53" s="230"/>
      <c r="BC53" s="230"/>
      <c r="BD53" s="230"/>
      <c r="BE53" s="230"/>
      <c r="BF53" s="230"/>
      <c r="BI53" s="230"/>
      <c r="BJ53" s="230"/>
      <c r="BK53" s="230"/>
      <c r="BL53" s="230"/>
      <c r="BM53" s="214"/>
      <c r="BN53" s="230"/>
      <c r="BO53" s="230"/>
      <c r="BP53" s="230"/>
      <c r="BQ53" s="230"/>
      <c r="BR53" s="214"/>
      <c r="BS53" s="230"/>
      <c r="BT53" s="230"/>
      <c r="BU53" s="230"/>
      <c r="BV53" s="230"/>
      <c r="BW53" s="214"/>
      <c r="BX53" s="230"/>
      <c r="BY53" s="230"/>
      <c r="BZ53" s="230"/>
      <c r="CA53" s="230"/>
      <c r="CC53" s="230"/>
      <c r="CD53" s="230"/>
      <c r="CE53" s="230"/>
      <c r="CF53" s="230"/>
      <c r="CH53" s="230"/>
      <c r="CI53" s="230"/>
      <c r="CJ53" s="230"/>
      <c r="CK53" s="230"/>
      <c r="CM53" s="230"/>
      <c r="CN53" s="230"/>
      <c r="CO53" s="230"/>
      <c r="CP53" s="230"/>
      <c r="CQ53" s="214"/>
      <c r="CR53" s="230"/>
      <c r="CS53" s="230"/>
      <c r="CT53" s="230"/>
      <c r="CU53" s="230"/>
      <c r="CV53" s="214"/>
      <c r="CW53" s="230"/>
      <c r="CX53" s="230"/>
      <c r="CY53" s="230"/>
      <c r="CZ53" s="230"/>
      <c r="DB53" s="230"/>
      <c r="DC53" s="230"/>
      <c r="DD53" s="230"/>
      <c r="DE53" s="230"/>
      <c r="DG53" s="230"/>
      <c r="DH53" s="230"/>
      <c r="DI53" s="230"/>
      <c r="DJ53" s="230"/>
    </row>
    <row r="54" spans="1:114" x14ac:dyDescent="0.3">
      <c r="A54" s="223" t="s">
        <v>941</v>
      </c>
      <c r="B54" s="223"/>
      <c r="D54" s="225"/>
      <c r="E54" s="226"/>
      <c r="F54" s="226"/>
      <c r="G54" s="226"/>
      <c r="H54" s="226"/>
      <c r="I54" s="244"/>
      <c r="J54" s="228"/>
      <c r="K54" s="228"/>
      <c r="L54" s="224">
        <f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>SUM(AP54,AU54,AZ54,BE54)</f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v>2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>SUM(L54,AK54,BK54,CJ54)</f>
        <v>2</v>
      </c>
      <c r="DJ54" s="228"/>
    </row>
    <row r="55" spans="1:114" x14ac:dyDescent="0.3">
      <c r="A55" s="223" t="s">
        <v>917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ref="L55:L68" si="27">SUM(Q55,V55,AA55,AF55)</f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ref="AK55:AK68" si="28">SUM(AP55,AU55,AZ55,BE55)</f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v>2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ref="CJ55:CJ68" si="29">SUM(CO55,CT55,CY55,DD55)</f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ref="DI55:DI68" si="30">SUM(L55,AK55,BK55,CJ55)</f>
        <v>2</v>
      </c>
      <c r="DJ55" s="228"/>
    </row>
    <row r="56" spans="1:114" x14ac:dyDescent="0.3">
      <c r="A56" s="223" t="s">
        <v>918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7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28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1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29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30"/>
        <v>1</v>
      </c>
      <c r="DJ56" s="228"/>
    </row>
    <row r="57" spans="1:114" x14ac:dyDescent="0.3">
      <c r="A57" s="223" t="s">
        <v>919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7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28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2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29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0"/>
        <v>2</v>
      </c>
      <c r="DJ57" s="228"/>
    </row>
    <row r="58" spans="1:114" x14ac:dyDescent="0.3">
      <c r="A58" s="223" t="s">
        <v>920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7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8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1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29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0"/>
        <v>1</v>
      </c>
      <c r="DJ58" s="228"/>
    </row>
    <row r="59" spans="1:114" x14ac:dyDescent="0.3">
      <c r="A59" s="223" t="s">
        <v>921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7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8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29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0"/>
        <v>2</v>
      </c>
      <c r="DJ59" s="228"/>
    </row>
    <row r="60" spans="1:114" x14ac:dyDescent="0.3">
      <c r="A60" s="223" t="s">
        <v>922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7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8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2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29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0"/>
        <v>2</v>
      </c>
      <c r="DJ60" s="228"/>
    </row>
    <row r="61" spans="1:114" x14ac:dyDescent="0.3">
      <c r="A61" s="223" t="s">
        <v>923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7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8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1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29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0"/>
        <v>1</v>
      </c>
      <c r="DJ61" s="228"/>
    </row>
    <row r="62" spans="1:114" x14ac:dyDescent="0.3">
      <c r="A62" s="223" t="s">
        <v>925</v>
      </c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7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8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v>1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29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0"/>
        <v>1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7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8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ref="BK63:BK68" si="31">SUM(BP63,BU63,BZ63,CE63)</f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29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30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7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8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31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29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30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7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8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31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29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30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27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28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31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29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30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27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28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31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29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30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27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28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31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98"/>
      <c r="CI68" s="298"/>
      <c r="CJ68" s="224">
        <f t="shared" si="29"/>
        <v>0</v>
      </c>
      <c r="CK68" s="298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98"/>
      <c r="DH68" s="298"/>
      <c r="DI68" s="224">
        <f t="shared" si="30"/>
        <v>0</v>
      </c>
      <c r="DJ68" s="298"/>
    </row>
    <row r="69" spans="1:114" s="201" customFormat="1" x14ac:dyDescent="0.3">
      <c r="D69" s="211"/>
      <c r="J69" s="244"/>
      <c r="K69" s="244"/>
      <c r="L69" s="244"/>
      <c r="M69" s="244"/>
      <c r="O69" s="244"/>
      <c r="P69" s="244"/>
      <c r="Q69" s="244"/>
      <c r="R69" s="244"/>
      <c r="T69" s="244"/>
      <c r="U69" s="244"/>
      <c r="V69" s="244"/>
      <c r="W69" s="244"/>
      <c r="Y69" s="244"/>
      <c r="Z69" s="244"/>
      <c r="AA69" s="244"/>
      <c r="AB69" s="244"/>
      <c r="AD69" s="244"/>
      <c r="AE69" s="244"/>
      <c r="AF69" s="244"/>
      <c r="AG69" s="244"/>
      <c r="AI69" s="244"/>
      <c r="AJ69" s="244"/>
      <c r="AK69" s="244"/>
      <c r="AL69" s="244"/>
      <c r="AN69" s="244"/>
      <c r="AO69" s="244"/>
      <c r="AP69" s="244"/>
      <c r="AQ69" s="244"/>
      <c r="AS69" s="244"/>
      <c r="AT69" s="244"/>
      <c r="AU69" s="244"/>
      <c r="AV69" s="244"/>
      <c r="AX69" s="244"/>
      <c r="AY69" s="244"/>
      <c r="AZ69" s="244"/>
      <c r="BA69" s="244"/>
      <c r="BC69" s="244"/>
      <c r="BD69" s="244"/>
      <c r="BE69" s="244"/>
      <c r="BF69" s="244"/>
      <c r="BI69" s="244"/>
      <c r="BJ69" s="244"/>
      <c r="BK69" s="244"/>
      <c r="BL69" s="244"/>
      <c r="BN69" s="244"/>
      <c r="BO69" s="244"/>
      <c r="BP69" s="244"/>
      <c r="BQ69" s="244"/>
      <c r="BS69" s="244"/>
      <c r="BT69" s="244"/>
      <c r="BU69" s="244"/>
      <c r="BV69" s="244"/>
      <c r="BX69" s="244"/>
      <c r="BY69" s="244"/>
      <c r="BZ69" s="244"/>
      <c r="CA69" s="244"/>
      <c r="CC69" s="244"/>
      <c r="CD69" s="244"/>
      <c r="CE69" s="244"/>
      <c r="CF69" s="244"/>
      <c r="CH69" s="244"/>
      <c r="CI69" s="244"/>
      <c r="CJ69" s="244"/>
      <c r="CK69" s="244"/>
      <c r="CM69" s="244"/>
      <c r="CN69" s="244"/>
      <c r="CO69" s="244"/>
      <c r="CP69" s="244"/>
      <c r="CR69" s="244"/>
      <c r="CS69" s="244"/>
      <c r="CT69" s="244"/>
      <c r="CU69" s="244"/>
      <c r="CW69" s="244"/>
      <c r="CX69" s="244"/>
      <c r="CY69" s="244"/>
      <c r="CZ69" s="244"/>
      <c r="DB69" s="244"/>
      <c r="DC69" s="244"/>
      <c r="DD69" s="244"/>
      <c r="DE69" s="244"/>
      <c r="DG69" s="244"/>
      <c r="DH69" s="244"/>
      <c r="DI69" s="244"/>
      <c r="DJ69" s="244"/>
    </row>
    <row r="70" spans="1:114" s="242" customFormat="1" ht="28.8" x14ac:dyDescent="0.3">
      <c r="A70" s="212" t="s">
        <v>6</v>
      </c>
      <c r="B70" s="213" t="s">
        <v>181</v>
      </c>
      <c r="C70" s="214"/>
      <c r="D70" s="229"/>
      <c r="E70" s="230"/>
      <c r="F70" s="230"/>
      <c r="G70" s="230"/>
      <c r="H70" s="230"/>
      <c r="I70" s="214"/>
      <c r="J70" s="230"/>
      <c r="K70" s="230"/>
      <c r="L70" s="230"/>
      <c r="M70" s="230"/>
      <c r="N70" s="214"/>
      <c r="O70" s="230"/>
      <c r="P70" s="230"/>
      <c r="Q70" s="230"/>
      <c r="R70" s="230"/>
      <c r="S70" s="214"/>
      <c r="T70" s="230"/>
      <c r="U70" s="230"/>
      <c r="V70" s="230"/>
      <c r="W70" s="230"/>
      <c r="X70" s="214"/>
      <c r="Y70" s="230"/>
      <c r="Z70" s="230"/>
      <c r="AA70" s="230"/>
      <c r="AB70" s="230"/>
      <c r="AD70" s="230"/>
      <c r="AE70" s="230"/>
      <c r="AF70" s="230"/>
      <c r="AG70" s="230"/>
      <c r="AI70" s="230"/>
      <c r="AJ70" s="230"/>
      <c r="AK70" s="230"/>
      <c r="AL70" s="230"/>
      <c r="AM70" s="214"/>
      <c r="AN70" s="230"/>
      <c r="AO70" s="230"/>
      <c r="AP70" s="230"/>
      <c r="AQ70" s="230"/>
      <c r="AR70" s="214"/>
      <c r="AS70" s="230"/>
      <c r="AT70" s="230"/>
      <c r="AU70" s="230"/>
      <c r="AV70" s="230"/>
      <c r="AW70" s="214"/>
      <c r="AX70" s="230"/>
      <c r="AY70" s="230"/>
      <c r="AZ70" s="230"/>
      <c r="BA70" s="230"/>
      <c r="BC70" s="230"/>
      <c r="BD70" s="230"/>
      <c r="BE70" s="230"/>
      <c r="BF70" s="230"/>
      <c r="BI70" s="230"/>
      <c r="BJ70" s="230"/>
      <c r="BK70" s="230"/>
      <c r="BL70" s="230"/>
      <c r="BM70" s="214"/>
      <c r="BN70" s="230"/>
      <c r="BO70" s="230"/>
      <c r="BP70" s="230"/>
      <c r="BQ70" s="230"/>
      <c r="BR70" s="214"/>
      <c r="BS70" s="230"/>
      <c r="BT70" s="230"/>
      <c r="BU70" s="230"/>
      <c r="BV70" s="230"/>
      <c r="BW70" s="214"/>
      <c r="BX70" s="230"/>
      <c r="BY70" s="230"/>
      <c r="BZ70" s="230"/>
      <c r="CA70" s="230"/>
      <c r="CC70" s="230"/>
      <c r="CD70" s="230"/>
      <c r="CE70" s="230"/>
      <c r="CF70" s="230"/>
      <c r="CH70" s="230"/>
      <c r="CI70" s="230"/>
      <c r="CJ70" s="230"/>
      <c r="CK70" s="230"/>
      <c r="CM70" s="230"/>
      <c r="CN70" s="230"/>
      <c r="CO70" s="230"/>
      <c r="CP70" s="230"/>
      <c r="CQ70" s="214"/>
      <c r="CR70" s="230"/>
      <c r="CS70" s="230"/>
      <c r="CT70" s="230"/>
      <c r="CU70" s="230"/>
      <c r="CV70" s="214"/>
      <c r="CW70" s="230"/>
      <c r="CX70" s="230"/>
      <c r="CY70" s="230"/>
      <c r="CZ70" s="230"/>
      <c r="DB70" s="230"/>
      <c r="DC70" s="230"/>
      <c r="DD70" s="230"/>
      <c r="DE70" s="230"/>
      <c r="DG70" s="230"/>
      <c r="DH70" s="230"/>
      <c r="DI70" s="230"/>
      <c r="DJ70" s="230"/>
    </row>
    <row r="71" spans="1:114" x14ac:dyDescent="0.3">
      <c r="A71" s="223" t="s">
        <v>81</v>
      </c>
      <c r="B71" s="223"/>
      <c r="D71" s="231"/>
      <c r="E71" s="223"/>
      <c r="F71" s="223"/>
      <c r="G71" s="223"/>
      <c r="H71" s="223"/>
      <c r="J71" s="224">
        <f t="shared" si="13"/>
        <v>0</v>
      </c>
      <c r="K71" s="224">
        <f>SUM(P71,U71,Z71,AE71)</f>
        <v>0</v>
      </c>
      <c r="L71" s="228"/>
      <c r="M71" s="224">
        <f t="shared" si="0"/>
        <v>0</v>
      </c>
      <c r="O71" s="224"/>
      <c r="P71" s="224"/>
      <c r="Q71" s="228"/>
      <c r="R71" s="224"/>
      <c r="T71" s="224"/>
      <c r="U71" s="224"/>
      <c r="V71" s="228"/>
      <c r="W71" s="224"/>
      <c r="Y71" s="224"/>
      <c r="Z71" s="224"/>
      <c r="AA71" s="228"/>
      <c r="AB71" s="224"/>
      <c r="AD71" s="224"/>
      <c r="AE71" s="224"/>
      <c r="AF71" s="228"/>
      <c r="AG71" s="224"/>
      <c r="AI71" s="224">
        <f t="shared" ref="AI71:AI73" si="32">SUM(AN71,AS71,AX71,BC71)</f>
        <v>0</v>
      </c>
      <c r="AJ71" s="224">
        <f>SUM(AO71,AT71,AY71,BD71)</f>
        <v>0</v>
      </c>
      <c r="AK71" s="228"/>
      <c r="AL71" s="224">
        <f t="shared" ref="AL71:AL73" si="33">SUM(AQ71,AV71,BA71,BF71)</f>
        <v>0</v>
      </c>
      <c r="AM71" s="201"/>
      <c r="AN71" s="224"/>
      <c r="AO71" s="224"/>
      <c r="AP71" s="228"/>
      <c r="AQ71" s="224"/>
      <c r="AS71" s="224"/>
      <c r="AT71" s="224"/>
      <c r="AU71" s="228"/>
      <c r="AV71" s="224"/>
      <c r="AX71" s="224"/>
      <c r="AY71" s="224"/>
      <c r="AZ71" s="228"/>
      <c r="BA71" s="224"/>
      <c r="BC71" s="224"/>
      <c r="BD71" s="224"/>
      <c r="BE71" s="228"/>
      <c r="BF71" s="224"/>
      <c r="BI71" s="224">
        <f t="shared" ref="BI71:BI73" si="34">SUM(BN71,BS71,BX71,CC71)</f>
        <v>0</v>
      </c>
      <c r="BJ71" s="224">
        <f>SUM(BO71,BT71,BY71,CD71)</f>
        <v>0</v>
      </c>
      <c r="BK71" s="228"/>
      <c r="BL71" s="224">
        <f t="shared" ref="BL71:BL73" si="35">SUM(BQ71,BV71,CA71,CF71)</f>
        <v>0</v>
      </c>
      <c r="BM71" s="201"/>
      <c r="BN71" s="224"/>
      <c r="BO71" s="224"/>
      <c r="BP71" s="228"/>
      <c r="BQ71" s="224"/>
      <c r="BS71" s="224"/>
      <c r="BT71" s="224"/>
      <c r="BU71" s="228"/>
      <c r="BV71" s="224"/>
      <c r="BX71" s="224"/>
      <c r="BY71" s="224"/>
      <c r="BZ71" s="228"/>
      <c r="CA71" s="224"/>
      <c r="CC71" s="224"/>
      <c r="CD71" s="224"/>
      <c r="CE71" s="228"/>
      <c r="CF71" s="224"/>
      <c r="CH71" s="224">
        <f>SUM(CM71,CR71,CW71,DB71)</f>
        <v>0</v>
      </c>
      <c r="CI71" s="224">
        <f>SUM(CN71,CS71,CX71,DC71)</f>
        <v>0</v>
      </c>
      <c r="CJ71" s="228"/>
      <c r="CK71" s="224">
        <f>SUM(CP71,CU71,CZ71,DE71)</f>
        <v>0</v>
      </c>
      <c r="CM71" s="224"/>
      <c r="CN71" s="224"/>
      <c r="CO71" s="228"/>
      <c r="CP71" s="224"/>
      <c r="CR71" s="224"/>
      <c r="CS71" s="224"/>
      <c r="CT71" s="228"/>
      <c r="CU71" s="224"/>
      <c r="CW71" s="224"/>
      <c r="CX71" s="224"/>
      <c r="CY71" s="228"/>
      <c r="CZ71" s="224"/>
      <c r="DB71" s="224"/>
      <c r="DC71" s="224"/>
      <c r="DD71" s="228"/>
      <c r="DE71" s="224"/>
      <c r="DG71" s="224">
        <f>SUM(J71,AI71,BI71,CH71)</f>
        <v>0</v>
      </c>
      <c r="DH71" s="224">
        <f>SUM(K71,AJ71,BJ71,CI71)</f>
        <v>0</v>
      </c>
      <c r="DI71" s="228"/>
      <c r="DJ71" s="224">
        <f>SUM(M71,AL71,BL71,CK71)</f>
        <v>0</v>
      </c>
    </row>
    <row r="72" spans="1:114" x14ac:dyDescent="0.3">
      <c r="A72" s="223" t="s">
        <v>82</v>
      </c>
      <c r="B72" s="223"/>
      <c r="D72" s="231"/>
      <c r="E72" s="223"/>
      <c r="F72" s="223"/>
      <c r="G72" s="223"/>
      <c r="H72" s="223"/>
      <c r="J72" s="224">
        <f t="shared" ref="J72:J73" si="36">SUM(O72,T72,Y72,AD72)</f>
        <v>0</v>
      </c>
      <c r="K72" s="224">
        <f t="shared" ref="K72:K73" si="37">SUM(P72,U72,Z72,AE72)</f>
        <v>0</v>
      </c>
      <c r="L72" s="228"/>
      <c r="M72" s="224">
        <f t="shared" ref="M72:M75" si="38">SUM(R72,W72,AB72,AG72)</f>
        <v>0</v>
      </c>
      <c r="O72" s="224"/>
      <c r="P72" s="224"/>
      <c r="Q72" s="228"/>
      <c r="R72" s="224"/>
      <c r="T72" s="224"/>
      <c r="U72" s="224"/>
      <c r="V72" s="228"/>
      <c r="W72" s="224"/>
      <c r="Y72" s="224"/>
      <c r="Z72" s="224"/>
      <c r="AA72" s="228"/>
      <c r="AB72" s="224"/>
      <c r="AD72" s="224"/>
      <c r="AE72" s="224"/>
      <c r="AF72" s="228"/>
      <c r="AG72" s="224"/>
      <c r="AI72" s="224">
        <f t="shared" si="32"/>
        <v>0</v>
      </c>
      <c r="AJ72" s="224">
        <f t="shared" ref="AJ72:AJ73" si="39">SUM(AO72,AT72,AY72,BD72)</f>
        <v>0</v>
      </c>
      <c r="AK72" s="228"/>
      <c r="AL72" s="224">
        <f t="shared" si="33"/>
        <v>0</v>
      </c>
      <c r="AM72" s="201"/>
      <c r="AN72" s="224"/>
      <c r="AO72" s="224"/>
      <c r="AP72" s="228"/>
      <c r="AQ72" s="224"/>
      <c r="AS72" s="224"/>
      <c r="AT72" s="224"/>
      <c r="AU72" s="228"/>
      <c r="AV72" s="224"/>
      <c r="AX72" s="224"/>
      <c r="AY72" s="224"/>
      <c r="AZ72" s="228"/>
      <c r="BA72" s="224"/>
      <c r="BC72" s="224"/>
      <c r="BD72" s="224"/>
      <c r="BE72" s="228"/>
      <c r="BF72" s="224"/>
      <c r="BI72" s="224">
        <f t="shared" si="34"/>
        <v>0</v>
      </c>
      <c r="BJ72" s="224">
        <f t="shared" ref="BJ72:BJ73" si="40">SUM(BO72,BT72,BY72,CD72)</f>
        <v>0</v>
      </c>
      <c r="BK72" s="228"/>
      <c r="BL72" s="224">
        <f t="shared" si="35"/>
        <v>0</v>
      </c>
      <c r="BM72" s="201"/>
      <c r="BN72" s="224"/>
      <c r="BO72" s="224"/>
      <c r="BP72" s="228"/>
      <c r="BQ72" s="224"/>
      <c r="BS72" s="224"/>
      <c r="BT72" s="224"/>
      <c r="BU72" s="228"/>
      <c r="BV72" s="224"/>
      <c r="BX72" s="224"/>
      <c r="BY72" s="224"/>
      <c r="BZ72" s="228"/>
      <c r="CA72" s="224"/>
      <c r="CC72" s="224"/>
      <c r="CD72" s="224"/>
      <c r="CE72" s="228"/>
      <c r="CF72" s="224"/>
      <c r="CH72" s="224">
        <f t="shared" ref="CH72:CH73" si="41">SUM(CM72,CR72,CW72,DB72)</f>
        <v>0</v>
      </c>
      <c r="CI72" s="224">
        <f t="shared" ref="CI72:CI73" si="42">SUM(CN72,CS72,CX72,DC72)</f>
        <v>0</v>
      </c>
      <c r="CJ72" s="228"/>
      <c r="CK72" s="224">
        <f t="shared" ref="CK72:CK73" si="43">SUM(CP72,CU72,CZ72,DE72)</f>
        <v>0</v>
      </c>
      <c r="CM72" s="224"/>
      <c r="CN72" s="224"/>
      <c r="CO72" s="228"/>
      <c r="CP72" s="224"/>
      <c r="CR72" s="224"/>
      <c r="CS72" s="224"/>
      <c r="CT72" s="228"/>
      <c r="CU72" s="224"/>
      <c r="CW72" s="224"/>
      <c r="CX72" s="224"/>
      <c r="CY72" s="228"/>
      <c r="CZ72" s="224"/>
      <c r="DB72" s="224"/>
      <c r="DC72" s="224"/>
      <c r="DD72" s="228"/>
      <c r="DE72" s="224"/>
      <c r="DG72" s="224">
        <f t="shared" ref="DG72:DG73" si="44">SUM(J72,AI72,BI72,CH72)</f>
        <v>0</v>
      </c>
      <c r="DH72" s="224">
        <f t="shared" ref="DH72:DH73" si="45">SUM(K72,AJ72,BJ72,CI72)</f>
        <v>0</v>
      </c>
      <c r="DI72" s="228"/>
      <c r="DJ72" s="224">
        <f t="shared" ref="DJ72:DJ73" si="46">SUM(M72,AL72,BL72,CK72)</f>
        <v>0</v>
      </c>
    </row>
    <row r="73" spans="1:114" x14ac:dyDescent="0.3">
      <c r="A73" s="223" t="s">
        <v>83</v>
      </c>
      <c r="B73" s="223"/>
      <c r="D73" s="231"/>
      <c r="E73" s="223"/>
      <c r="F73" s="223"/>
      <c r="G73" s="223"/>
      <c r="H73" s="223"/>
      <c r="J73" s="224">
        <f t="shared" si="36"/>
        <v>0</v>
      </c>
      <c r="K73" s="224">
        <f t="shared" si="37"/>
        <v>0</v>
      </c>
      <c r="L73" s="228"/>
      <c r="M73" s="224">
        <f t="shared" si="38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si="32"/>
        <v>0</v>
      </c>
      <c r="AJ73" s="224">
        <f t="shared" si="39"/>
        <v>0</v>
      </c>
      <c r="AK73" s="228"/>
      <c r="AL73" s="224">
        <f t="shared" si="33"/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si="34"/>
        <v>0</v>
      </c>
      <c r="BJ73" s="224">
        <f t="shared" si="40"/>
        <v>0</v>
      </c>
      <c r="BK73" s="228"/>
      <c r="BL73" s="224">
        <f t="shared" si="35"/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 t="shared" si="41"/>
        <v>0</v>
      </c>
      <c r="CI73" s="224">
        <f t="shared" si="42"/>
        <v>0</v>
      </c>
      <c r="CJ73" s="228"/>
      <c r="CK73" s="224">
        <f t="shared" si="43"/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 t="shared" si="44"/>
        <v>0</v>
      </c>
      <c r="DH73" s="224">
        <f t="shared" si="45"/>
        <v>0</v>
      </c>
      <c r="DI73" s="228"/>
      <c r="DJ73" s="224">
        <f t="shared" si="46"/>
        <v>0</v>
      </c>
    </row>
    <row r="74" spans="1:114" s="201" customFormat="1" x14ac:dyDescent="0.3">
      <c r="D74" s="211"/>
      <c r="J74" s="244"/>
      <c r="K74" s="244"/>
      <c r="L74" s="244"/>
      <c r="M74" s="244"/>
      <c r="O74" s="244"/>
      <c r="P74" s="244"/>
      <c r="Q74" s="244"/>
      <c r="R74" s="244"/>
      <c r="T74" s="244"/>
      <c r="U74" s="244"/>
      <c r="V74" s="244"/>
      <c r="W74" s="244"/>
      <c r="Y74" s="244"/>
      <c r="Z74" s="244"/>
      <c r="AA74" s="244"/>
      <c r="AB74" s="244"/>
      <c r="AD74" s="244"/>
      <c r="AE74" s="244"/>
      <c r="AF74" s="244"/>
      <c r="AG74" s="244"/>
      <c r="AI74" s="244"/>
      <c r="AJ74" s="244"/>
      <c r="AK74" s="244"/>
      <c r="AL74" s="244"/>
      <c r="AM74" s="244"/>
      <c r="AN74" s="244"/>
      <c r="AO74" s="244"/>
      <c r="AP74" s="244"/>
      <c r="AQ74" s="244"/>
      <c r="AS74" s="244"/>
      <c r="AT74" s="244"/>
      <c r="AU74" s="244"/>
      <c r="AV74" s="244"/>
      <c r="AX74" s="244"/>
      <c r="AY74" s="244"/>
      <c r="AZ74" s="244"/>
      <c r="BA74" s="244"/>
      <c r="BC74" s="244"/>
      <c r="BD74" s="244"/>
      <c r="BE74" s="244"/>
      <c r="BF74" s="244"/>
      <c r="BI74" s="244"/>
      <c r="BJ74" s="244"/>
      <c r="BK74" s="244"/>
      <c r="BL74" s="244"/>
      <c r="BM74" s="244"/>
      <c r="BN74" s="244"/>
      <c r="BO74" s="244"/>
      <c r="BP74" s="244"/>
      <c r="BQ74" s="244"/>
      <c r="BS74" s="244"/>
      <c r="BT74" s="244"/>
      <c r="BU74" s="244"/>
      <c r="BV74" s="244"/>
      <c r="BX74" s="244"/>
      <c r="BY74" s="244"/>
      <c r="BZ74" s="244"/>
      <c r="CA74" s="244"/>
      <c r="CC74" s="244"/>
      <c r="CD74" s="244"/>
      <c r="CE74" s="244"/>
      <c r="CF74" s="244"/>
      <c r="CH74" s="244"/>
      <c r="CI74" s="244"/>
      <c r="CJ74" s="244"/>
      <c r="CK74" s="244"/>
      <c r="CM74" s="244"/>
      <c r="CN74" s="244"/>
      <c r="CO74" s="244"/>
      <c r="CP74" s="244"/>
      <c r="CR74" s="244"/>
      <c r="CS74" s="244"/>
      <c r="CT74" s="244"/>
      <c r="CU74" s="244"/>
      <c r="CW74" s="244"/>
      <c r="CX74" s="244"/>
      <c r="CY74" s="244"/>
      <c r="CZ74" s="244"/>
      <c r="DB74" s="244"/>
      <c r="DC74" s="244"/>
      <c r="DD74" s="244"/>
      <c r="DE74" s="244"/>
      <c r="DG74" s="244"/>
      <c r="DH74" s="244"/>
      <c r="DI74" s="244"/>
      <c r="DJ74" s="244"/>
    </row>
    <row r="75" spans="1:114" s="204" customFormat="1" x14ac:dyDescent="0.3">
      <c r="A75" s="299" t="s">
        <v>144</v>
      </c>
      <c r="B75" s="300"/>
      <c r="C75" s="210"/>
      <c r="D75" s="301"/>
      <c r="E75" s="300"/>
      <c r="F75" s="300"/>
      <c r="G75" s="300"/>
      <c r="H75" s="300"/>
      <c r="I75" s="210"/>
      <c r="J75" s="302">
        <f>SUM(J17:J74)</f>
        <v>705</v>
      </c>
      <c r="K75" s="303">
        <f>SUM(K17:K74)</f>
        <v>360</v>
      </c>
      <c r="L75" s="303">
        <f>SUM(L17:L74)</f>
        <v>0</v>
      </c>
      <c r="M75" s="224">
        <f t="shared" si="38"/>
        <v>0</v>
      </c>
      <c r="N75" s="210"/>
      <c r="O75" s="304">
        <f>SUM(O17:O74)</f>
        <v>0</v>
      </c>
      <c r="P75" s="303">
        <f>SUM(P17:P74)</f>
        <v>0</v>
      </c>
      <c r="Q75" s="303">
        <f>SUM(Q17:Q74)</f>
        <v>0</v>
      </c>
      <c r="R75" s="303">
        <f>SUM(R17:R74)</f>
        <v>0</v>
      </c>
      <c r="S75" s="210"/>
      <c r="T75" s="304">
        <f>SUM(T17:T74)</f>
        <v>0</v>
      </c>
      <c r="U75" s="303">
        <f>SUM(U17:U74)</f>
        <v>0</v>
      </c>
      <c r="V75" s="303">
        <f>SUM(V17:V74)</f>
        <v>0</v>
      </c>
      <c r="W75" s="303">
        <f>SUM(W17:W74)</f>
        <v>0</v>
      </c>
      <c r="X75" s="210"/>
      <c r="Y75" s="304">
        <f>SUM(Y17:Y74)</f>
        <v>0</v>
      </c>
      <c r="Z75" s="303">
        <f>SUM(Z17:Z74)</f>
        <v>0</v>
      </c>
      <c r="AA75" s="303">
        <f>SUM(AA17:AA74)</f>
        <v>0</v>
      </c>
      <c r="AB75" s="303">
        <f>SUM(AB17:AB74)</f>
        <v>0</v>
      </c>
      <c r="AC75" s="203"/>
      <c r="AD75" s="304">
        <f>SUM(AD17:AD74)</f>
        <v>0</v>
      </c>
      <c r="AE75" s="303">
        <f>SUM(AE17:AE74)</f>
        <v>0</v>
      </c>
      <c r="AF75" s="303">
        <f>SUM(AF17:AF74)</f>
        <v>0</v>
      </c>
      <c r="AG75" s="303">
        <f>SUM(AG17:AG74)</f>
        <v>0</v>
      </c>
      <c r="AH75" s="203"/>
      <c r="AI75" s="303">
        <f>SUM(AI17:AI74)</f>
        <v>503.75</v>
      </c>
      <c r="AJ75" s="303">
        <f>SUM(AJ17:AJ74)</f>
        <v>592</v>
      </c>
      <c r="AK75" s="303">
        <f>SUM(AK17:AK74)</f>
        <v>0</v>
      </c>
      <c r="AL75" s="303">
        <f t="shared" ref="AL75" si="47">SUM(AQ75,AV75,BA75,BF75)</f>
        <v>0</v>
      </c>
      <c r="AM75" s="305"/>
      <c r="AN75" s="304">
        <f>SUM(AN17:AN74)</f>
        <v>0</v>
      </c>
      <c r="AO75" s="303">
        <f>SUM(AO17:AO74)</f>
        <v>0</v>
      </c>
      <c r="AP75" s="303">
        <f>SUM(AP17:AP74)</f>
        <v>0</v>
      </c>
      <c r="AQ75" s="303">
        <f>SUM(AQ17:AQ74)</f>
        <v>0</v>
      </c>
      <c r="AR75" s="210"/>
      <c r="AS75" s="304">
        <f>SUM(AS17:AS74)</f>
        <v>0</v>
      </c>
      <c r="AT75" s="303">
        <f>SUM(AT17:AT74)</f>
        <v>0</v>
      </c>
      <c r="AU75" s="303">
        <f>SUM(AU17:AU74)</f>
        <v>0</v>
      </c>
      <c r="AV75" s="303">
        <f>SUM(AV17:AV74)</f>
        <v>0</v>
      </c>
      <c r="AW75" s="210"/>
      <c r="AX75" s="304">
        <f>SUM(AX17:AX74)</f>
        <v>0</v>
      </c>
      <c r="AY75" s="303">
        <f>SUM(AY17:AY74)</f>
        <v>0</v>
      </c>
      <c r="AZ75" s="303">
        <f>SUM(AZ17:AZ74)</f>
        <v>0</v>
      </c>
      <c r="BA75" s="303">
        <f>SUM(BA17:BA74)</f>
        <v>0</v>
      </c>
      <c r="BB75" s="203"/>
      <c r="BC75" s="304">
        <f>SUM(BC17:BC74)</f>
        <v>0</v>
      </c>
      <c r="BD75" s="303">
        <f>SUM(BD17:BD74)</f>
        <v>0</v>
      </c>
      <c r="BE75" s="303">
        <f>SUM(BE17:BE74)</f>
        <v>0</v>
      </c>
      <c r="BF75" s="303">
        <f>SUM(BF17:BF74)</f>
        <v>0</v>
      </c>
      <c r="BG75" s="203"/>
      <c r="BH75" s="203"/>
      <c r="BI75" s="303">
        <f>SUM(BI17:BI74)</f>
        <v>502</v>
      </c>
      <c r="BJ75" s="303">
        <f>SUM(BJ17:BJ74)</f>
        <v>550</v>
      </c>
      <c r="BK75" s="303">
        <f>SUM(BK17:BK74)</f>
        <v>14</v>
      </c>
      <c r="BL75" s="303">
        <f t="shared" ref="BL75" si="48">SUM(BQ75,BV75,CA75,CF75)</f>
        <v>0</v>
      </c>
      <c r="BM75" s="305"/>
      <c r="BN75" s="304">
        <f>SUM(BN17:BN74)</f>
        <v>0</v>
      </c>
      <c r="BO75" s="303">
        <f>SUM(BO17:BO74)</f>
        <v>0</v>
      </c>
      <c r="BP75" s="303">
        <f>SUM(BP17:BP74)</f>
        <v>0</v>
      </c>
      <c r="BQ75" s="303">
        <f>SUM(BQ17:BQ74)</f>
        <v>0</v>
      </c>
      <c r="BR75" s="210"/>
      <c r="BS75" s="304">
        <f>SUM(BS17:BS74)</f>
        <v>0</v>
      </c>
      <c r="BT75" s="303">
        <f>SUM(BT17:BT74)</f>
        <v>0</v>
      </c>
      <c r="BU75" s="303">
        <f>SUM(BU17:BU74)</f>
        <v>0</v>
      </c>
      <c r="BV75" s="303">
        <f>SUM(BV17:BV74)</f>
        <v>0</v>
      </c>
      <c r="BW75" s="210"/>
      <c r="BX75" s="304">
        <f>SUM(BX17:BX74)</f>
        <v>0</v>
      </c>
      <c r="BY75" s="303">
        <f>SUM(BY17:BY74)</f>
        <v>0</v>
      </c>
      <c r="BZ75" s="303">
        <f>SUM(BZ17:BZ74)</f>
        <v>0</v>
      </c>
      <c r="CA75" s="303">
        <f>SUM(CA17:CA74)</f>
        <v>0</v>
      </c>
      <c r="CB75" s="203"/>
      <c r="CC75" s="304">
        <f>SUM(CC17:CC74)</f>
        <v>0</v>
      </c>
      <c r="CD75" s="303">
        <f>SUM(CD17:CD74)</f>
        <v>0</v>
      </c>
      <c r="CE75" s="303">
        <f>SUM(CE17:CE74)</f>
        <v>0</v>
      </c>
      <c r="CF75" s="303">
        <f>SUM(CF17:CF74)</f>
        <v>0</v>
      </c>
      <c r="CG75" s="203"/>
      <c r="CH75" s="303">
        <f>SUM(CH17:CH74)</f>
        <v>0</v>
      </c>
      <c r="CI75" s="303">
        <f>SUM(CI17:CI74)</f>
        <v>0</v>
      </c>
      <c r="CJ75" s="303">
        <f>SUM(CJ17:CJ74)</f>
        <v>0</v>
      </c>
      <c r="CK75" s="303">
        <f t="shared" ref="CK75" si="49">SUM(CP75,CU75,CZ75,DE75)</f>
        <v>0</v>
      </c>
      <c r="CM75" s="304">
        <f>SUM(CM17:CM74)</f>
        <v>0</v>
      </c>
      <c r="CN75" s="303">
        <f>SUM(CN17:CN74)</f>
        <v>0</v>
      </c>
      <c r="CO75" s="303">
        <f>SUM(CO17:CO74)</f>
        <v>0</v>
      </c>
      <c r="CP75" s="303">
        <f>SUM(CP17:CP74)</f>
        <v>0</v>
      </c>
      <c r="CQ75" s="210"/>
      <c r="CR75" s="304">
        <f>SUM(CR17:CR74)</f>
        <v>0</v>
      </c>
      <c r="CS75" s="303">
        <f>SUM(CS17:CS74)</f>
        <v>0</v>
      </c>
      <c r="CT75" s="303">
        <f>SUM(CT17:CT74)</f>
        <v>0</v>
      </c>
      <c r="CU75" s="303">
        <f>SUM(CU17:CU74)</f>
        <v>0</v>
      </c>
      <c r="CV75" s="210"/>
      <c r="CW75" s="304">
        <f>SUM(CW17:CW74)</f>
        <v>0</v>
      </c>
      <c r="CX75" s="303">
        <f>SUM(CX17:CX74)</f>
        <v>0</v>
      </c>
      <c r="CY75" s="303">
        <f>SUM(CY17:CY74)</f>
        <v>0</v>
      </c>
      <c r="CZ75" s="303">
        <f>SUM(CZ17:CZ74)</f>
        <v>0</v>
      </c>
      <c r="DA75" s="203"/>
      <c r="DB75" s="304">
        <f>SUM(DB17:DB74)</f>
        <v>0</v>
      </c>
      <c r="DC75" s="303">
        <f>SUM(DC17:DC74)</f>
        <v>0</v>
      </c>
      <c r="DD75" s="303">
        <f>SUM(DD17:DD74)</f>
        <v>0</v>
      </c>
      <c r="DE75" s="303">
        <f>SUM(DE17:DE74)</f>
        <v>0</v>
      </c>
      <c r="DF75" s="203"/>
      <c r="DG75" s="303">
        <f>SUM(DG17:DG74)</f>
        <v>1695.75</v>
      </c>
      <c r="DH75" s="303">
        <f>SUM(DH17:DH74)</f>
        <v>1502</v>
      </c>
      <c r="DI75" s="303">
        <f>SUM(DI17:DI74)</f>
        <v>14</v>
      </c>
      <c r="DJ75" s="303">
        <f t="shared" ref="DJ75" si="50">SUM(DO75,DT75,DY75,ED75)</f>
        <v>0</v>
      </c>
    </row>
    <row r="77" spans="1:114" x14ac:dyDescent="0.3">
      <c r="A77" s="306" t="s">
        <v>145</v>
      </c>
      <c r="B77" s="300"/>
      <c r="J77" s="379" t="s">
        <v>183</v>
      </c>
      <c r="K77" s="380"/>
      <c r="L77" s="381"/>
      <c r="M77" s="303">
        <f>SUM(J75:M75)</f>
        <v>1065</v>
      </c>
      <c r="O77" s="379" t="s">
        <v>182</v>
      </c>
      <c r="P77" s="380"/>
      <c r="Q77" s="381"/>
      <c r="R77" s="303">
        <f>SUM(O75:R75)</f>
        <v>0</v>
      </c>
      <c r="T77" s="379" t="s">
        <v>182</v>
      </c>
      <c r="U77" s="380"/>
      <c r="V77" s="381"/>
      <c r="W77" s="303">
        <f>SUM(T75:W75)</f>
        <v>0</v>
      </c>
      <c r="Y77" s="379" t="s">
        <v>182</v>
      </c>
      <c r="Z77" s="380"/>
      <c r="AA77" s="381"/>
      <c r="AB77" s="303">
        <f>SUM(Y75:AB75)</f>
        <v>0</v>
      </c>
      <c r="AD77" s="379" t="s">
        <v>182</v>
      </c>
      <c r="AE77" s="380"/>
      <c r="AF77" s="381"/>
      <c r="AG77" s="303">
        <f>SUM(AD75:AG75)</f>
        <v>0</v>
      </c>
      <c r="AI77" s="379" t="s">
        <v>183</v>
      </c>
      <c r="AJ77" s="380"/>
      <c r="AK77" s="381"/>
      <c r="AL77" s="303">
        <f>SUM(AI75:AL75)</f>
        <v>1095.75</v>
      </c>
      <c r="AM77" s="305"/>
      <c r="AN77" s="379" t="s">
        <v>182</v>
      </c>
      <c r="AO77" s="380"/>
      <c r="AP77" s="381"/>
      <c r="AQ77" s="303">
        <f>+AN75+AO75+AP75+AQ75</f>
        <v>0</v>
      </c>
      <c r="AS77" s="379" t="s">
        <v>182</v>
      </c>
      <c r="AT77" s="380"/>
      <c r="AU77" s="381"/>
      <c r="AV77" s="303">
        <f>+AS75+AT75+AU75+AV75</f>
        <v>0</v>
      </c>
      <c r="AX77" s="379" t="s">
        <v>182</v>
      </c>
      <c r="AY77" s="380"/>
      <c r="AZ77" s="381"/>
      <c r="BA77" s="303">
        <f>+AX75+AY75+AZ75+BA75</f>
        <v>0</v>
      </c>
      <c r="BC77" s="379" t="s">
        <v>182</v>
      </c>
      <c r="BD77" s="380"/>
      <c r="BE77" s="381"/>
      <c r="BF77" s="303">
        <f>+BC75+BD75+BE75+BF75</f>
        <v>0</v>
      </c>
      <c r="BI77" s="379" t="s">
        <v>183</v>
      </c>
      <c r="BJ77" s="380"/>
      <c r="BK77" s="381"/>
      <c r="BL77" s="303">
        <f>SUM(BI75:BL75)</f>
        <v>1066</v>
      </c>
      <c r="BM77" s="305"/>
      <c r="BN77" s="379" t="s">
        <v>182</v>
      </c>
      <c r="BO77" s="380"/>
      <c r="BP77" s="381"/>
      <c r="BQ77" s="303">
        <f>SUM(BN75:BQ75)</f>
        <v>0</v>
      </c>
      <c r="BS77" s="379" t="s">
        <v>182</v>
      </c>
      <c r="BT77" s="380"/>
      <c r="BU77" s="381"/>
      <c r="BV77" s="303">
        <f>SUM(BS75:BV75)</f>
        <v>0</v>
      </c>
      <c r="BX77" s="379" t="s">
        <v>182</v>
      </c>
      <c r="BY77" s="380"/>
      <c r="BZ77" s="381"/>
      <c r="CA77" s="303">
        <f>SUM(BX75:CA75)</f>
        <v>0</v>
      </c>
      <c r="CC77" s="379" t="s">
        <v>182</v>
      </c>
      <c r="CD77" s="380"/>
      <c r="CE77" s="381"/>
      <c r="CF77" s="303">
        <f>SUM(CC75:CF75)</f>
        <v>0</v>
      </c>
      <c r="CH77" s="379" t="s">
        <v>184</v>
      </c>
      <c r="CI77" s="380"/>
      <c r="CJ77" s="381"/>
      <c r="CK77" s="303">
        <f>SUM(CH75:CK75)</f>
        <v>0</v>
      </c>
      <c r="CM77" s="379" t="s">
        <v>182</v>
      </c>
      <c r="CN77" s="380"/>
      <c r="CO77" s="381"/>
      <c r="CP77" s="303">
        <f>SUM(CM75:CP75)</f>
        <v>0</v>
      </c>
      <c r="CR77" s="379" t="s">
        <v>182</v>
      </c>
      <c r="CS77" s="380"/>
      <c r="CT77" s="381"/>
      <c r="CU77" s="303">
        <f>SUM(CR75:CU75)</f>
        <v>0</v>
      </c>
      <c r="CW77" s="379" t="s">
        <v>182</v>
      </c>
      <c r="CX77" s="380"/>
      <c r="CY77" s="381"/>
      <c r="CZ77" s="303">
        <f>SUM(CW75:CZ75)</f>
        <v>0</v>
      </c>
      <c r="DB77" s="379" t="s">
        <v>182</v>
      </c>
      <c r="DC77" s="380"/>
      <c r="DD77" s="381"/>
      <c r="DE77" s="303">
        <f>SUM(DB75:DE75)</f>
        <v>0</v>
      </c>
      <c r="DG77" s="379" t="s">
        <v>184</v>
      </c>
      <c r="DH77" s="380"/>
      <c r="DI77" s="381"/>
      <c r="DJ77" s="303">
        <f>SUM(DG75:DJ75)</f>
        <v>3211.75</v>
      </c>
    </row>
    <row r="80" spans="1:114" x14ac:dyDescent="0.3">
      <c r="A80" s="204" t="s">
        <v>23</v>
      </c>
      <c r="B80" s="204"/>
      <c r="D80" s="357">
        <f>Examenprogramma!$B$29</f>
        <v>44395</v>
      </c>
      <c r="E80" s="357"/>
      <c r="F80" s="357"/>
      <c r="G80" s="357"/>
      <c r="H80" s="357"/>
      <c r="J80" s="201"/>
      <c r="K80" s="201"/>
      <c r="L80" s="201"/>
      <c r="M80" s="201"/>
      <c r="O80" s="201"/>
      <c r="P80" s="201"/>
      <c r="Q80" s="201"/>
      <c r="R80" s="201"/>
      <c r="T80" s="201"/>
      <c r="U80" s="201"/>
      <c r="V80" s="201"/>
      <c r="W80" s="201"/>
      <c r="AN80" s="201"/>
      <c r="AO80" s="201"/>
      <c r="AP80" s="201"/>
      <c r="AQ80" s="201"/>
      <c r="AS80" s="201"/>
      <c r="AT80" s="201"/>
      <c r="AU80" s="201"/>
      <c r="AV80" s="201"/>
      <c r="BN80" s="201"/>
      <c r="BO80" s="201"/>
      <c r="BP80" s="201"/>
      <c r="BQ80" s="201"/>
      <c r="BS80" s="201"/>
      <c r="BT80" s="201"/>
      <c r="BU80" s="201"/>
      <c r="BV80" s="201"/>
      <c r="CM80" s="201"/>
      <c r="CN80" s="201"/>
      <c r="CO80" s="201"/>
      <c r="CP80" s="201"/>
      <c r="CR80" s="201"/>
      <c r="CS80" s="201"/>
      <c r="CT80" s="201"/>
      <c r="CU80" s="201"/>
    </row>
    <row r="81" spans="1:99" x14ac:dyDescent="0.3">
      <c r="A81" s="204" t="s">
        <v>24</v>
      </c>
      <c r="B81" s="204"/>
      <c r="D81" s="358" t="str">
        <f>Examenprogramma!$B$30</f>
        <v>Naaldwijk</v>
      </c>
      <c r="E81" s="358"/>
      <c r="F81" s="358"/>
      <c r="G81" s="358"/>
      <c r="H81" s="358"/>
      <c r="J81" s="201"/>
      <c r="K81" s="201"/>
      <c r="L81" s="201"/>
      <c r="M81" s="201"/>
      <c r="O81" s="201"/>
      <c r="P81" s="201"/>
      <c r="Q81" s="201"/>
      <c r="R81" s="201"/>
      <c r="T81" s="201"/>
      <c r="U81" s="201"/>
      <c r="V81" s="201"/>
      <c r="W81" s="201"/>
      <c r="AN81" s="201"/>
      <c r="AO81" s="201"/>
      <c r="AP81" s="201"/>
      <c r="AQ81" s="201"/>
      <c r="AS81" s="201"/>
      <c r="AT81" s="201"/>
      <c r="AU81" s="201"/>
      <c r="AV81" s="201"/>
      <c r="BN81" s="201"/>
      <c r="BO81" s="201"/>
      <c r="BP81" s="201"/>
      <c r="BQ81" s="201"/>
      <c r="BS81" s="201"/>
      <c r="BT81" s="201"/>
      <c r="BU81" s="201"/>
      <c r="BV81" s="201"/>
      <c r="CM81" s="201"/>
      <c r="CN81" s="201"/>
      <c r="CO81" s="201"/>
      <c r="CP81" s="201"/>
      <c r="CR81" s="201"/>
      <c r="CS81" s="201"/>
      <c r="CT81" s="201"/>
      <c r="CU81" s="201"/>
    </row>
    <row r="82" spans="1:99" x14ac:dyDescent="0.3">
      <c r="A82" s="204" t="s">
        <v>20</v>
      </c>
      <c r="B82" s="204"/>
      <c r="D82" s="359" t="str">
        <f>Examenprogramma!$B$31</f>
        <v>M.P. de Groot</v>
      </c>
      <c r="E82" s="359"/>
      <c r="F82" s="359"/>
      <c r="G82" s="359"/>
      <c r="H82" s="359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96" spans="1:99" x14ac:dyDescent="0.3">
      <c r="D9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7:CO77"/>
    <mergeCell ref="CR77:CT77"/>
    <mergeCell ref="CW77:CY77"/>
    <mergeCell ref="DB77:DD77"/>
    <mergeCell ref="DG77:DI7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7:CJ77"/>
    <mergeCell ref="B12:B14"/>
    <mergeCell ref="BI77:BK77"/>
    <mergeCell ref="BN77:BP77"/>
    <mergeCell ref="BS77:BU77"/>
    <mergeCell ref="BX77:BZ77"/>
    <mergeCell ref="CC77:CE77"/>
    <mergeCell ref="AI77:AK77"/>
    <mergeCell ref="AN77:AP77"/>
    <mergeCell ref="AS77:AU77"/>
    <mergeCell ref="AX77:AZ77"/>
    <mergeCell ref="BC77:BE77"/>
    <mergeCell ref="J77:L77"/>
    <mergeCell ref="O77:Q77"/>
    <mergeCell ref="T77:V77"/>
    <mergeCell ref="Y77:AA77"/>
    <mergeCell ref="AD77:AF7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0:H80"/>
    <mergeCell ref="D81:H81"/>
    <mergeCell ref="D82:H8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4:B54" xr:uid="{00000000-0002-0000-0100-000000000000}">
      <formula1>Examinering</formula1>
    </dataValidation>
    <dataValidation type="list" allowBlank="1" showErrorMessage="1" prompt="Selecteer het examenonderdeel" sqref="I38:I40 D28:H28 I71:I73 I23:I28" xr:uid="{00000000-0002-0000-0100-000001000000}">
      <formula1>Examinering</formula1>
    </dataValidation>
    <dataValidation allowBlank="1" showInputMessage="1" showErrorMessage="1" prompt="Selecteer het examenonderdeel" sqref="A43:B43" xr:uid="{00000000-0002-0000-0100-000002000000}"/>
    <dataValidation allowBlank="1" showErrorMessage="1" prompt="Selecteer het examenonderdeel" sqref="I30:I35 I17:I20" xr:uid="{00000000-0002-0000-0100-000003000000}"/>
    <dataValidation type="list" allowBlank="1" showInputMessage="1" showErrorMessage="1" sqref="A55:B68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Examenprogramma!$A$12:$A$24</xm:f>
          </x14:formula1>
          <xm:sqref>D23:H27</xm:sqref>
        </x14:dataValidation>
        <x14:dataValidation type="list" allowBlank="1" showErrorMessage="1" prompt="Selecteer het examenonderdeel" xr:uid="{00000000-0002-0000-0100-000007000000}">
          <x14:formula1>
            <xm:f>Examenprogramma!$A$12:$A$24</xm:f>
          </x14:formula1>
          <xm:sqref>D43:H51 D30:H35 D71:H73 D38:H40</xm:sqref>
        </x14:dataValidation>
        <x14:dataValidation type="list" errorStyle="warning" showInputMessage="1" showErrorMessage="1" xr:uid="{00000000-0002-0000-0100-000008000000}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topLeftCell="A25" zoomScale="70" zoomScaleNormal="70" workbookViewId="0">
      <selection activeCell="C39" sqref="C39"/>
    </sheetView>
  </sheetViews>
  <sheetFormatPr defaultColWidth="8.88671875" defaultRowHeight="14.4" x14ac:dyDescent="0.3"/>
  <cols>
    <col min="1" max="1" width="32.6640625" style="311" customWidth="1"/>
    <col min="2" max="2" width="46.44140625" style="311" customWidth="1"/>
    <col min="3" max="3" width="48.5546875" style="311" customWidth="1"/>
    <col min="4" max="5" width="32.6640625" style="311" customWidth="1"/>
    <col min="6" max="6" width="29.109375" style="311" customWidth="1"/>
    <col min="7" max="16384" width="8.88671875" style="311"/>
  </cols>
  <sheetData>
    <row r="1" spans="1:6" s="310" customFormat="1" ht="15.6" x14ac:dyDescent="0.3">
      <c r="A1" s="391" t="s">
        <v>147</v>
      </c>
      <c r="B1" s="391"/>
      <c r="C1" s="391"/>
      <c r="D1" s="391"/>
      <c r="E1" s="391"/>
      <c r="F1" s="391"/>
    </row>
    <row r="2" spans="1:6" x14ac:dyDescent="0.3">
      <c r="A2" s="319" t="s">
        <v>143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B30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Watermanagement niveau 4</v>
      </c>
      <c r="C4" s="390"/>
      <c r="D4" s="390"/>
      <c r="E4" s="390"/>
      <c r="F4" s="390"/>
    </row>
    <row r="5" spans="1:6" x14ac:dyDescent="0.3">
      <c r="A5" s="319" t="s">
        <v>142</v>
      </c>
      <c r="B5" s="390" t="str">
        <f>+Opleidingsplan!D6</f>
        <v>2021-2022</v>
      </c>
      <c r="C5" s="390"/>
      <c r="D5" s="390"/>
      <c r="E5" s="390"/>
      <c r="F5" s="390"/>
    </row>
    <row r="6" spans="1:6" ht="14.4" customHeight="1" x14ac:dyDescent="0.3">
      <c r="A6" s="319" t="s">
        <v>141</v>
      </c>
      <c r="B6" s="390" t="str">
        <f>+Opleidingsplan!D7</f>
        <v>Groene ruimte 23171 (Opzichter/uitvoerder groene ruimte)</v>
      </c>
      <c r="C6" s="390"/>
      <c r="D6" s="390"/>
      <c r="E6" s="390"/>
      <c r="F6" s="390"/>
    </row>
    <row r="7" spans="1:6" x14ac:dyDescent="0.3">
      <c r="A7" s="319" t="s">
        <v>139</v>
      </c>
      <c r="B7" s="390">
        <f>+Opleidingsplan!D8</f>
        <v>25454</v>
      </c>
      <c r="C7" s="390"/>
      <c r="D7" s="390"/>
      <c r="E7" s="390"/>
      <c r="F7" s="390"/>
    </row>
    <row r="8" spans="1:6" x14ac:dyDescent="0.3">
      <c r="A8" s="319" t="s">
        <v>137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138</v>
      </c>
      <c r="B9" s="390">
        <f>+Opleidingsplan!D10</f>
        <v>4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187</v>
      </c>
      <c r="B11" s="313" t="s">
        <v>148</v>
      </c>
      <c r="C11" s="313" t="s">
        <v>146</v>
      </c>
      <c r="D11" s="313" t="s">
        <v>928</v>
      </c>
      <c r="E11" s="313" t="s">
        <v>27</v>
      </c>
      <c r="F11" s="313" t="s">
        <v>197</v>
      </c>
    </row>
    <row r="12" spans="1:6" s="317" customFormat="1" ht="37.950000000000003" customHeight="1" x14ac:dyDescent="0.3">
      <c r="A12" s="315" t="s">
        <v>917</v>
      </c>
      <c r="B12" s="315"/>
      <c r="C12" s="315"/>
      <c r="D12" s="392" t="s">
        <v>943</v>
      </c>
      <c r="E12" s="392" t="s">
        <v>944</v>
      </c>
      <c r="F12" s="316" t="s">
        <v>945</v>
      </c>
    </row>
    <row r="13" spans="1:6" s="317" customFormat="1" ht="37.950000000000003" customHeight="1" x14ac:dyDescent="0.3">
      <c r="A13" s="315" t="s">
        <v>918</v>
      </c>
      <c r="B13" s="315"/>
      <c r="C13" s="315"/>
      <c r="D13" s="395"/>
      <c r="E13" s="393"/>
      <c r="F13" s="316" t="s">
        <v>915</v>
      </c>
    </row>
    <row r="14" spans="1:6" s="317" customFormat="1" ht="37.950000000000003" customHeight="1" x14ac:dyDescent="0.3">
      <c r="A14" s="315" t="s">
        <v>919</v>
      </c>
      <c r="B14" s="315"/>
      <c r="C14" s="315"/>
      <c r="D14" s="395"/>
      <c r="E14" s="393"/>
      <c r="F14" s="316" t="s">
        <v>916</v>
      </c>
    </row>
    <row r="15" spans="1:6" s="317" customFormat="1" ht="37.950000000000003" customHeight="1" x14ac:dyDescent="0.3">
      <c r="A15" s="315" t="s">
        <v>920</v>
      </c>
      <c r="B15" s="315"/>
      <c r="C15" s="315"/>
      <c r="D15" s="396"/>
      <c r="E15" s="393"/>
      <c r="F15" s="316" t="s">
        <v>916</v>
      </c>
    </row>
    <row r="16" spans="1:6" s="317" customFormat="1" ht="37.950000000000003" customHeight="1" x14ac:dyDescent="0.3">
      <c r="A16" s="315" t="s">
        <v>921</v>
      </c>
      <c r="B16" s="315"/>
      <c r="C16" s="315"/>
      <c r="D16" s="315" t="s">
        <v>946</v>
      </c>
      <c r="E16" s="394"/>
      <c r="F16" s="316" t="s">
        <v>947</v>
      </c>
    </row>
    <row r="17" spans="1:7" s="317" customFormat="1" ht="105" customHeight="1" x14ac:dyDescent="0.3">
      <c r="A17" s="315" t="s">
        <v>149</v>
      </c>
      <c r="B17" s="315" t="s">
        <v>911</v>
      </c>
      <c r="C17" s="315" t="s">
        <v>912</v>
      </c>
      <c r="D17" s="315"/>
      <c r="E17" s="315" t="s">
        <v>913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914</v>
      </c>
      <c r="F18" s="316"/>
    </row>
    <row r="19" spans="1:7" s="317" customFormat="1" ht="39.9" customHeight="1" x14ac:dyDescent="0.3">
      <c r="A19" s="315" t="s">
        <v>922</v>
      </c>
      <c r="B19" s="315"/>
      <c r="C19" s="315"/>
      <c r="D19" s="315" t="s">
        <v>948</v>
      </c>
      <c r="E19" s="392" t="s">
        <v>944</v>
      </c>
      <c r="F19" s="316" t="s">
        <v>945</v>
      </c>
    </row>
    <row r="20" spans="1:7" s="317" customFormat="1" ht="39.9" customHeight="1" x14ac:dyDescent="0.3">
      <c r="A20" s="315" t="s">
        <v>923</v>
      </c>
      <c r="B20" s="315"/>
      <c r="C20" s="315"/>
      <c r="D20" s="315" t="s">
        <v>949</v>
      </c>
      <c r="E20" s="393"/>
      <c r="F20" s="316" t="s">
        <v>915</v>
      </c>
    </row>
    <row r="21" spans="1:7" s="317" customFormat="1" ht="39.9" customHeight="1" x14ac:dyDescent="0.3">
      <c r="A21" s="315" t="s">
        <v>924</v>
      </c>
      <c r="B21" s="315"/>
      <c r="C21" s="315"/>
      <c r="D21" s="315" t="s">
        <v>949</v>
      </c>
      <c r="E21" s="393"/>
      <c r="F21" s="316" t="s">
        <v>916</v>
      </c>
    </row>
    <row r="22" spans="1:7" s="317" customFormat="1" ht="39.9" customHeight="1" x14ac:dyDescent="0.3">
      <c r="A22" s="315" t="s">
        <v>925</v>
      </c>
      <c r="B22" s="315"/>
      <c r="C22" s="315"/>
      <c r="D22" s="315" t="s">
        <v>949</v>
      </c>
      <c r="E22" s="394"/>
      <c r="F22" s="316" t="s">
        <v>916</v>
      </c>
    </row>
    <row r="23" spans="1:7" s="317" customFormat="1" ht="174.75" customHeight="1" x14ac:dyDescent="0.3">
      <c r="A23" s="315" t="s">
        <v>927</v>
      </c>
      <c r="B23" s="315" t="s">
        <v>967</v>
      </c>
      <c r="C23" s="315" t="s">
        <v>968</v>
      </c>
      <c r="D23" s="315" t="s">
        <v>173</v>
      </c>
      <c r="E23" s="315" t="s">
        <v>914</v>
      </c>
      <c r="F23" s="316"/>
    </row>
    <row r="24" spans="1:7" s="317" customFormat="1" ht="232.5" customHeight="1" x14ac:dyDescent="0.3">
      <c r="A24" s="315" t="s">
        <v>941</v>
      </c>
      <c r="B24" s="315" t="s">
        <v>962</v>
      </c>
      <c r="C24" s="315" t="s">
        <v>950</v>
      </c>
      <c r="D24" s="315"/>
      <c r="E24" s="315" t="s">
        <v>926</v>
      </c>
      <c r="F24" s="316"/>
    </row>
    <row r="25" spans="1:7" x14ac:dyDescent="0.3">
      <c r="A25" s="312"/>
    </row>
    <row r="26" spans="1:7" x14ac:dyDescent="0.3">
      <c r="A26" s="312" t="s">
        <v>198</v>
      </c>
    </row>
    <row r="27" spans="1:7" x14ac:dyDescent="0.3">
      <c r="A27" s="320" t="s">
        <v>963</v>
      </c>
    </row>
    <row r="29" spans="1:7" x14ac:dyDescent="0.3">
      <c r="A29" s="204" t="s">
        <v>23</v>
      </c>
      <c r="B29" s="386">
        <v>44395</v>
      </c>
      <c r="C29" s="387"/>
      <c r="D29" s="211"/>
      <c r="E29" s="211"/>
      <c r="F29" s="211"/>
      <c r="G29" s="211"/>
    </row>
    <row r="30" spans="1:7" x14ac:dyDescent="0.3">
      <c r="A30" s="204" t="s">
        <v>24</v>
      </c>
      <c r="B30" s="388" t="s">
        <v>959</v>
      </c>
      <c r="C30" s="389"/>
      <c r="D30" s="211"/>
      <c r="E30" s="211"/>
      <c r="F30" s="211"/>
      <c r="G30" s="211"/>
    </row>
    <row r="31" spans="1:7" x14ac:dyDescent="0.3">
      <c r="A31" s="204" t="s">
        <v>20</v>
      </c>
      <c r="B31" s="388" t="s">
        <v>960</v>
      </c>
      <c r="C31" s="389"/>
      <c r="D31" s="318"/>
      <c r="E31" s="318"/>
      <c r="F31" s="318"/>
      <c r="G31" s="318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7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400" t="s">
        <v>141</v>
      </c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1"/>
      <c r="F8" s="402"/>
      <c r="G8" s="402">
        <f>IF(ISERROR(VLOOKUP($D$5,Crebolijst!$A:$C,3,0)),0,VLOOKUP($D$5,Crebolijst!$A:$C,3,0))</f>
        <v>0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3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4" t="s">
        <v>140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4" t="s">
        <v>10</v>
      </c>
      <c r="F12" s="405"/>
      <c r="G12" s="406"/>
      <c r="H12" s="18"/>
      <c r="I12" s="407" t="s">
        <v>11</v>
      </c>
      <c r="J12" s="408"/>
      <c r="K12" s="409"/>
      <c r="L12" s="18"/>
      <c r="M12" s="407" t="s">
        <v>12</v>
      </c>
      <c r="N12" s="408"/>
      <c r="O12" s="409"/>
      <c r="P12" s="11"/>
      <c r="Q12" s="407" t="s">
        <v>14</v>
      </c>
      <c r="R12" s="408"/>
      <c r="S12" s="409"/>
      <c r="T12" s="11"/>
      <c r="U12" s="404" t="s">
        <v>4</v>
      </c>
      <c r="V12" s="405"/>
      <c r="W12" s="406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