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16665" windowHeight="7365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Opleidingsplan!$A$1:$DJ$94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1027"/>
</workbook>
</file>

<file path=xl/calcChain.xml><?xml version="1.0" encoding="utf-8"?>
<calcChain xmlns="http://schemas.openxmlformats.org/spreadsheetml/2006/main">
  <c r="BJ49" i="2" l="1"/>
  <c r="CD49" i="2"/>
  <c r="BY49" i="2"/>
  <c r="BI85" i="2"/>
  <c r="BI84" i="2"/>
  <c r="BI83" i="2"/>
  <c r="BI43" i="2"/>
  <c r="BI42" i="2"/>
  <c r="BI41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18" i="2"/>
  <c r="BI19" i="2"/>
  <c r="BI17" i="2"/>
  <c r="CC83" i="2"/>
  <c r="BX83" i="2"/>
  <c r="BS83" i="2"/>
  <c r="CC36" i="2"/>
  <c r="BC18" i="2"/>
  <c r="BT49" i="2"/>
  <c r="BO49" i="2"/>
  <c r="BX36" i="2"/>
  <c r="BS36" i="2"/>
  <c r="BN36" i="2"/>
  <c r="BL36" i="2"/>
  <c r="BC36" i="2"/>
  <c r="AL36" i="2"/>
  <c r="AI36" i="2"/>
  <c r="M36" i="2"/>
  <c r="J36" i="2"/>
  <c r="DG36" i="2" s="1"/>
  <c r="BS29" i="2"/>
  <c r="BN29" i="2"/>
  <c r="BS35" i="2"/>
  <c r="BN35" i="2"/>
  <c r="BS34" i="2"/>
  <c r="BN34" i="2"/>
  <c r="CC22" i="2"/>
  <c r="BX22" i="2"/>
  <c r="BS22" i="2"/>
  <c r="BN22" i="2"/>
  <c r="BN83" i="2"/>
  <c r="CC43" i="2"/>
  <c r="CC41" i="2"/>
  <c r="CC19" i="2"/>
  <c r="CC18" i="2"/>
  <c r="CC17" i="2"/>
  <c r="BX43" i="2"/>
  <c r="BS43" i="2"/>
  <c r="BN43" i="2"/>
  <c r="BX41" i="2"/>
  <c r="BS41" i="2"/>
  <c r="BN41" i="2"/>
  <c r="BX19" i="2"/>
  <c r="BS19" i="2"/>
  <c r="BN19" i="2"/>
  <c r="BN18" i="2"/>
  <c r="BS18" i="2"/>
  <c r="BX18" i="2"/>
  <c r="BS17" i="2"/>
  <c r="BX17" i="2"/>
  <c r="BN17" i="2"/>
  <c r="BD48" i="2"/>
  <c r="AY48" i="2"/>
  <c r="AT48" i="2"/>
  <c r="AO48" i="2"/>
  <c r="BC32" i="2"/>
  <c r="AX32" i="2"/>
  <c r="AS32" i="2"/>
  <c r="AN32" i="2"/>
  <c r="BC31" i="2"/>
  <c r="AX31" i="2"/>
  <c r="AS31" i="2"/>
  <c r="AN31" i="2"/>
  <c r="BC33" i="2"/>
  <c r="AS33" i="2"/>
  <c r="AN33" i="2"/>
  <c r="BC28" i="2"/>
  <c r="AS28" i="2"/>
  <c r="AN28" i="2"/>
  <c r="BC26" i="2"/>
  <c r="AS26" i="2"/>
  <c r="AN26" i="2"/>
  <c r="AS29" i="2"/>
  <c r="AN29" i="2"/>
  <c r="BC30" i="2"/>
  <c r="AX30" i="2"/>
  <c r="AS30" i="2"/>
  <c r="AN30" i="2"/>
  <c r="BC22" i="2"/>
  <c r="AX22" i="2"/>
  <c r="AS22" i="2"/>
  <c r="AN22" i="2"/>
  <c r="BC83" i="2"/>
  <c r="AX83" i="2"/>
  <c r="AS83" i="2"/>
  <c r="AN83" i="2"/>
  <c r="BC42" i="2"/>
  <c r="AX42" i="2"/>
  <c r="AS42" i="2"/>
  <c r="AN42" i="2"/>
  <c r="BC41" i="2"/>
  <c r="AX41" i="2"/>
  <c r="AS41" i="2"/>
  <c r="AN41" i="2"/>
  <c r="BC19" i="2"/>
  <c r="BC17" i="2"/>
  <c r="AX18" i="2"/>
  <c r="AX19" i="2"/>
  <c r="AX17" i="2"/>
  <c r="AS18" i="2"/>
  <c r="AS19" i="2"/>
  <c r="AS17" i="2"/>
  <c r="AN18" i="2"/>
  <c r="AN19" i="2"/>
  <c r="AN17" i="2"/>
  <c r="AE47" i="2"/>
  <c r="Z47" i="2"/>
  <c r="AD29" i="2"/>
  <c r="Y29" i="2"/>
  <c r="T29" i="2"/>
  <c r="AD27" i="2"/>
  <c r="O27" i="2"/>
  <c r="Y27" i="2"/>
  <c r="T27" i="2"/>
  <c r="AD28" i="2"/>
  <c r="Y28" i="2"/>
  <c r="T28" i="2"/>
  <c r="O28" i="2"/>
  <c r="DJ24" i="2"/>
  <c r="CK24" i="2"/>
  <c r="CH24" i="2"/>
  <c r="BL24" i="2"/>
  <c r="BC24" i="2"/>
  <c r="AS24" i="2"/>
  <c r="AL24" i="2"/>
  <c r="AI24" i="2"/>
  <c r="O24" i="2"/>
  <c r="M24" i="2"/>
  <c r="J24" i="2"/>
  <c r="Y23" i="2"/>
  <c r="O23" i="2"/>
  <c r="T23" i="2"/>
  <c r="AD23" i="2"/>
  <c r="O25" i="2"/>
  <c r="T25" i="2"/>
  <c r="O26" i="2"/>
  <c r="T26" i="2"/>
  <c r="Y26" i="2"/>
  <c r="AD22" i="2"/>
  <c r="Y22" i="2"/>
  <c r="T22" i="2"/>
  <c r="O22" i="2"/>
  <c r="AD83" i="2"/>
  <c r="Y83" i="2"/>
  <c r="T83" i="2"/>
  <c r="O83" i="2"/>
  <c r="AD41" i="2"/>
  <c r="Y41" i="2"/>
  <c r="T41" i="2"/>
  <c r="O41" i="2"/>
  <c r="O18" i="2"/>
  <c r="T18" i="2"/>
  <c r="Y18" i="2"/>
  <c r="AD18" i="2"/>
  <c r="AD17" i="2"/>
  <c r="Y17" i="2"/>
  <c r="T17" i="2"/>
  <c r="O17" i="2"/>
  <c r="DG24" i="2" l="1"/>
  <c r="BL30" i="2"/>
  <c r="BL31" i="2"/>
  <c r="BL32" i="2"/>
  <c r="BL33" i="2"/>
  <c r="BL34" i="2"/>
  <c r="BL35" i="2"/>
  <c r="BL37" i="2"/>
  <c r="BI37" i="2"/>
  <c r="BC38" i="2"/>
  <c r="BC35" i="2"/>
  <c r="AI35" i="2" s="1"/>
  <c r="AN34" i="2"/>
  <c r="AS34" i="2"/>
  <c r="AL30" i="2"/>
  <c r="AL31" i="2"/>
  <c r="AL32" i="2"/>
  <c r="AL33" i="2"/>
  <c r="AL34" i="2"/>
  <c r="AL35" i="2"/>
  <c r="AL37" i="2"/>
  <c r="AI37" i="2"/>
  <c r="M30" i="2"/>
  <c r="M31" i="2"/>
  <c r="M32" i="2"/>
  <c r="M33" i="2"/>
  <c r="M34" i="2"/>
  <c r="M35" i="2"/>
  <c r="M37" i="2"/>
  <c r="J30" i="2"/>
  <c r="J31" i="2"/>
  <c r="J32" i="2"/>
  <c r="J33" i="2"/>
  <c r="J34" i="2"/>
  <c r="J35" i="2"/>
  <c r="DG35" i="2" s="1"/>
  <c r="J37" i="2"/>
  <c r="U47" i="2"/>
  <c r="DG37" i="2" l="1"/>
  <c r="AI32" i="2"/>
  <c r="DG32" i="2" s="1"/>
  <c r="AI34" i="2"/>
  <c r="DG34" i="2" s="1"/>
  <c r="AI31" i="2"/>
  <c r="DG31" i="2" s="1"/>
  <c r="AI33" i="2"/>
  <c r="DG33" i="2" s="1"/>
  <c r="AI30" i="2"/>
  <c r="DG30" i="2" s="1"/>
  <c r="BC85" i="2" l="1"/>
  <c r="BC84" i="2"/>
  <c r="BC27" i="2"/>
  <c r="BC23" i="2"/>
  <c r="BC25" i="2"/>
  <c r="AD38" i="2" l="1"/>
  <c r="Y38" i="2"/>
  <c r="AX84" i="2"/>
  <c r="AS84" i="2"/>
  <c r="AN84" i="2"/>
  <c r="AN38" i="2"/>
  <c r="AS38" i="2"/>
  <c r="M29" i="2"/>
  <c r="AL29" i="2"/>
  <c r="BL29" i="2"/>
  <c r="CH29" i="2"/>
  <c r="CK29" i="2"/>
  <c r="M38" i="2"/>
  <c r="O38" i="2"/>
  <c r="T38" i="2"/>
  <c r="AL38" i="2"/>
  <c r="AX38" i="2"/>
  <c r="BI38" i="2"/>
  <c r="BL38" i="2"/>
  <c r="CH38" i="2"/>
  <c r="CK38" i="2"/>
  <c r="AS25" i="2"/>
  <c r="AS27" i="2"/>
  <c r="J26" i="2"/>
  <c r="CK22" i="2"/>
  <c r="CH22" i="2"/>
  <c r="BL22" i="2"/>
  <c r="AL22" i="2"/>
  <c r="M22" i="2"/>
  <c r="J28" i="2" l="1"/>
  <c r="J27" i="2"/>
  <c r="DJ22" i="2"/>
  <c r="J22" i="2"/>
  <c r="AI22" i="2"/>
  <c r="DJ38" i="2"/>
  <c r="DJ29" i="2"/>
  <c r="AI29" i="2"/>
  <c r="J29" i="2"/>
  <c r="J38" i="2"/>
  <c r="AI38" i="2"/>
  <c r="J23" i="2"/>
  <c r="CK85" i="2"/>
  <c r="CI85" i="2"/>
  <c r="CH85" i="2"/>
  <c r="BL85" i="2"/>
  <c r="BJ85" i="2"/>
  <c r="AI85" i="2"/>
  <c r="AL85" i="2"/>
  <c r="AJ85" i="2"/>
  <c r="M85" i="2"/>
  <c r="K85" i="2"/>
  <c r="J85" i="2"/>
  <c r="CK84" i="2"/>
  <c r="CI84" i="2"/>
  <c r="CH84" i="2"/>
  <c r="BL84" i="2"/>
  <c r="BJ84" i="2"/>
  <c r="AL84" i="2"/>
  <c r="AJ84" i="2"/>
  <c r="M84" i="2"/>
  <c r="K84" i="2"/>
  <c r="CK83" i="2"/>
  <c r="CI83" i="2"/>
  <c r="CH83" i="2"/>
  <c r="BL83" i="2"/>
  <c r="BJ83" i="2"/>
  <c r="AL83" i="2"/>
  <c r="AJ83" i="2"/>
  <c r="M83" i="2"/>
  <c r="K83" i="2"/>
  <c r="DG38" i="2" l="1"/>
  <c r="DG22" i="2"/>
  <c r="DG29" i="2"/>
  <c r="J83" i="2"/>
  <c r="AI83" i="2"/>
  <c r="J84" i="2"/>
  <c r="AI84" i="2"/>
  <c r="DJ85" i="2"/>
  <c r="DJ83" i="2"/>
  <c r="DJ84" i="2"/>
  <c r="DG85" i="2"/>
  <c r="DG84" i="2" l="1"/>
  <c r="DG83" i="2"/>
  <c r="CI48" i="2"/>
  <c r="BJ48" i="2"/>
  <c r="K48" i="2"/>
  <c r="CI47" i="2"/>
  <c r="BJ47" i="2"/>
  <c r="AJ47" i="2"/>
  <c r="CK42" i="2"/>
  <c r="CH42" i="2"/>
  <c r="BL42" i="2"/>
  <c r="AL42" i="2"/>
  <c r="M42" i="2"/>
  <c r="J42" i="2"/>
  <c r="CK41" i="2"/>
  <c r="CH41" i="2"/>
  <c r="BL41" i="2"/>
  <c r="AL41" i="2"/>
  <c r="M41" i="2"/>
  <c r="CK27" i="2"/>
  <c r="CH27" i="2"/>
  <c r="BL27" i="2"/>
  <c r="AL27" i="2"/>
  <c r="M27" i="2"/>
  <c r="CK26" i="2"/>
  <c r="CH26" i="2"/>
  <c r="BL26" i="2"/>
  <c r="AL26" i="2"/>
  <c r="M26" i="2"/>
  <c r="CK25" i="2"/>
  <c r="CH25" i="2"/>
  <c r="BL25" i="2"/>
  <c r="AL25" i="2"/>
  <c r="J25" i="2"/>
  <c r="M25" i="2"/>
  <c r="CK23" i="2"/>
  <c r="CH23" i="2"/>
  <c r="BL23" i="2"/>
  <c r="AS23" i="2"/>
  <c r="AL23" i="2"/>
  <c r="M23" i="2"/>
  <c r="CK19" i="2"/>
  <c r="CH19" i="2"/>
  <c r="BL19" i="2"/>
  <c r="AL19" i="2"/>
  <c r="M19" i="2"/>
  <c r="CK18" i="2"/>
  <c r="CH18" i="2"/>
  <c r="BL18" i="2"/>
  <c r="AL18" i="2"/>
  <c r="M18" i="2"/>
  <c r="CK17" i="2"/>
  <c r="CH17" i="2"/>
  <c r="BL17" i="2"/>
  <c r="AL17" i="2"/>
  <c r="M17" i="2"/>
  <c r="DJ17" i="2" l="1"/>
  <c r="DJ19" i="2"/>
  <c r="AI41" i="2"/>
  <c r="DJ26" i="2"/>
  <c r="J17" i="2"/>
  <c r="K47" i="2"/>
  <c r="DH47" i="2" s="1"/>
  <c r="AI17" i="2"/>
  <c r="J18" i="2"/>
  <c r="DJ41" i="2"/>
  <c r="DJ23" i="2"/>
  <c r="DJ25" i="2"/>
  <c r="AI25" i="2"/>
  <c r="AI27" i="2"/>
  <c r="DG27" i="2" s="1"/>
  <c r="DJ42" i="2"/>
  <c r="AI18" i="2"/>
  <c r="AI19" i="2"/>
  <c r="AI23" i="2"/>
  <c r="DG23" i="2" s="1"/>
  <c r="DJ27" i="2"/>
  <c r="J41" i="2"/>
  <c r="DJ18" i="2"/>
  <c r="J19" i="2"/>
  <c r="AI26" i="2"/>
  <c r="AI42" i="2"/>
  <c r="DG42" i="2" s="1"/>
  <c r="AJ48" i="2"/>
  <c r="DH48" i="2" s="1"/>
  <c r="DG17" i="2" l="1"/>
  <c r="DG18" i="2"/>
  <c r="DG41" i="2"/>
  <c r="DG19" i="2"/>
  <c r="DG26" i="2"/>
  <c r="DG25" i="2"/>
  <c r="G42" i="16" l="1"/>
  <c r="AR7" i="10" l="1"/>
  <c r="CJ66" i="2" l="1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D6" i="2"/>
  <c r="DI69" i="2" l="1"/>
  <c r="DI73" i="2"/>
  <c r="DI79" i="2"/>
  <c r="DI75" i="2"/>
  <c r="DI71" i="2"/>
  <c r="DI67" i="2"/>
  <c r="DI77" i="2"/>
  <c r="DI80" i="2"/>
  <c r="DI76" i="2"/>
  <c r="DI72" i="2"/>
  <c r="DI68" i="2"/>
  <c r="DI78" i="2"/>
  <c r="DI74" i="2"/>
  <c r="DI70" i="2"/>
  <c r="DI66" i="2"/>
  <c r="CJ65" i="2"/>
  <c r="CI49" i="2"/>
  <c r="CI50" i="2"/>
  <c r="CI51" i="2"/>
  <c r="CK43" i="2"/>
  <c r="CK44" i="2"/>
  <c r="CH43" i="2"/>
  <c r="CH44" i="2"/>
  <c r="CK28" i="2"/>
  <c r="CH28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H5" i="10" s="1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87" i="2"/>
  <c r="DD87" i="2"/>
  <c r="DC87" i="2"/>
  <c r="DB87" i="2"/>
  <c r="CZ87" i="2"/>
  <c r="CY87" i="2"/>
  <c r="CX87" i="2"/>
  <c r="CW87" i="2"/>
  <c r="CU87" i="2"/>
  <c r="CT87" i="2"/>
  <c r="CS87" i="2"/>
  <c r="CR87" i="2"/>
  <c r="CP87" i="2"/>
  <c r="CO87" i="2"/>
  <c r="CN87" i="2"/>
  <c r="CM87" i="2"/>
  <c r="DB12" i="2"/>
  <c r="CZ89" i="2" l="1"/>
  <c r="CP89" i="2"/>
  <c r="CU89" i="2"/>
  <c r="DE89" i="2"/>
  <c r="CK87" i="2"/>
  <c r="R87" i="2"/>
  <c r="Q87" i="2"/>
  <c r="P8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T7" i="10"/>
  <c r="AY7" i="10"/>
  <c r="AY8" i="10"/>
  <c r="AY9" i="10"/>
  <c r="AT8" i="10"/>
  <c r="H11" i="10" s="1"/>
  <c r="G21" i="10"/>
  <c r="H10" i="10" l="1"/>
  <c r="D94" i="2"/>
  <c r="D93" i="2"/>
  <c r="D92" i="2"/>
  <c r="K68" i="10"/>
  <c r="K67" i="10"/>
  <c r="K66" i="10"/>
  <c r="W11" i="10" l="1"/>
  <c r="X11" i="10" s="1"/>
  <c r="W10" i="10"/>
  <c r="L65" i="2"/>
  <c r="B16" i="17"/>
  <c r="R15" i="17"/>
  <c r="N15" i="17"/>
  <c r="J15" i="17"/>
  <c r="F15" i="17"/>
  <c r="V14" i="17"/>
  <c r="V13" i="17"/>
  <c r="X10" i="10" l="1"/>
  <c r="F18" i="10"/>
  <c r="V15" i="17"/>
  <c r="BK65" i="2"/>
  <c r="BJ51" i="2"/>
  <c r="BJ50" i="2"/>
  <c r="BL44" i="2"/>
  <c r="BI44" i="2"/>
  <c r="BL43" i="2"/>
  <c r="BL28" i="2"/>
  <c r="CC12" i="2"/>
  <c r="AK65" i="2"/>
  <c r="AJ51" i="2"/>
  <c r="AJ50" i="2"/>
  <c r="AJ49" i="2"/>
  <c r="AL44" i="2"/>
  <c r="AI44" i="2"/>
  <c r="AL43" i="2"/>
  <c r="AI43" i="2"/>
  <c r="AL28" i="2"/>
  <c r="AI28" i="2"/>
  <c r="BC12" i="2"/>
  <c r="K49" i="2"/>
  <c r="K50" i="2"/>
  <c r="K51" i="2"/>
  <c r="D5" i="2"/>
  <c r="D8" i="2"/>
  <c r="D9" i="2"/>
  <c r="D10" i="2"/>
  <c r="M28" i="2"/>
  <c r="M43" i="2"/>
  <c r="M44" i="2"/>
  <c r="J43" i="2"/>
  <c r="J44" i="2"/>
  <c r="CF87" i="2"/>
  <c r="CE87" i="2"/>
  <c r="CD87" i="2"/>
  <c r="CC87" i="2"/>
  <c r="CA87" i="2"/>
  <c r="BZ87" i="2"/>
  <c r="BY87" i="2"/>
  <c r="BX87" i="2"/>
  <c r="BV87" i="2"/>
  <c r="BU87" i="2"/>
  <c r="BT87" i="2"/>
  <c r="BS87" i="2"/>
  <c r="BQ87" i="2"/>
  <c r="BP87" i="2"/>
  <c r="BO87" i="2"/>
  <c r="BN87" i="2"/>
  <c r="BF87" i="2"/>
  <c r="BE87" i="2"/>
  <c r="BD87" i="2"/>
  <c r="BC87" i="2"/>
  <c r="BA87" i="2"/>
  <c r="AZ87" i="2"/>
  <c r="AY87" i="2"/>
  <c r="AX87" i="2"/>
  <c r="AV87" i="2"/>
  <c r="AU87" i="2"/>
  <c r="AT87" i="2"/>
  <c r="AS87" i="2"/>
  <c r="AQ87" i="2"/>
  <c r="AP87" i="2"/>
  <c r="AO87" i="2"/>
  <c r="AN87" i="2"/>
  <c r="DH50" i="2" l="1"/>
  <c r="DJ43" i="2"/>
  <c r="DH51" i="2"/>
  <c r="DG43" i="2"/>
  <c r="DG44" i="2"/>
  <c r="DJ44" i="2"/>
  <c r="DG28" i="2"/>
  <c r="DJ28" i="2"/>
  <c r="DI65" i="2"/>
  <c r="DH49" i="2"/>
  <c r="BL87" i="2"/>
  <c r="AL87" i="2"/>
  <c r="BV89" i="2"/>
  <c r="CF89" i="2"/>
  <c r="BI87" i="2"/>
  <c r="O27" i="10" s="1"/>
  <c r="BQ89" i="2"/>
  <c r="AJ87" i="2"/>
  <c r="K41" i="10" s="1"/>
  <c r="AI87" i="2"/>
  <c r="K25" i="10" s="1"/>
  <c r="J87" i="2"/>
  <c r="AK87" i="2"/>
  <c r="BJ87" i="2"/>
  <c r="O43" i="10" s="1"/>
  <c r="BK87" i="2"/>
  <c r="CA89" i="2"/>
  <c r="AV89" i="2"/>
  <c r="BF89" i="2"/>
  <c r="AQ89" i="2"/>
  <c r="BA89" i="2"/>
  <c r="W87" i="2"/>
  <c r="V87" i="2"/>
  <c r="U87" i="2"/>
  <c r="T87" i="2"/>
  <c r="O87" i="2"/>
  <c r="R89" i="2" s="1"/>
  <c r="L87" i="2"/>
  <c r="K87" i="2"/>
  <c r="G39" i="10" s="1"/>
  <c r="DJ87" i="2" l="1"/>
  <c r="BL89" i="2"/>
  <c r="AL89" i="2"/>
  <c r="CJ87" i="2"/>
  <c r="CI87" i="2"/>
  <c r="S45" i="10" s="1"/>
  <c r="DH87" i="2"/>
  <c r="CH87" i="2"/>
  <c r="S29" i="10" s="1"/>
  <c r="DG87" i="2"/>
  <c r="W89" i="2"/>
  <c r="DI87" i="2"/>
  <c r="D7" i="2"/>
  <c r="CK89" i="2" l="1"/>
  <c r="DJ89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87" i="2"/>
  <c r="Z87" i="2"/>
  <c r="AA87" i="2"/>
  <c r="AB87" i="2"/>
  <c r="AD87" i="2"/>
  <c r="AE87" i="2"/>
  <c r="AF87" i="2"/>
  <c r="AG87" i="2"/>
  <c r="AB89" i="2" l="1"/>
  <c r="AG89" i="2"/>
  <c r="M87" i="2"/>
  <c r="M89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<sst xmlns="http://schemas.openxmlformats.org/spreadsheetml/2006/main" count="3280" uniqueCount="985">
  <si>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</si>
  <si>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</si>
  <si>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</si>
  <si>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</si>
  <si>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</si>
  <si>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</si>
  <si>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</si>
  <si>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</si>
  <si>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</si>
  <si>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</si>
  <si>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</si>
  <si>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</si>
  <si>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</si>
  <si>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</si>
  <si>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</si>
  <si>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</si>
  <si>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</si>
  <si>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</si>
  <si>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</si>
  <si>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</si>
  <si>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</si>
  <si>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</si>
  <si>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</si>
  <si>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</si>
  <si>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</si>
  <si>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</si>
  <si>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</si>
  <si>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</si>
  <si>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</si>
  <si>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</si>
  <si>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</si>
  <si>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</si>
  <si>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</si>
  <si>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</si>
  <si>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</si>
  <si>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</si>
  <si>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</si>
  <si>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</si>
  <si>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</si>
  <si>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</si>
  <si>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</si>
  <si>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</si>
  <si>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</si>
  <si>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</si>
  <si>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</si>
  <si>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</si>
  <si>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</si>
  <si>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</si>
  <si>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</si>
  <si>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</si>
  <si>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</si>
  <si>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</si>
  <si>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</si>
  <si>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</si>
  <si>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</si>
  <si>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</si>
  <si>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</si>
  <si>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</si>
  <si>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</si>
  <si>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</si>
  <si>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</si>
  <si>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</si>
  <si>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</si>
  <si>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</si>
  <si>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</si>
  <si>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</si>
  <si>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</si>
  <si>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</si>
  <si>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</si>
  <si>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</si>
  <si>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</si>
  <si>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</si>
  <si>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</si>
  <si>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</si>
  <si>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</si>
  <si>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</si>
  <si>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</si>
  <si>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</si>
  <si>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</si>
  <si>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</si>
  <si>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</si>
  <si>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</si>
  <si>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</si>
  <si>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</si>
  <si>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</si>
  <si>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</si>
  <si>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</si>
  <si>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</si>
  <si>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</si>
  <si>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</si>
  <si>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</si>
  <si>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</si>
  <si>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</si>
  <si>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</si>
  <si>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</si>
  <si>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</si>
  <si>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</si>
  <si>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</si>
  <si>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</si>
  <si>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</si>
  <si>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</si>
  <si>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</si>
  <si>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</si>
  <si>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</si>
  <si>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</si>
  <si>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</si>
  <si>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</si>
  <si>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</si>
  <si>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</si>
  <si>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</si>
  <si>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</si>
  <si>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</si>
  <si>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</si>
  <si>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</si>
  <si>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</si>
  <si>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</si>
  <si>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</si>
  <si>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</si>
  <si>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</si>
  <si>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</si>
  <si>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</si>
  <si>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</si>
  <si>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</si>
  <si>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</si>
  <si>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</si>
  <si>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</si>
  <si>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</si>
  <si>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</si>
  <si>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</si>
  <si>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</si>
  <si>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</si>
  <si>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</si>
  <si>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</si>
  <si>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</si>
  <si>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</si>
  <si>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</si>
  <si>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</si>
  <si>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</si>
  <si>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</si>
  <si>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</si>
  <si>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</si>
  <si>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</si>
  <si>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</si>
  <si>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</si>
  <si>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</si>
  <si>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</si>
  <si>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</si>
  <si>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</si>
  <si>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</si>
  <si>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</si>
  <si>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</si>
  <si>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</si>
  <si>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</si>
  <si>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</si>
  <si>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</si>
  <si>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</si>
  <si>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</si>
  <si>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</si>
  <si>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</si>
  <si>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</si>
  <si>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</si>
  <si>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</si>
  <si>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</si>
  <si>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</si>
  <si>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</si>
  <si>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</si>
  <si>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</si>
  <si>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</si>
  <si>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</si>
  <si>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</si>
  <si>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</si>
  <si>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</si>
  <si>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</si>
  <si>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</si>
  <si>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</si>
  <si>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</si>
  <si>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</si>
  <si>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</si>
  <si>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</si>
  <si>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</si>
  <si>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</si>
  <si>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</si>
  <si>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</si>
  <si>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</si>
  <si>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</si>
  <si>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</si>
  <si>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</si>
  <si>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</si>
  <si>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</si>
  <si>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</si>
  <si>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</si>
  <si>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</si>
  <si>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</si>
  <si>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</si>
  <si>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</si>
  <si>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</si>
  <si>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</si>
  <si>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</si>
  <si>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</si>
  <si>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</si>
  <si>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</si>
  <si>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</si>
  <si>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</si>
  <si>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</si>
  <si>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</si>
  <si>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</si>
  <si>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</si>
  <si>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</si>
  <si>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</si>
  <si>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</si>
  <si>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</si>
  <si>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</si>
  <si>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</si>
  <si>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</si>
  <si>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</si>
  <si>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</si>
  <si>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</si>
  <si>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</si>
  <si>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</si>
  <si>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</si>
  <si>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</si>
  <si>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</si>
  <si>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</si>
  <si>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</si>
  <si>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</si>
  <si>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</si>
  <si>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</si>
  <si>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</si>
  <si>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</si>
  <si>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</si>
  <si>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</si>
  <si>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</si>
  <si>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</si>
  <si>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</si>
  <si>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</si>
  <si>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</si>
  <si>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</si>
  <si>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</si>
  <si>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</si>
  <si>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</si>
  <si>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</si>
  <si>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</si>
  <si>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</si>
  <si>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</si>
  <si>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</si>
  <si>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</si>
  <si>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</si>
  <si>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</si>
  <si>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</si>
  <si>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</si>
  <si>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</si>
  <si>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</si>
  <si>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</si>
  <si>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</si>
  <si>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</si>
  <si>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</si>
  <si>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</si>
  <si>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</si>
  <si>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</si>
  <si>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</si>
  <si>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</si>
  <si>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</si>
  <si>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</si>
  <si>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</si>
  <si>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</si>
  <si>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</si>
  <si>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</si>
  <si>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</si>
  <si>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</si>
  <si>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</si>
  <si>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</si>
  <si>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</si>
  <si>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</si>
  <si>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</si>
  <si>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</si>
  <si>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</si>
  <si>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</si>
  <si>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</si>
  <si>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</si>
  <si>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</si>
  <si>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</si>
  <si>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</si>
  <si>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</si>
  <si>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</si>
  <si>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</si>
  <si>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</si>
  <si>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</si>
  <si>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</si>
  <si>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</si>
  <si>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</si>
  <si>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</si>
  <si>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</si>
  <si>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</si>
  <si>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</si>
  <si>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</si>
  <si>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</si>
  <si>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</si>
  <si>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</si>
  <si>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</si>
  <si>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</si>
  <si>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</si>
  <si>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</si>
  <si>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</si>
  <si>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</si>
  <si>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</si>
  <si>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</si>
  <si>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</si>
  <si>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</si>
  <si>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</si>
  <si>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</si>
  <si>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</si>
  <si>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</si>
  <si>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</si>
  <si>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</si>
  <si>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</si>
  <si>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</si>
  <si>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</si>
  <si>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</si>
  <si>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</si>
  <si>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</si>
  <si>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</si>
  <si>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</si>
  <si>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</si>
  <si>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</si>
  <si>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</si>
  <si>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</si>
  <si>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</si>
  <si>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</si>
  <si>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</si>
  <si>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</si>
  <si>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</si>
  <si>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</si>
  <si>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</si>
  <si>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</si>
  <si>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</si>
  <si>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</si>
  <si>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</si>
  <si>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</si>
  <si>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</si>
  <si>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</si>
  <si>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</si>
  <si>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</si>
  <si>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</si>
  <si>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</si>
  <si>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</si>
  <si>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</si>
  <si>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</si>
  <si>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</si>
  <si>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</si>
  <si>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</si>
  <si>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</si>
  <si>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</si>
  <si>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</si>
  <si>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</si>
  <si>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</si>
  <si>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</si>
  <si>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</si>
  <si>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</si>
  <si>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</si>
  <si>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</si>
  <si>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</si>
  <si>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</si>
  <si>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</si>
  <si>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</si>
  <si>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</si>
  <si>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</si>
  <si>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</si>
  <si>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</si>
  <si>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</si>
  <si>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</si>
  <si>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</si>
  <si>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</si>
  <si>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</si>
  <si>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</si>
  <si>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</si>
  <si>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</si>
  <si>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</si>
  <si>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</si>
  <si>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</si>
  <si>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</si>
  <si>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</si>
  <si>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</si>
  <si>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</si>
  <si>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</si>
  <si>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</si>
  <si>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</si>
  <si>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</si>
  <si>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</si>
  <si>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</si>
  <si>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</si>
  <si>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</si>
  <si>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</si>
  <si>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</si>
  <si>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</si>
  <si>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</si>
  <si>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</si>
  <si>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</si>
  <si>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</si>
  <si>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</si>
  <si>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</si>
  <si>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</si>
  <si>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</si>
  <si>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</si>
  <si>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</si>
  <si>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</si>
  <si>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</si>
  <si>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</si>
  <si>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</si>
  <si>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</si>
  <si>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</si>
  <si>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</si>
  <si>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</si>
  <si>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</si>
  <si>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</si>
  <si>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</si>
  <si>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</si>
  <si>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</si>
  <si>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</si>
  <si>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</si>
  <si>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</si>
  <si>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</si>
  <si>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</si>
  <si>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</si>
  <si>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</si>
  <si>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</si>
  <si>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</si>
  <si>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</si>
  <si>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</si>
  <si>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</si>
  <si>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</si>
  <si>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</si>
  <si>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</si>
  <si>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</si>
  <si>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</si>
  <si>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</si>
  <si>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</si>
  <si>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</si>
  <si>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</si>
  <si>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</si>
  <si>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</si>
  <si>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</si>
  <si>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</si>
  <si>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</si>
  <si>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</si>
  <si>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</si>
  <si>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</si>
  <si>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</si>
  <si>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</si>
  <si>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</si>
  <si>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</si>
  <si>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</si>
  <si>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</si>
  <si>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</si>
  <si>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</si>
  <si>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</si>
  <si>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</si>
  <si>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</si>
  <si>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</si>
  <si>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</si>
  <si>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</si>
  <si>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</si>
  <si>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</si>
  <si>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</si>
  <si>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</si>
  <si>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</si>
  <si>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</si>
  <si>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</si>
  <si>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</si>
  <si>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</si>
  <si>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</si>
  <si>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</si>
  <si>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</si>
  <si>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</si>
  <si>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</si>
  <si>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</si>
  <si>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</si>
  <si>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</si>
  <si>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</si>
  <si>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</si>
  <si>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</si>
  <si>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</si>
  <si>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</si>
  <si>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</si>
  <si>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</si>
  <si>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</si>
  <si>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</si>
  <si>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</si>
  <si>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</si>
  <si>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</si>
  <si>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</si>
  <si>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</si>
  <si>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</si>
  <si>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</si>
  <si>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</si>
  <si>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</si>
  <si>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</si>
  <si>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</si>
  <si>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</si>
  <si>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</si>
  <si>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</si>
  <si>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</si>
  <si>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</si>
  <si>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</si>
  <si>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</si>
  <si>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</si>
  <si>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</si>
  <si>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</si>
  <si>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</si>
  <si>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</si>
  <si>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</si>
  <si>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</si>
  <si>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</si>
  <si>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</si>
  <si>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</si>
  <si>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</si>
  <si>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</si>
  <si>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</si>
  <si>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</si>
  <si>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</si>
  <si>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</si>
  <si>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</si>
  <si>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</si>
  <si>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</si>
  <si>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</si>
  <si>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</si>
  <si>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</si>
  <si>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</si>
  <si>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</si>
  <si>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</si>
  <si>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</si>
  <si>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</si>
  <si>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</si>
  <si>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</si>
  <si>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</si>
  <si>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</si>
  <si>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</si>
  <si>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</si>
  <si>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</si>
  <si>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</si>
  <si>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</si>
  <si>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</si>
  <si>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</si>
  <si>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</si>
  <si>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</si>
  <si>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</si>
  <si>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</si>
  <si>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</si>
  <si>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</si>
  <si>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</si>
  <si>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</si>
  <si>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</si>
  <si>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</si>
  <si>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</si>
  <si>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</si>
  <si>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</si>
  <si>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</si>
  <si>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</si>
  <si>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</si>
  <si>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</si>
  <si>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</si>
  <si>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</si>
  <si>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</si>
  <si>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</si>
  <si>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</si>
  <si>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</si>
  <si>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</si>
  <si>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</si>
  <si>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</si>
  <si>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</si>
  <si>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</si>
  <si>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</si>
  <si>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</si>
  <si>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</si>
  <si>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</si>
  <si>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</si>
  <si>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</si>
  <si>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</si>
  <si>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</si>
  <si>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</si>
  <si>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</si>
  <si>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</si>
  <si>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</si>
  <si>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</si>
  <si>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</si>
  <si>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</si>
  <si>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</si>
  <si>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</si>
  <si>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</si>
  <si>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</si>
  <si>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</si>
  <si>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</si>
  <si>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</si>
  <si>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</si>
  <si>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</si>
  <si>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</si>
  <si>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</si>
  <si>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</si>
  <si>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</si>
  <si>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</si>
  <si>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</si>
  <si>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</si>
  <si>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</si>
  <si>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</si>
  <si>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</si>
  <si>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</si>
  <si>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</si>
  <si>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</si>
  <si>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</si>
  <si>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</si>
  <si>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</si>
  <si>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</si>
  <si>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</si>
  <si>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</si>
  <si>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</si>
  <si>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</si>
  <si>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</si>
  <si>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</si>
  <si>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</si>
  <si>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</si>
  <si>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</si>
  <si>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</si>
  <si>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</si>
  <si>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</si>
  <si>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</si>
  <si>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</si>
  <si>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</si>
  <si>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</si>
  <si>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</si>
  <si>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</si>
  <si>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</si>
  <si>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</si>
  <si>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</si>
  <si>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</si>
  <si>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</si>
  <si>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</si>
  <si>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</si>
  <si>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</si>
  <si>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</si>
  <si>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</si>
  <si>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</si>
  <si>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</si>
  <si>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</si>
  <si>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</si>
  <si>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</si>
  <si>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</si>
  <si>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</si>
  <si>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</si>
  <si>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</si>
  <si>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</si>
  <si>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</si>
  <si>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</si>
  <si>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</si>
  <si>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</si>
  <si>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</si>
  <si>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</si>
  <si>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</si>
  <si>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</si>
  <si>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</si>
  <si>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</si>
  <si>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</si>
  <si>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</si>
  <si>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</si>
  <si>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</si>
  <si>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</si>
  <si>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</si>
  <si>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</si>
  <si>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</si>
  <si>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</si>
  <si>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</si>
  <si>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</si>
  <si>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</si>
  <si>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</si>
  <si>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</si>
  <si>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</si>
  <si>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</si>
  <si>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</si>
  <si>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</si>
  <si>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</si>
  <si>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</si>
  <si>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</si>
  <si>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</si>
  <si>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</si>
  <si>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</si>
  <si>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</si>
  <si>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</si>
  <si>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</si>
  <si>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</si>
  <si>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</si>
  <si>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</si>
  <si>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</si>
  <si>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</si>
  <si>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</si>
  <si>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</si>
  <si>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</si>
  <si>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</si>
  <si>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</si>
  <si>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</si>
  <si>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</si>
  <si>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</si>
  <si>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</si>
  <si>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</si>
  <si>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</si>
  <si>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</si>
  <si>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</si>
  <si>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</si>
  <si>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</si>
  <si>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</si>
  <si>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</si>
  <si>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</si>
  <si>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</si>
  <si>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</si>
  <si>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</si>
  <si>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</si>
  <si>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</si>
  <si>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</si>
  <si>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</si>
  <si>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</si>
  <si>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</si>
  <si>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</si>
  <si>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</si>
  <si>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</si>
  <si>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</si>
  <si>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</si>
  <si>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</si>
  <si>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</si>
  <si>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</si>
  <si>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</si>
  <si>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</si>
  <si>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</si>
  <si>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</si>
  <si>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</si>
  <si>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</si>
  <si>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</si>
  <si>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</si>
  <si>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</si>
  <si>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</si>
  <si>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</si>
  <si>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</si>
  <si>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</si>
  <si>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</si>
  <si>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</si>
  <si>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</si>
  <si>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</si>
  <si>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</si>
  <si>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</si>
  <si>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</si>
  <si>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</si>
  <si>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</si>
  <si>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</si>
  <si>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</si>
  <si>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</si>
  <si>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</si>
  <si>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</si>
  <si>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</si>
  <si>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</si>
  <si>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</si>
  <si>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</si>
  <si>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</si>
  <si>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</si>
  <si>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</si>
  <si>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</si>
  <si>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</si>
  <si>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</si>
  <si>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</si>
  <si>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</si>
  <si>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</si>
  <si>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</si>
  <si>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</si>
  <si>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</si>
  <si>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</si>
  <si>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</si>
  <si>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</si>
  <si>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</si>
  <si>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</si>
  <si>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</si>
  <si>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</si>
  <si>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</si>
  <si>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</si>
  <si>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</si>
  <si>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</si>
  <si>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</si>
  <si>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</si>
  <si>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</si>
  <si>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</si>
  <si>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</si>
  <si>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</si>
  <si>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</si>
  <si>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</si>
  <si>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</si>
  <si>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</si>
  <si>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</si>
  <si>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</si>
  <si>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</si>
  <si>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</si>
  <si>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</si>
  <si>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</si>
  <si>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</si>
  <si>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</si>
  <si>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</si>
  <si>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</si>
  <si>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</si>
  <si>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</si>
  <si>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</si>
  <si>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</si>
  <si>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</si>
  <si>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</si>
  <si>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</si>
  <si>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</si>
  <si>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</si>
  <si>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</si>
  <si>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</si>
  <si>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</si>
  <si>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</si>
  <si>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</si>
  <si>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</si>
  <si>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</si>
  <si>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</si>
  <si>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</si>
  <si>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</si>
  <si>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</si>
  <si>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</si>
  <si>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</si>
  <si>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</si>
  <si>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</si>
  <si>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</si>
  <si>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</si>
  <si>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</si>
  <si>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</si>
  <si>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</si>
  <si>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</si>
  <si>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</si>
  <si>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</si>
  <si>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</si>
  <si>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</si>
  <si>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</si>
  <si>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</si>
  <si>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</si>
  <si>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</si>
  <si>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</si>
  <si>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</si>
  <si>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</si>
  <si>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</si>
  <si>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</si>
  <si>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</si>
  <si>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</si>
  <si>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</si>
  <si>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</si>
  <si>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</si>
  <si>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</si>
  <si>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</si>
  <si>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</si>
  <si>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</si>
  <si>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</si>
  <si>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</si>
  <si>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</si>
  <si>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</si>
  <si>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</si>
  <si>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</si>
  <si>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</si>
  <si>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</si>
  <si>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</si>
  <si>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</si>
  <si>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</si>
  <si>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</si>
  <si>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</si>
  <si>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</si>
  <si>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</si>
  <si>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</si>
  <si>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</si>
  <si>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</si>
  <si>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</si>
  <si>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</si>
  <si>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</si>
  <si>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</si>
  <si>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</si>
  <si>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</si>
  <si>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</si>
  <si>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</si>
  <si>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</si>
  <si>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</si>
  <si>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</si>
  <si>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</si>
  <si>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</si>
  <si>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</si>
  <si>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</si>
  <si>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</si>
  <si>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</si>
  <si>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</si>
  <si>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</si>
  <si>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</si>
  <si>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</si>
  <si>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</si>
  <si>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</si>
  <si>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</si>
  <si>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</si>
  <si>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</si>
  <si>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</si>
  <si>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</si>
  <si>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</si>
  <si>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</si>
  <si>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</si>
  <si>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</si>
  <si>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</si>
  <si>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</si>
  <si>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</si>
  <si>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</si>
  <si>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</si>
  <si>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</si>
  <si>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</si>
  <si>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</si>
  <si>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</si>
  <si>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</si>
  <si>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</si>
  <si>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</si>
  <si>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</si>
  <si>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</si>
  <si>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</si>
  <si>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</si>
  <si>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</si>
  <si>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</si>
  <si>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</si>
  <si>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</si>
  <si>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</si>
  <si>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</si>
  <si>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</si>
  <si>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</si>
  <si>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</si>
  <si>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</si>
  <si>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</si>
  <si>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</si>
  <si>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</si>
  <si>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</si>
  <si>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</si>
  <si>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</si>
  <si>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</si>
  <si>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</si>
  <si>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</si>
  <si>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</si>
  <si>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</si>
  <si>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</si>
  <si>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</si>
  <si>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</si>
  <si>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</si>
  <si>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</si>
  <si>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</si>
  <si>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</si>
  <si>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</si>
  <si>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</si>
  <si>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</si>
  <si>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</si>
  <si>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</si>
  <si>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</si>
  <si>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</si>
  <si>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</si>
  <si>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Referentiekader taal &amp; rekenen</t>
  </si>
  <si>
    <t>Schiedam</t>
  </si>
  <si>
    <t>A.J. de Graaf</t>
  </si>
  <si>
    <t>Nederlands</t>
  </si>
  <si>
    <t>Loopbaan en burgerschap</t>
  </si>
  <si>
    <t>BPV/PvB-les</t>
  </si>
  <si>
    <t>Bedrijfsbezoeken</t>
  </si>
  <si>
    <t>Mentor/SLB</t>
  </si>
  <si>
    <t>LIFE lessen</t>
  </si>
  <si>
    <t>Introductie</t>
  </si>
  <si>
    <t>Communicatie</t>
  </si>
  <si>
    <t>Food</t>
  </si>
  <si>
    <t>2F</t>
  </si>
  <si>
    <t xml:space="preserve">B1-K1 Zorgdragen voor voedsel 
P2-K1 Beheersen bereidingsproces  </t>
  </si>
  <si>
    <t>B1-K1-W1 Draagt zorg voor de kwaliteit van het voedsel
B1-K1-W2 Draagt zorg voor voedselveiligheid
B1-K1-W3 Draagt zorg voor interne en externe informatieuitwisseling
P2-K1-W1 Bereidt productbereiding voor
P2-K1-W2 Bereidt product
P2-K1-W3 Bewaakt planning en houdt toezicht
P2-K1-W4 Begeleidt medewerkers op vaktechnisch gebied</t>
  </si>
  <si>
    <t>Engels</t>
  </si>
  <si>
    <t>Algemene technologie</t>
  </si>
  <si>
    <t>Voedingspraktijk</t>
  </si>
  <si>
    <t>Bijzondere technologie</t>
  </si>
  <si>
    <t>Automatisering</t>
  </si>
  <si>
    <t>Automatisering praktijk</t>
  </si>
  <si>
    <t>Onderhoud</t>
  </si>
  <si>
    <t>Bedrijfskunde</t>
  </si>
  <si>
    <t>2017-2018</t>
  </si>
  <si>
    <t>MBO 3: Eindcijfer voor Nederlandse taal tenminste een 5. Cijfer voor rekenen telt niet mee voor behalen van het diploma.</t>
  </si>
  <si>
    <t>Beroepsproeve</t>
  </si>
  <si>
    <t>Code + Naam van het examen*</t>
  </si>
  <si>
    <t>VGM</t>
  </si>
  <si>
    <t>Kwaliteit (en veiligheid)</t>
  </si>
  <si>
    <t>Producttechnologie</t>
  </si>
  <si>
    <t>Project/procesoptimalisatie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</si>
</sst>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Protection="1">
      <protection locked="0"/>
    </xf>
    <xf numFmtId="164" fontId="21" fillId="7" borderId="62" xfId="1" applyNumberFormat="1" applyFont="1" applyFill="1" applyBorder="1" applyProtection="1">
      <protection locked="0"/>
    </xf>
    <xf numFmtId="0" fontId="54" fillId="0" borderId="11" xfId="0" applyFont="1" applyFill="1" applyBorder="1" applyAlignment="1" applyProtection="1">
      <alignment vertical="center"/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A40" zoomScale="110" zoomScaleNormal="110" workbookViewId="0">
      <selection activeCell="O43" sqref="O43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5.710937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4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880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148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889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977</v>
      </c>
      <c r="D3" s="265"/>
      <c r="E3" s="140"/>
      <c r="F3" s="352" t="s">
        <v>965</v>
      </c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4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141</v>
      </c>
      <c r="D4" s="267" t="s">
        <v>142</v>
      </c>
      <c r="E4" s="140"/>
      <c r="F4" s="268"/>
      <c r="G4" s="269" t="s">
        <v>145</v>
      </c>
      <c r="H4" s="269"/>
      <c r="I4" s="355" t="s">
        <v>147</v>
      </c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333" t="s">
        <v>893</v>
      </c>
      <c r="D5" s="183">
        <v>3</v>
      </c>
      <c r="E5" s="270"/>
      <c r="F5" s="358">
        <v>25461</v>
      </c>
      <c r="G5" s="359"/>
      <c r="H5" s="356" t="str">
        <f>IFERROR(VLOOKUP(F5,db_crebolijst_all!A3:S497,17),"1")</f>
        <v>Voeding 23173 (Vakbekwaam medewerker voeding en technologie)</v>
      </c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7"/>
      <c r="Y5" s="144"/>
      <c r="AA5" s="280"/>
      <c r="AB5" s="280"/>
      <c r="AC5" s="281" t="s">
        <v>918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143</v>
      </c>
      <c r="D6" s="272" t="s">
        <v>144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881</v>
      </c>
      <c r="AU6" s="283" t="s">
        <v>874</v>
      </c>
      <c r="AV6" s="283" t="s">
        <v>882</v>
      </c>
      <c r="AW6" s="283" t="s">
        <v>882</v>
      </c>
      <c r="AX6" s="283" t="s">
        <v>884</v>
      </c>
      <c r="AY6" s="283" t="s">
        <v>885</v>
      </c>
    </row>
    <row r="7" spans="2:51" ht="15.75" customHeight="1" thickBot="1" x14ac:dyDescent="0.25">
      <c r="B7" s="143"/>
      <c r="C7" s="148" t="s">
        <v>7</v>
      </c>
      <c r="D7" s="315">
        <f>IFERROR(VLOOKUP(F5,db_crebolijst_all!A3:Q497,db_crebolijst_all!J1),"gcg")</f>
        <v>3</v>
      </c>
      <c r="E7" s="270"/>
      <c r="F7" s="340" t="s">
        <v>146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2"/>
      <c r="Y7" s="144"/>
      <c r="AR7" s="279" t="str">
        <f>CONCATENATE(C7,";",D5+AS10)</f>
        <v>BOL;3</v>
      </c>
      <c r="AS7" s="284" t="s">
        <v>198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25">
      <c r="B9" s="143"/>
      <c r="C9" s="142" t="s">
        <v>140</v>
      </c>
      <c r="D9" s="139"/>
      <c r="E9" s="140"/>
      <c r="F9" s="340" t="s">
        <v>10</v>
      </c>
      <c r="G9" s="341"/>
      <c r="H9" s="363"/>
      <c r="I9" s="136"/>
      <c r="J9" s="360" t="s">
        <v>11</v>
      </c>
      <c r="K9" s="361"/>
      <c r="L9" s="362"/>
      <c r="M9" s="136"/>
      <c r="N9" s="360" t="s">
        <v>12</v>
      </c>
      <c r="O9" s="361"/>
      <c r="P9" s="362"/>
      <c r="Q9" s="137"/>
      <c r="R9" s="360" t="s">
        <v>15</v>
      </c>
      <c r="S9" s="361"/>
      <c r="T9" s="362"/>
      <c r="U9" s="137"/>
      <c r="V9" s="340" t="s">
        <v>4</v>
      </c>
      <c r="W9" s="341"/>
      <c r="X9" s="342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198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40" t="s">
        <v>10</v>
      </c>
      <c r="G16" s="341"/>
      <c r="H16" s="342"/>
      <c r="I16" s="74"/>
      <c r="J16" s="340" t="s">
        <v>11</v>
      </c>
      <c r="K16" s="341"/>
      <c r="L16" s="342"/>
      <c r="M16" s="74"/>
      <c r="N16" s="340" t="s">
        <v>12</v>
      </c>
      <c r="O16" s="341"/>
      <c r="P16" s="342"/>
      <c r="Q16" s="75"/>
      <c r="R16" s="340" t="s">
        <v>15</v>
      </c>
      <c r="S16" s="341"/>
      <c r="T16" s="342"/>
      <c r="U16" s="75"/>
      <c r="V16" s="340" t="s">
        <v>4</v>
      </c>
      <c r="W16" s="341"/>
      <c r="X16" s="342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3" t="s">
        <v>198</v>
      </c>
      <c r="D18" s="78"/>
      <c r="F18" s="346">
        <f>IFERROR(W10*(1+$C$10),AC5)</f>
        <v>1890</v>
      </c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8"/>
      <c r="Y18" s="76"/>
    </row>
    <row r="19" spans="2:25" ht="10.15" customHeight="1" thickBot="1" x14ac:dyDescent="0.25">
      <c r="B19" s="72"/>
      <c r="C19" s="344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4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4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577.5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44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4"/>
      <c r="D23" s="75" t="s">
        <v>17</v>
      </c>
      <c r="E23" s="89"/>
      <c r="F23" s="90"/>
      <c r="G23" s="290">
        <f>Opleidingsplan!J87</f>
        <v>756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4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4"/>
      <c r="D25" s="75" t="s">
        <v>18</v>
      </c>
      <c r="E25" s="73"/>
      <c r="F25" s="88"/>
      <c r="G25" s="75"/>
      <c r="H25" s="86"/>
      <c r="I25" s="75"/>
      <c r="J25" s="87"/>
      <c r="K25" s="290">
        <f>Opleidingsplan!AI87</f>
        <v>714.66666666666652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4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4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Opleidingsplan!BI87</f>
        <v>603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4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4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Opleidingsplan!CH87</f>
        <v>0</v>
      </c>
      <c r="T29" s="86"/>
      <c r="U29" s="75"/>
      <c r="V29" s="87"/>
      <c r="W29" s="85">
        <f>+G23+K25+O27+S29</f>
        <v>2073.6666666666665</v>
      </c>
      <c r="X29" s="86"/>
      <c r="Y29" s="76"/>
    </row>
    <row r="30" spans="2:25" ht="10.15" customHeight="1" x14ac:dyDescent="0.2">
      <c r="B30" s="72"/>
      <c r="C30" s="344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4"/>
      <c r="D31" s="74" t="s">
        <v>4</v>
      </c>
      <c r="E31" s="83"/>
      <c r="F31" s="88"/>
      <c r="G31" s="291">
        <f>+G23-G21</f>
        <v>21</v>
      </c>
      <c r="H31" s="86"/>
      <c r="I31" s="75"/>
      <c r="J31" s="87"/>
      <c r="K31" s="291">
        <f>+K25-K21</f>
        <v>137.16666666666652</v>
      </c>
      <c r="L31" s="86"/>
      <c r="M31" s="75"/>
      <c r="N31" s="87"/>
      <c r="O31" s="291">
        <f>+O27-O21</f>
        <v>25.5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183.66666666666652</v>
      </c>
      <c r="X31" s="86"/>
      <c r="Y31" s="76"/>
    </row>
    <row r="32" spans="2:25" ht="10.15" customHeight="1" thickBot="1" x14ac:dyDescent="0.25">
      <c r="B32" s="72"/>
      <c r="C32" s="345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3" t="s">
        <v>0</v>
      </c>
      <c r="D34" s="78"/>
      <c r="F34" s="346">
        <f>W11*(1+$C$11)</f>
        <v>1200</v>
      </c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8"/>
      <c r="Y34" s="76"/>
    </row>
    <row r="35" spans="2:25" ht="10.15" customHeight="1" thickBot="1" x14ac:dyDescent="0.25">
      <c r="B35" s="72"/>
      <c r="C35" s="344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4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4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44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4"/>
      <c r="D39" s="75" t="s">
        <v>17</v>
      </c>
      <c r="E39" s="89"/>
      <c r="F39" s="90"/>
      <c r="G39" s="290">
        <f>Opleidingsplan!K87</f>
        <v>230.39999999999998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4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4"/>
      <c r="D41" s="75" t="s">
        <v>18</v>
      </c>
      <c r="E41" s="73"/>
      <c r="F41" s="88"/>
      <c r="G41" s="75"/>
      <c r="H41" s="86"/>
      <c r="I41" s="75"/>
      <c r="J41" s="87"/>
      <c r="K41" s="290">
        <f>Opleidingsplan!AJ87</f>
        <v>620.80000000000007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4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4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Opleidingsplan!BJ87</f>
        <v>712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4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4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Opleidingsplan!CI87</f>
        <v>0</v>
      </c>
      <c r="T45" s="86"/>
      <c r="U45" s="75"/>
      <c r="V45" s="87"/>
      <c r="W45" s="85">
        <f>+G39+K41+O43+S45</f>
        <v>1563.2</v>
      </c>
      <c r="X45" s="86"/>
      <c r="Y45" s="76"/>
    </row>
    <row r="46" spans="2:25" ht="10.15" customHeight="1" x14ac:dyDescent="0.2">
      <c r="B46" s="72"/>
      <c r="C46" s="344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4"/>
      <c r="D47" s="74" t="s">
        <v>4</v>
      </c>
      <c r="E47" s="83"/>
      <c r="F47" s="88"/>
      <c r="G47" s="291">
        <f>+G39-G37</f>
        <v>-69.600000000000023</v>
      </c>
      <c r="H47" s="86"/>
      <c r="I47" s="75"/>
      <c r="J47" s="87"/>
      <c r="K47" s="291">
        <f>+K41-K37</f>
        <v>170.80000000000007</v>
      </c>
      <c r="L47" s="86"/>
      <c r="M47" s="75"/>
      <c r="N47" s="87"/>
      <c r="O47" s="291">
        <f>+O43-O37</f>
        <v>262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363.20000000000005</v>
      </c>
      <c r="X47" s="86"/>
      <c r="Y47" s="76"/>
    </row>
    <row r="48" spans="2:25" ht="10.15" customHeight="1" thickBot="1" x14ac:dyDescent="0.25">
      <c r="B48" s="72"/>
      <c r="C48" s="345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4" t="s">
        <v>4</v>
      </c>
      <c r="D50" s="78"/>
      <c r="E50" s="73"/>
      <c r="F50" s="337">
        <f>F18+F34+W12-W11-W10</f>
        <v>3090</v>
      </c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9"/>
      <c r="Y50" s="76"/>
    </row>
    <row r="51" spans="1:125" ht="10.15" customHeight="1" thickBot="1" x14ac:dyDescent="0.25">
      <c r="B51" s="72"/>
      <c r="C51" s="335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5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5"/>
      <c r="D53" s="74" t="s">
        <v>29</v>
      </c>
      <c r="E53" s="83"/>
      <c r="F53" s="84"/>
      <c r="G53" s="290">
        <f>+G21+G37</f>
        <v>1035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1027.5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</v>
      </c>
      <c r="X53" s="100"/>
      <c r="Y53" s="76"/>
      <c r="AP53" s="287"/>
    </row>
    <row r="54" spans="1:125" ht="10.15" customHeight="1" x14ac:dyDescent="0.2">
      <c r="B54" s="72"/>
      <c r="C54" s="335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35"/>
      <c r="D55" s="74" t="s">
        <v>198</v>
      </c>
      <c r="E55" s="83"/>
      <c r="F55" s="84"/>
      <c r="G55" s="290">
        <f>G23</f>
        <v>756</v>
      </c>
      <c r="H55" s="86"/>
      <c r="I55" s="75"/>
      <c r="J55" s="87"/>
      <c r="K55" s="290">
        <f>K25</f>
        <v>714.66666666666652</v>
      </c>
      <c r="L55" s="86"/>
      <c r="M55" s="75"/>
      <c r="N55" s="87"/>
      <c r="O55" s="290">
        <f>O27</f>
        <v>603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2073.6666666666665</v>
      </c>
      <c r="X55" s="100"/>
      <c r="Y55" s="76"/>
    </row>
    <row r="56" spans="1:125" ht="14.25" customHeight="1" x14ac:dyDescent="0.2">
      <c r="B56" s="72"/>
      <c r="C56" s="335"/>
      <c r="D56" s="74" t="s">
        <v>0</v>
      </c>
      <c r="E56" s="83"/>
      <c r="F56" s="84"/>
      <c r="G56" s="290">
        <f>G39</f>
        <v>230.39999999999998</v>
      </c>
      <c r="H56" s="86"/>
      <c r="I56" s="75"/>
      <c r="J56" s="87"/>
      <c r="K56" s="290">
        <f>K41</f>
        <v>620.80000000000007</v>
      </c>
      <c r="L56" s="86"/>
      <c r="M56" s="75"/>
      <c r="N56" s="87"/>
      <c r="O56" s="290">
        <f>O43</f>
        <v>712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1563.2</v>
      </c>
      <c r="X56" s="100"/>
      <c r="Y56" s="76"/>
    </row>
    <row r="57" spans="1:125" s="292" customFormat="1" ht="14.25" customHeight="1" x14ac:dyDescent="0.2">
      <c r="A57" s="282"/>
      <c r="B57" s="103"/>
      <c r="C57" s="335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0.4298205414917603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35"/>
      <c r="D58" s="74" t="s">
        <v>4</v>
      </c>
      <c r="E58" s="83"/>
      <c r="F58" s="88"/>
      <c r="G58" s="290">
        <f>+G55+G56</f>
        <v>986.4</v>
      </c>
      <c r="H58" s="76"/>
      <c r="I58" s="77"/>
      <c r="J58" s="88"/>
      <c r="K58" s="290">
        <f>+K55+K56</f>
        <v>1335.4666666666667</v>
      </c>
      <c r="L58" s="86"/>
      <c r="M58" s="75"/>
      <c r="N58" s="87"/>
      <c r="O58" s="290">
        <f>+O55+O56</f>
        <v>1315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3636.8666666666668</v>
      </c>
      <c r="X58" s="100"/>
      <c r="Y58" s="76"/>
    </row>
    <row r="59" spans="1:125" ht="10.15" customHeight="1" x14ac:dyDescent="0.2">
      <c r="B59" s="72"/>
      <c r="C59" s="335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5"/>
      <c r="D60" s="116" t="s">
        <v>138</v>
      </c>
      <c r="E60" s="83"/>
      <c r="F60" s="88"/>
      <c r="G60" s="291">
        <f>(G56+G55)-G53</f>
        <v>-48.600000000000023</v>
      </c>
      <c r="H60" s="76"/>
      <c r="I60" s="77"/>
      <c r="J60" s="88"/>
      <c r="K60" s="291">
        <f>(K56+K55)-K53</f>
        <v>307.9666666666667</v>
      </c>
      <c r="L60" s="86"/>
      <c r="M60" s="75"/>
      <c r="N60" s="87"/>
      <c r="O60" s="291">
        <f>(O56+O55)-O53</f>
        <v>287.5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546.86666666666667</v>
      </c>
      <c r="X60" s="100"/>
      <c r="Y60" s="76"/>
    </row>
    <row r="61" spans="1:125" ht="10.15" customHeight="1" x14ac:dyDescent="0.2">
      <c r="B61" s="72"/>
      <c r="C61" s="335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5"/>
      <c r="D62" s="116" t="s">
        <v>139</v>
      </c>
      <c r="E62" s="83"/>
      <c r="F62" s="88"/>
      <c r="G62" s="291">
        <f>G55+G56-((G21/(1+$C$10))+(G37/(1+$C$11)))</f>
        <v>-13.600000000000023</v>
      </c>
      <c r="H62" s="76"/>
      <c r="I62" s="77"/>
      <c r="J62" s="88"/>
      <c r="K62" s="291">
        <f>K55+K56-((K21/(1+$C$10))+(K37/(1+$C$11)))</f>
        <v>335.4666666666667</v>
      </c>
      <c r="L62" s="86"/>
      <c r="M62" s="75"/>
      <c r="N62" s="87"/>
      <c r="O62" s="291">
        <f>O55+O56-((O21/(1+$C$10))+(O37/(1+$C$11)))</f>
        <v>315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636.86666666666667</v>
      </c>
      <c r="X62" s="100"/>
      <c r="Y62" s="76"/>
    </row>
    <row r="63" spans="1:125" ht="10.15" customHeight="1" thickBot="1" x14ac:dyDescent="0.25">
      <c r="B63" s="72"/>
      <c r="C63" s="336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192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49">
        <f>Examenprogramma!$B$25</f>
        <v>42901</v>
      </c>
      <c r="L66" s="349"/>
      <c r="M66" s="349"/>
      <c r="N66" s="349"/>
      <c r="O66" s="349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50" t="str">
        <f>Examenprogramma!$B$26</f>
        <v>Schiedam</v>
      </c>
      <c r="L67" s="350"/>
      <c r="M67" s="350"/>
      <c r="N67" s="350"/>
      <c r="O67" s="350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51" t="str">
        <f>Examenprogramma!$B$27</f>
        <v>A.J. de Graaf</v>
      </c>
      <c r="L68" s="351"/>
      <c r="M68" s="351"/>
      <c r="N68" s="351"/>
      <c r="O68" s="351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8"/>
  <sheetViews>
    <sheetView zoomScale="80" zoomScaleNormal="80" workbookViewId="0">
      <pane xSplit="3" ySplit="14" topLeftCell="BI40" activePane="bottomRight" state="frozen"/>
      <selection pane="topRight" activeCell="C1" sqref="C1"/>
      <selection pane="bottomLeft" activeCell="A13" sqref="A13"/>
      <selection pane="bottomRight" activeCell="BJ52" sqref="BJ52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hidden="1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5.85546875" style="210" bestFit="1" customWidth="1"/>
    <col min="12" max="12" width="9.85546875" style="210" customWidth="1"/>
    <col min="13" max="13" width="13" style="210" bestFit="1" customWidth="1"/>
    <col min="14" max="14" width="1.7109375" style="208" customWidth="1"/>
    <col min="15" max="16" width="5.85546875" style="210" hidden="1" customWidth="1" outlineLevel="1"/>
    <col min="17" max="17" width="9.85546875" style="210" hidden="1" customWidth="1" outlineLevel="1"/>
    <col min="18" max="18" width="12.85546875" style="210" hidden="1" customWidth="1" outlineLevel="1"/>
    <col min="19" max="19" width="1.7109375" style="208" hidden="1" customWidth="1" outlineLevel="1"/>
    <col min="20" max="21" width="5.85546875" style="210" hidden="1" customWidth="1" outlineLevel="1"/>
    <col min="22" max="22" width="9.28515625" style="210" hidden="1" customWidth="1" outlineLevel="1"/>
    <col min="23" max="23" width="13" style="210" hidden="1" customWidth="1" outlineLevel="1"/>
    <col min="24" max="24" width="1.7109375" style="208" hidden="1" customWidth="1" outlineLevel="1"/>
    <col min="25" max="26" width="5.85546875" style="210" hidden="1" customWidth="1" outlineLevel="1"/>
    <col min="27" max="27" width="9.7109375" style="210" hidden="1" customWidth="1" outlineLevel="1"/>
    <col min="28" max="28" width="13" style="210" hidden="1" customWidth="1" outlineLevel="1"/>
    <col min="29" max="29" width="1.7109375" style="210" hidden="1" customWidth="1" outlineLevel="1"/>
    <col min="30" max="31" width="5.85546875" style="210" hidden="1" customWidth="1" outlineLevel="1"/>
    <col min="32" max="32" width="9.28515625" style="210" hidden="1" customWidth="1" outlineLevel="1"/>
    <col min="33" max="33" width="13" style="210" hidden="1" customWidth="1" outlineLevel="1"/>
    <col min="34" max="34" width="1.7109375" style="210" customWidth="1" collapsed="1"/>
    <col min="35" max="36" width="5.85546875" style="210" bestFit="1" customWidth="1"/>
    <col min="37" max="37" width="9.42578125" style="210" customWidth="1"/>
    <col min="38" max="38" width="13" style="210" bestFit="1" customWidth="1"/>
    <col min="39" max="39" width="2" style="210" hidden="1" customWidth="1"/>
    <col min="40" max="41" width="5.85546875" style="210" hidden="1" customWidth="1" outlineLevel="1"/>
    <col min="42" max="42" width="9" style="210" hidden="1" customWidth="1" outlineLevel="1"/>
    <col min="43" max="43" width="13" style="210" hidden="1" customWidth="1" outlineLevel="1"/>
    <col min="44" max="44" width="1.7109375" style="208" hidden="1" customWidth="1" outlineLevel="1"/>
    <col min="45" max="46" width="5.85546875" style="210" hidden="1" customWidth="1" outlineLevel="1"/>
    <col min="47" max="47" width="8.7109375" style="210" hidden="1" customWidth="1" outlineLevel="1"/>
    <col min="48" max="48" width="13" style="210" hidden="1" customWidth="1" outlineLevel="1"/>
    <col min="49" max="49" width="1.7109375" style="208" hidden="1" customWidth="1" outlineLevel="1"/>
    <col min="50" max="51" width="5.85546875" style="210" hidden="1" customWidth="1" outlineLevel="1"/>
    <col min="52" max="52" width="9.28515625" style="210" hidden="1" customWidth="1" outlineLevel="1"/>
    <col min="53" max="53" width="13" style="210" hidden="1" customWidth="1" outlineLevel="1"/>
    <col min="54" max="54" width="1.7109375" style="210" hidden="1" customWidth="1" outlineLevel="1"/>
    <col min="55" max="56" width="5.85546875" style="210" hidden="1" customWidth="1" outlineLevel="1"/>
    <col min="57" max="57" width="9.140625" style="210" hidden="1" customWidth="1" outlineLevel="1"/>
    <col min="58" max="58" width="13" style="210" hidden="1" customWidth="1" outlineLevel="1"/>
    <col min="59" max="59" width="1.7109375" style="210" hidden="1" customWidth="1" outlineLevel="1"/>
    <col min="60" max="60" width="1.7109375" style="210" customWidth="1" collapsed="1"/>
    <col min="61" max="62" width="5.85546875" style="210" bestFit="1" customWidth="1"/>
    <col min="63" max="63" width="9" style="210" customWidth="1"/>
    <col min="64" max="64" width="13" style="210" bestFit="1" customWidth="1"/>
    <col min="65" max="65" width="1.7109375" style="210" customWidth="1"/>
    <col min="66" max="67" width="5.85546875" style="210" customWidth="1" outlineLevel="1"/>
    <col min="68" max="68" width="9.140625" style="210" customWidth="1" outlineLevel="1"/>
    <col min="69" max="69" width="13" style="210" customWidth="1" outlineLevel="1"/>
    <col min="70" max="70" width="1.7109375" style="208" customWidth="1" outlineLevel="1"/>
    <col min="71" max="72" width="5.85546875" style="210" customWidth="1" outlineLevel="1"/>
    <col min="73" max="73" width="8.85546875" style="210" customWidth="1" outlineLevel="1"/>
    <col min="74" max="74" width="13" style="210" customWidth="1" outlineLevel="1"/>
    <col min="75" max="75" width="1.7109375" style="208" customWidth="1" outlineLevel="1"/>
    <col min="76" max="77" width="5.85546875" style="210" customWidth="1" outlineLevel="1"/>
    <col min="78" max="78" width="9.85546875" style="210" customWidth="1" outlineLevel="1"/>
    <col min="79" max="79" width="13" style="210" customWidth="1" outlineLevel="1"/>
    <col min="80" max="80" width="1.7109375" style="210" customWidth="1" outlineLevel="1"/>
    <col min="81" max="82" width="5.85546875" style="210" customWidth="1" outlineLevel="1"/>
    <col min="83" max="83" width="9.28515625" style="210" customWidth="1" outlineLevel="1"/>
    <col min="84" max="84" width="13.7109375" style="210" customWidth="1" outlineLevel="1"/>
    <col min="85" max="85" width="1.7109375" style="210" customWidth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1.71093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hidden="1" customWidth="1" collapsed="1"/>
    <col min="111" max="112" width="7.140625" style="210" bestFit="1" customWidth="1"/>
    <col min="113" max="113" width="9.28515625" style="210" customWidth="1"/>
    <col min="114" max="114" width="12.7109375" style="210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149</v>
      </c>
      <c r="B3" s="211"/>
      <c r="D3" s="350" t="str">
        <f>+Opleidingseis!$C$5</f>
        <v>MBO | LIFE College</v>
      </c>
      <c r="E3" s="350"/>
      <c r="F3" s="350"/>
      <c r="G3" s="350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25">
      <c r="A4" s="211" t="s">
        <v>23</v>
      </c>
      <c r="B4" s="211"/>
      <c r="D4" s="350" t="str">
        <f>Examenprogramma!B3</f>
        <v>Schiedam</v>
      </c>
      <c r="E4" s="350"/>
      <c r="F4" s="350"/>
      <c r="G4" s="350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50" t="str">
        <f>Opleidingseis!F3</f>
        <v>Food</v>
      </c>
      <c r="E5" s="350"/>
      <c r="F5" s="350"/>
      <c r="G5" s="350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25">
      <c r="A6" s="211" t="s">
        <v>148</v>
      </c>
      <c r="B6" s="211"/>
      <c r="D6" s="350" t="str">
        <f>Opleidingseis!C3</f>
        <v>2017-2018</v>
      </c>
      <c r="E6" s="350"/>
      <c r="F6" s="350"/>
      <c r="G6" s="350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25">
      <c r="A7" s="211" t="s">
        <v>147</v>
      </c>
      <c r="B7" s="211"/>
      <c r="D7" s="350" t="str">
        <f>Opleidingseis!H5</f>
        <v>Voeding 23173 (Vakbekwaam medewerker voeding en technologie)</v>
      </c>
      <c r="E7" s="350"/>
      <c r="F7" s="350"/>
      <c r="G7" s="350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25">
      <c r="A8" s="211" t="s">
        <v>145</v>
      </c>
      <c r="B8" s="211"/>
      <c r="D8" s="350">
        <f>Opleidingseis!F5</f>
        <v>25461</v>
      </c>
      <c r="E8" s="350"/>
      <c r="F8" s="350"/>
      <c r="G8" s="350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25">
      <c r="A9" s="211" t="s">
        <v>143</v>
      </c>
      <c r="B9" s="211"/>
      <c r="D9" s="350" t="str">
        <f>Opleidingseis!C7</f>
        <v>BOL</v>
      </c>
      <c r="E9" s="350"/>
      <c r="F9" s="350"/>
      <c r="G9" s="350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25">
      <c r="A10" s="211" t="s">
        <v>144</v>
      </c>
      <c r="B10" s="211"/>
      <c r="D10" s="350">
        <f>Opleidingseis!D7</f>
        <v>3</v>
      </c>
      <c r="E10" s="350"/>
      <c r="F10" s="350"/>
      <c r="G10" s="350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25">
      <c r="A11" s="211" t="s">
        <v>900</v>
      </c>
      <c r="D11" s="350">
        <f>Opleidingseis!D5</f>
        <v>3</v>
      </c>
      <c r="E11" s="350"/>
      <c r="F11" s="350"/>
      <c r="G11" s="350"/>
      <c r="H11" s="212"/>
      <c r="I11" s="212"/>
      <c r="J11" s="212"/>
      <c r="K11" s="212"/>
      <c r="L11" s="212"/>
      <c r="M11" s="212"/>
    </row>
    <row r="12" spans="1:114" s="301" customFormat="1" ht="14.45" customHeight="1" x14ac:dyDescent="0.2">
      <c r="A12" s="213"/>
      <c r="B12" s="373" t="s">
        <v>187</v>
      </c>
      <c r="C12" s="214"/>
      <c r="D12" s="389" t="s">
        <v>185</v>
      </c>
      <c r="E12" s="386" t="s">
        <v>185</v>
      </c>
      <c r="F12" s="386" t="s">
        <v>185</v>
      </c>
      <c r="G12" s="386" t="s">
        <v>185</v>
      </c>
      <c r="H12" s="386" t="s">
        <v>185</v>
      </c>
      <c r="I12" s="214"/>
      <c r="J12" s="395" t="s">
        <v>26</v>
      </c>
      <c r="K12" s="396"/>
      <c r="L12" s="396"/>
      <c r="M12" s="300">
        <v>1</v>
      </c>
      <c r="N12" s="214"/>
      <c r="O12" s="384" t="s">
        <v>184</v>
      </c>
      <c r="P12" s="385"/>
      <c r="Q12" s="385"/>
      <c r="R12" s="244" t="s">
        <v>901</v>
      </c>
      <c r="S12" s="214"/>
      <c r="T12" s="384" t="s">
        <v>184</v>
      </c>
      <c r="U12" s="385"/>
      <c r="V12" s="385"/>
      <c r="W12" s="244" t="s">
        <v>902</v>
      </c>
      <c r="X12" s="214"/>
      <c r="Y12" s="384" t="s">
        <v>184</v>
      </c>
      <c r="Z12" s="385"/>
      <c r="AA12" s="385"/>
      <c r="AB12" s="244" t="s">
        <v>903</v>
      </c>
      <c r="AC12" s="245"/>
      <c r="AD12" s="384" t="str">
        <f>+Y12</f>
        <v>Periode</v>
      </c>
      <c r="AE12" s="385"/>
      <c r="AF12" s="385"/>
      <c r="AG12" s="244" t="s">
        <v>904</v>
      </c>
      <c r="AH12" s="245"/>
      <c r="AI12" s="375" t="s">
        <v>26</v>
      </c>
      <c r="AJ12" s="376"/>
      <c r="AK12" s="376"/>
      <c r="AL12" s="254">
        <v>2</v>
      </c>
      <c r="AM12" s="214"/>
      <c r="AN12" s="375" t="s">
        <v>184</v>
      </c>
      <c r="AO12" s="376"/>
      <c r="AP12" s="376"/>
      <c r="AQ12" s="254" t="s">
        <v>905</v>
      </c>
      <c r="AR12" s="214"/>
      <c r="AS12" s="375" t="s">
        <v>184</v>
      </c>
      <c r="AT12" s="376"/>
      <c r="AU12" s="376"/>
      <c r="AV12" s="254" t="s">
        <v>906</v>
      </c>
      <c r="AW12" s="214"/>
      <c r="AX12" s="375" t="s">
        <v>184</v>
      </c>
      <c r="AY12" s="376"/>
      <c r="AZ12" s="376"/>
      <c r="BA12" s="254" t="s">
        <v>907</v>
      </c>
      <c r="BB12" s="245"/>
      <c r="BC12" s="375" t="str">
        <f>+AX12</f>
        <v>Periode</v>
      </c>
      <c r="BD12" s="376"/>
      <c r="BE12" s="376"/>
      <c r="BF12" s="254" t="s">
        <v>908</v>
      </c>
      <c r="BG12" s="245"/>
      <c r="BH12" s="245"/>
      <c r="BI12" s="377" t="s">
        <v>26</v>
      </c>
      <c r="BJ12" s="378"/>
      <c r="BK12" s="378"/>
      <c r="BL12" s="256">
        <v>3</v>
      </c>
      <c r="BM12" s="214"/>
      <c r="BN12" s="377" t="s">
        <v>184</v>
      </c>
      <c r="BO12" s="378"/>
      <c r="BP12" s="378"/>
      <c r="BQ12" s="256" t="s">
        <v>909</v>
      </c>
      <c r="BR12" s="214"/>
      <c r="BS12" s="377" t="s">
        <v>184</v>
      </c>
      <c r="BT12" s="378"/>
      <c r="BU12" s="378"/>
      <c r="BV12" s="256" t="s">
        <v>910</v>
      </c>
      <c r="BW12" s="214"/>
      <c r="BX12" s="377" t="s">
        <v>184</v>
      </c>
      <c r="BY12" s="378"/>
      <c r="BZ12" s="378"/>
      <c r="CA12" s="256" t="s">
        <v>911</v>
      </c>
      <c r="CB12" s="245"/>
      <c r="CC12" s="377" t="str">
        <f>+BX12</f>
        <v>Periode</v>
      </c>
      <c r="CD12" s="378"/>
      <c r="CE12" s="378"/>
      <c r="CF12" s="256" t="s">
        <v>912</v>
      </c>
      <c r="CG12" s="245"/>
      <c r="CH12" s="368" t="s">
        <v>890</v>
      </c>
      <c r="CI12" s="369"/>
      <c r="CJ12" s="369"/>
      <c r="CK12" s="258">
        <v>4</v>
      </c>
      <c r="CM12" s="368" t="s">
        <v>184</v>
      </c>
      <c r="CN12" s="369"/>
      <c r="CO12" s="369"/>
      <c r="CP12" s="258" t="s">
        <v>913</v>
      </c>
      <c r="CQ12" s="214"/>
      <c r="CR12" s="368" t="s">
        <v>184</v>
      </c>
      <c r="CS12" s="369"/>
      <c r="CT12" s="369"/>
      <c r="CU12" s="258" t="s">
        <v>914</v>
      </c>
      <c r="CV12" s="214"/>
      <c r="CW12" s="368" t="s">
        <v>184</v>
      </c>
      <c r="CX12" s="369"/>
      <c r="CY12" s="369"/>
      <c r="CZ12" s="258" t="s">
        <v>915</v>
      </c>
      <c r="DA12" s="245"/>
      <c r="DB12" s="368" t="str">
        <f>+CW12</f>
        <v>Periode</v>
      </c>
      <c r="DC12" s="369"/>
      <c r="DD12" s="369"/>
      <c r="DE12" s="258" t="s">
        <v>916</v>
      </c>
      <c r="DF12" s="245"/>
      <c r="DG12" s="370" t="s">
        <v>36</v>
      </c>
      <c r="DH12" s="371"/>
      <c r="DI12" s="371"/>
      <c r="DJ12" s="317"/>
    </row>
    <row r="13" spans="1:114" s="301" customFormat="1" ht="14.45" customHeight="1" x14ac:dyDescent="0.2">
      <c r="A13" s="381" t="s">
        <v>2</v>
      </c>
      <c r="B13" s="374"/>
      <c r="C13" s="215"/>
      <c r="D13" s="390"/>
      <c r="E13" s="387"/>
      <c r="F13" s="387"/>
      <c r="G13" s="387"/>
      <c r="H13" s="387"/>
      <c r="I13" s="215"/>
      <c r="J13" s="383" t="s">
        <v>198</v>
      </c>
      <c r="K13" s="383" t="s">
        <v>0</v>
      </c>
      <c r="L13" s="383" t="s">
        <v>191</v>
      </c>
      <c r="M13" s="383" t="s">
        <v>22</v>
      </c>
      <c r="N13" s="246"/>
      <c r="O13" s="383" t="s">
        <v>198</v>
      </c>
      <c r="P13" s="383" t="s">
        <v>0</v>
      </c>
      <c r="Q13" s="383" t="s">
        <v>191</v>
      </c>
      <c r="R13" s="383" t="s">
        <v>22</v>
      </c>
      <c r="S13" s="246"/>
      <c r="T13" s="383" t="s">
        <v>198</v>
      </c>
      <c r="U13" s="383" t="s">
        <v>0</v>
      </c>
      <c r="V13" s="383" t="s">
        <v>191</v>
      </c>
      <c r="W13" s="383" t="s">
        <v>22</v>
      </c>
      <c r="X13" s="246"/>
      <c r="Y13" s="383" t="s">
        <v>198</v>
      </c>
      <c r="Z13" s="383" t="s">
        <v>0</v>
      </c>
      <c r="AA13" s="383" t="s">
        <v>191</v>
      </c>
      <c r="AB13" s="383" t="s">
        <v>22</v>
      </c>
      <c r="AC13" s="247"/>
      <c r="AD13" s="383" t="s">
        <v>198</v>
      </c>
      <c r="AE13" s="383" t="s">
        <v>0</v>
      </c>
      <c r="AF13" s="383" t="s">
        <v>191</v>
      </c>
      <c r="AG13" s="383" t="s">
        <v>22</v>
      </c>
      <c r="AH13" s="247"/>
      <c r="AI13" s="380" t="s">
        <v>198</v>
      </c>
      <c r="AJ13" s="380" t="s">
        <v>0</v>
      </c>
      <c r="AK13" s="380" t="s">
        <v>191</v>
      </c>
      <c r="AL13" s="380" t="s">
        <v>22</v>
      </c>
      <c r="AM13" s="246"/>
      <c r="AN13" s="380" t="s">
        <v>198</v>
      </c>
      <c r="AO13" s="380" t="s">
        <v>0</v>
      </c>
      <c r="AP13" s="380" t="s">
        <v>191</v>
      </c>
      <c r="AQ13" s="380" t="s">
        <v>22</v>
      </c>
      <c r="AR13" s="246"/>
      <c r="AS13" s="380" t="s">
        <v>198</v>
      </c>
      <c r="AT13" s="380" t="s">
        <v>0</v>
      </c>
      <c r="AU13" s="380" t="s">
        <v>191</v>
      </c>
      <c r="AV13" s="380" t="s">
        <v>22</v>
      </c>
      <c r="AW13" s="246"/>
      <c r="AX13" s="380" t="s">
        <v>198</v>
      </c>
      <c r="AY13" s="380" t="s">
        <v>0</v>
      </c>
      <c r="AZ13" s="380" t="s">
        <v>191</v>
      </c>
      <c r="BA13" s="380" t="s">
        <v>22</v>
      </c>
      <c r="BB13" s="247"/>
      <c r="BC13" s="380" t="s">
        <v>198</v>
      </c>
      <c r="BD13" s="380" t="s">
        <v>0</v>
      </c>
      <c r="BE13" s="380" t="s">
        <v>191</v>
      </c>
      <c r="BF13" s="380" t="s">
        <v>22</v>
      </c>
      <c r="BG13" s="247"/>
      <c r="BH13" s="247"/>
      <c r="BI13" s="379" t="s">
        <v>198</v>
      </c>
      <c r="BJ13" s="379" t="s">
        <v>0</v>
      </c>
      <c r="BK13" s="379" t="s">
        <v>191</v>
      </c>
      <c r="BL13" s="379" t="s">
        <v>22</v>
      </c>
      <c r="BM13" s="246"/>
      <c r="BN13" s="379" t="s">
        <v>198</v>
      </c>
      <c r="BO13" s="379" t="s">
        <v>0</v>
      </c>
      <c r="BP13" s="379" t="s">
        <v>191</v>
      </c>
      <c r="BQ13" s="379" t="s">
        <v>22</v>
      </c>
      <c r="BR13" s="246"/>
      <c r="BS13" s="379" t="s">
        <v>198</v>
      </c>
      <c r="BT13" s="379" t="s">
        <v>0</v>
      </c>
      <c r="BU13" s="379" t="s">
        <v>191</v>
      </c>
      <c r="BV13" s="379" t="s">
        <v>22</v>
      </c>
      <c r="BW13" s="246"/>
      <c r="BX13" s="379" t="s">
        <v>198</v>
      </c>
      <c r="BY13" s="379" t="s">
        <v>0</v>
      </c>
      <c r="BZ13" s="379" t="s">
        <v>191</v>
      </c>
      <c r="CA13" s="379" t="s">
        <v>22</v>
      </c>
      <c r="CB13" s="247"/>
      <c r="CC13" s="379" t="s">
        <v>198</v>
      </c>
      <c r="CD13" s="379" t="s">
        <v>0</v>
      </c>
      <c r="CE13" s="379" t="s">
        <v>191</v>
      </c>
      <c r="CF13" s="379" t="s">
        <v>22</v>
      </c>
      <c r="CG13" s="247"/>
      <c r="CH13" s="372" t="s">
        <v>198</v>
      </c>
      <c r="CI13" s="372" t="s">
        <v>0</v>
      </c>
      <c r="CJ13" s="372" t="s">
        <v>191</v>
      </c>
      <c r="CK13" s="372" t="s">
        <v>22</v>
      </c>
      <c r="CM13" s="372" t="s">
        <v>198</v>
      </c>
      <c r="CN13" s="372" t="s">
        <v>0</v>
      </c>
      <c r="CO13" s="372" t="s">
        <v>191</v>
      </c>
      <c r="CP13" s="372" t="s">
        <v>22</v>
      </c>
      <c r="CQ13" s="246"/>
      <c r="CR13" s="372" t="s">
        <v>198</v>
      </c>
      <c r="CS13" s="372" t="s">
        <v>0</v>
      </c>
      <c r="CT13" s="372" t="s">
        <v>191</v>
      </c>
      <c r="CU13" s="372" t="s">
        <v>22</v>
      </c>
      <c r="CV13" s="246"/>
      <c r="CW13" s="372" t="s">
        <v>198</v>
      </c>
      <c r="CX13" s="372" t="s">
        <v>0</v>
      </c>
      <c r="CY13" s="372" t="s">
        <v>191</v>
      </c>
      <c r="CZ13" s="372" t="s">
        <v>22</v>
      </c>
      <c r="DA13" s="247"/>
      <c r="DB13" s="372" t="s">
        <v>198</v>
      </c>
      <c r="DC13" s="372" t="s">
        <v>0</v>
      </c>
      <c r="DD13" s="372" t="s">
        <v>191</v>
      </c>
      <c r="DE13" s="372" t="s">
        <v>22</v>
      </c>
      <c r="DF13" s="247"/>
      <c r="DG13" s="364" t="s">
        <v>198</v>
      </c>
      <c r="DH13" s="364" t="s">
        <v>0</v>
      </c>
      <c r="DI13" s="364" t="s">
        <v>191</v>
      </c>
      <c r="DJ13" s="364" t="s">
        <v>22</v>
      </c>
    </row>
    <row r="14" spans="1:114" s="248" customFormat="1" ht="12" x14ac:dyDescent="0.25">
      <c r="A14" s="382"/>
      <c r="B14" s="374"/>
      <c r="C14" s="216"/>
      <c r="D14" s="391"/>
      <c r="E14" s="388"/>
      <c r="F14" s="388"/>
      <c r="G14" s="388"/>
      <c r="H14" s="388"/>
      <c r="I14" s="216"/>
      <c r="J14" s="383"/>
      <c r="K14" s="383"/>
      <c r="L14" s="383"/>
      <c r="M14" s="383"/>
      <c r="N14" s="216"/>
      <c r="O14" s="383"/>
      <c r="P14" s="383"/>
      <c r="Q14" s="383"/>
      <c r="R14" s="383"/>
      <c r="S14" s="216"/>
      <c r="T14" s="383"/>
      <c r="U14" s="383"/>
      <c r="V14" s="383"/>
      <c r="W14" s="383"/>
      <c r="X14" s="216"/>
      <c r="Y14" s="383"/>
      <c r="Z14" s="383"/>
      <c r="AA14" s="383"/>
      <c r="AB14" s="383"/>
      <c r="AD14" s="383"/>
      <c r="AE14" s="383"/>
      <c r="AF14" s="383"/>
      <c r="AG14" s="383"/>
      <c r="AI14" s="380"/>
      <c r="AJ14" s="380"/>
      <c r="AK14" s="380"/>
      <c r="AL14" s="380"/>
      <c r="AM14" s="216"/>
      <c r="AN14" s="380"/>
      <c r="AO14" s="380"/>
      <c r="AP14" s="380"/>
      <c r="AQ14" s="380"/>
      <c r="AR14" s="216"/>
      <c r="AS14" s="380"/>
      <c r="AT14" s="380"/>
      <c r="AU14" s="380"/>
      <c r="AV14" s="380"/>
      <c r="AW14" s="216"/>
      <c r="AX14" s="380"/>
      <c r="AY14" s="380"/>
      <c r="AZ14" s="380"/>
      <c r="BA14" s="380"/>
      <c r="BC14" s="380"/>
      <c r="BD14" s="380"/>
      <c r="BE14" s="380"/>
      <c r="BF14" s="380"/>
      <c r="BI14" s="379"/>
      <c r="BJ14" s="379"/>
      <c r="BK14" s="379"/>
      <c r="BL14" s="379"/>
      <c r="BM14" s="216"/>
      <c r="BN14" s="379"/>
      <c r="BO14" s="379"/>
      <c r="BP14" s="379"/>
      <c r="BQ14" s="379"/>
      <c r="BR14" s="216"/>
      <c r="BS14" s="379"/>
      <c r="BT14" s="379"/>
      <c r="BU14" s="379"/>
      <c r="BV14" s="379"/>
      <c r="BW14" s="216"/>
      <c r="BX14" s="379"/>
      <c r="BY14" s="379"/>
      <c r="BZ14" s="379"/>
      <c r="CA14" s="379"/>
      <c r="CC14" s="379"/>
      <c r="CD14" s="379"/>
      <c r="CE14" s="379"/>
      <c r="CF14" s="379"/>
      <c r="CH14" s="372"/>
      <c r="CI14" s="372"/>
      <c r="CJ14" s="372"/>
      <c r="CK14" s="372"/>
      <c r="CM14" s="372"/>
      <c r="CN14" s="372"/>
      <c r="CO14" s="372"/>
      <c r="CP14" s="372"/>
      <c r="CQ14" s="216"/>
      <c r="CR14" s="372"/>
      <c r="CS14" s="372"/>
      <c r="CT14" s="372"/>
      <c r="CU14" s="372"/>
      <c r="CV14" s="216"/>
      <c r="CW14" s="372"/>
      <c r="CX14" s="372"/>
      <c r="CY14" s="372"/>
      <c r="CZ14" s="372"/>
      <c r="DB14" s="372"/>
      <c r="DC14" s="372"/>
      <c r="DD14" s="372"/>
      <c r="DE14" s="372"/>
      <c r="DG14" s="364"/>
      <c r="DH14" s="364"/>
      <c r="DI14" s="364"/>
      <c r="DJ14" s="364"/>
    </row>
    <row r="15" spans="1:114" s="208" customFormat="1" x14ac:dyDescent="0.25">
      <c r="A15" s="217"/>
      <c r="B15" s="217"/>
      <c r="D15" s="218"/>
    </row>
    <row r="16" spans="1:114" s="249" customFormat="1" ht="30" x14ac:dyDescent="0.25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0"/>
      <c r="AE16" s="250"/>
      <c r="AF16" s="250"/>
      <c r="AG16" s="250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50"/>
      <c r="BD16" s="250"/>
      <c r="BE16" s="250"/>
      <c r="BF16" s="250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50"/>
      <c r="CD16" s="250"/>
      <c r="CE16" s="250"/>
      <c r="CF16" s="250"/>
      <c r="CH16" s="250"/>
      <c r="CI16" s="250"/>
      <c r="CJ16" s="250"/>
      <c r="CK16" s="250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0"/>
      <c r="DC16" s="250"/>
      <c r="DD16" s="250"/>
      <c r="DE16" s="250"/>
      <c r="DG16" s="250"/>
      <c r="DH16" s="250"/>
      <c r="DI16" s="250"/>
      <c r="DJ16" s="250"/>
    </row>
    <row r="17" spans="1:116" x14ac:dyDescent="0.25">
      <c r="A17" s="224" t="s">
        <v>957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2">
        <f>SUM(O17,T17,Y17,AD17)</f>
        <v>64.666666666666671</v>
      </c>
      <c r="K17" s="236"/>
      <c r="L17" s="236"/>
      <c r="M17" s="232">
        <f>SUM(R17,W17,AB17,AG17)</f>
        <v>0</v>
      </c>
      <c r="O17" s="232">
        <f>2*9.6*5/6</f>
        <v>16</v>
      </c>
      <c r="P17" s="236"/>
      <c r="Q17" s="236"/>
      <c r="R17" s="232"/>
      <c r="T17" s="232">
        <f>2*10*5/6</f>
        <v>16.666666666666668</v>
      </c>
      <c r="U17" s="236"/>
      <c r="V17" s="236"/>
      <c r="W17" s="232"/>
      <c r="Y17" s="232">
        <f>2*9.6*5/6</f>
        <v>16</v>
      </c>
      <c r="Z17" s="236"/>
      <c r="AA17" s="236"/>
      <c r="AB17" s="232"/>
      <c r="AD17" s="232">
        <f>2*9.6*5/6</f>
        <v>16</v>
      </c>
      <c r="AE17" s="236"/>
      <c r="AF17" s="236"/>
      <c r="AG17" s="232"/>
      <c r="AI17" s="232">
        <f>SUM(AN17,AS17,AX17,BC17)</f>
        <v>64.666666666666671</v>
      </c>
      <c r="AJ17" s="236"/>
      <c r="AK17" s="236"/>
      <c r="AL17" s="232">
        <f>SUM(AQ17,AV17,BA17,BF17)</f>
        <v>0</v>
      </c>
      <c r="AM17" s="208"/>
      <c r="AN17" s="232">
        <f>2*9.6*5/6</f>
        <v>16</v>
      </c>
      <c r="AO17" s="236"/>
      <c r="AP17" s="236"/>
      <c r="AQ17" s="232"/>
      <c r="AS17" s="232">
        <f>2*10*5/6</f>
        <v>16.666666666666668</v>
      </c>
      <c r="AT17" s="236"/>
      <c r="AU17" s="236"/>
      <c r="AV17" s="232"/>
      <c r="AX17" s="232">
        <f>2*9.6*5/6</f>
        <v>16</v>
      </c>
      <c r="AY17" s="236"/>
      <c r="AZ17" s="236"/>
      <c r="BA17" s="232"/>
      <c r="BC17" s="232">
        <f>2*9.6*5/6</f>
        <v>16</v>
      </c>
      <c r="BD17" s="236"/>
      <c r="BE17" s="236"/>
      <c r="BF17" s="232"/>
      <c r="BI17" s="232">
        <f>SUM(BN17:CC17)</f>
        <v>60.333333333333336</v>
      </c>
      <c r="BJ17" s="236"/>
      <c r="BK17" s="236"/>
      <c r="BL17" s="232">
        <f>SUM(BQ17,BV17,CA17,CF17)</f>
        <v>0</v>
      </c>
      <c r="BM17" s="208"/>
      <c r="BN17" s="232">
        <f>2*9.6*5/6</f>
        <v>16</v>
      </c>
      <c r="BO17" s="236"/>
      <c r="BP17" s="236"/>
      <c r="BQ17" s="232"/>
      <c r="BS17" s="232">
        <f>2*10*5/6</f>
        <v>16.666666666666668</v>
      </c>
      <c r="BT17" s="236"/>
      <c r="BU17" s="236"/>
      <c r="BV17" s="232"/>
      <c r="BX17" s="232">
        <f>2*9.6*5/6</f>
        <v>16</v>
      </c>
      <c r="BY17" s="236"/>
      <c r="BZ17" s="236"/>
      <c r="CA17" s="232"/>
      <c r="CC17" s="232">
        <f>2*7*5/6</f>
        <v>11.666666666666666</v>
      </c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SUM(J17,AI17,BH17,CH17)</f>
        <v>129.33333333333334</v>
      </c>
      <c r="DH17" s="236"/>
      <c r="DI17" s="236"/>
      <c r="DJ17" s="232">
        <f>SUM(M17,AL17,BK17,CK17)</f>
        <v>0</v>
      </c>
      <c r="DL17" s="331"/>
    </row>
    <row r="18" spans="1:116" x14ac:dyDescent="0.25">
      <c r="A18" s="224" t="s">
        <v>930</v>
      </c>
      <c r="B18" s="224"/>
      <c r="D18" s="225" t="s">
        <v>930</v>
      </c>
      <c r="E18" s="226"/>
      <c r="F18" s="226"/>
      <c r="G18" s="226"/>
      <c r="H18" s="226"/>
      <c r="J18" s="232">
        <f t="shared" ref="J18:J19" si="0">SUM(O18,T18,Y18,AD18)</f>
        <v>64.666666666666671</v>
      </c>
      <c r="K18" s="236"/>
      <c r="L18" s="236"/>
      <c r="M18" s="232">
        <f t="shared" ref="M18:M19" si="1">SUM(R18,W18,AB18,AG18)</f>
        <v>0</v>
      </c>
      <c r="O18" s="232">
        <f t="shared" ref="O18" si="2">2*9.6*5/6</f>
        <v>16</v>
      </c>
      <c r="P18" s="236"/>
      <c r="Q18" s="236"/>
      <c r="R18" s="232"/>
      <c r="T18" s="232">
        <f t="shared" ref="T18" si="3">2*10*5/6</f>
        <v>16.666666666666668</v>
      </c>
      <c r="U18" s="236"/>
      <c r="V18" s="236"/>
      <c r="W18" s="232"/>
      <c r="Y18" s="232">
        <f t="shared" ref="Y18" si="4">2*9.6*5/6</f>
        <v>16</v>
      </c>
      <c r="Z18" s="236"/>
      <c r="AA18" s="236"/>
      <c r="AB18" s="232"/>
      <c r="AD18" s="232">
        <f t="shared" ref="AD18" si="5">2*9.6*5/6</f>
        <v>16</v>
      </c>
      <c r="AE18" s="236"/>
      <c r="AF18" s="236"/>
      <c r="AG18" s="232"/>
      <c r="AI18" s="232">
        <f t="shared" ref="AI18:AI19" si="6">SUM(AN18,AS18,AX18,BC18)</f>
        <v>56.666666666666671</v>
      </c>
      <c r="AJ18" s="236"/>
      <c r="AK18" s="236"/>
      <c r="AL18" s="232">
        <f t="shared" ref="AL18:AL19" si="7">SUM(AQ18,AV18,BA18,BF18)</f>
        <v>0</v>
      </c>
      <c r="AM18" s="208"/>
      <c r="AN18" s="232">
        <f t="shared" ref="AN18:AN19" si="8">2*9.6*5/6</f>
        <v>16</v>
      </c>
      <c r="AO18" s="236"/>
      <c r="AP18" s="236"/>
      <c r="AQ18" s="232"/>
      <c r="AS18" s="232">
        <f t="shared" ref="AS18:AS19" si="9">2*10*5/6</f>
        <v>16.666666666666668</v>
      </c>
      <c r="AT18" s="236"/>
      <c r="AU18" s="236"/>
      <c r="AV18" s="232"/>
      <c r="AX18" s="232">
        <f t="shared" ref="AX18:AX19" si="10">2*9.6*5/6</f>
        <v>16</v>
      </c>
      <c r="AY18" s="236"/>
      <c r="AZ18" s="236"/>
      <c r="BA18" s="232"/>
      <c r="BC18" s="232">
        <f>1*9.6*5/6</f>
        <v>8</v>
      </c>
      <c r="BD18" s="236"/>
      <c r="BE18" s="236"/>
      <c r="BF18" s="232"/>
      <c r="BI18" s="232">
        <f t="shared" ref="BI18:BI19" si="11">SUM(BN18:CC18)</f>
        <v>60.333333333333336</v>
      </c>
      <c r="BJ18" s="236"/>
      <c r="BK18" s="236"/>
      <c r="BL18" s="232">
        <f t="shared" ref="BL18:BL19" si="12">SUM(BQ18,BV18,CA18,CF18)</f>
        <v>0</v>
      </c>
      <c r="BM18" s="208"/>
      <c r="BN18" s="232">
        <f t="shared" ref="BN18:BN19" si="13">2*9.6*5/6</f>
        <v>16</v>
      </c>
      <c r="BO18" s="236"/>
      <c r="BP18" s="236"/>
      <c r="BQ18" s="232"/>
      <c r="BS18" s="232">
        <f t="shared" ref="BS18:BS19" si="14">2*10*5/6</f>
        <v>16.666666666666668</v>
      </c>
      <c r="BT18" s="236"/>
      <c r="BU18" s="236"/>
      <c r="BV18" s="232"/>
      <c r="BX18" s="232">
        <f t="shared" ref="BX18:BX19" si="15">2*9.6*5/6</f>
        <v>16</v>
      </c>
      <c r="BY18" s="236"/>
      <c r="BZ18" s="236"/>
      <c r="CA18" s="232"/>
      <c r="CC18" s="232">
        <f>2*7*5/6</f>
        <v>11.666666666666666</v>
      </c>
      <c r="CD18" s="236"/>
      <c r="CE18" s="236"/>
      <c r="CF18" s="232"/>
      <c r="CH18" s="232">
        <f t="shared" ref="CH18:CH19" si="16">SUM(CM18,CR18,CW18,DB18)</f>
        <v>0</v>
      </c>
      <c r="CI18" s="236"/>
      <c r="CJ18" s="236"/>
      <c r="CK18" s="232">
        <f t="shared" ref="CK18:CK19" si="17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 t="shared" ref="DG18:DG19" si="18">SUM(J18,AI18,BH18,CH18)</f>
        <v>121.33333333333334</v>
      </c>
      <c r="DH18" s="236"/>
      <c r="DI18" s="236"/>
      <c r="DJ18" s="232">
        <f t="shared" ref="DJ18:DJ19" si="19">SUM(M18,AL18,BK18,CK18)</f>
        <v>0</v>
      </c>
    </row>
    <row r="19" spans="1:116" x14ac:dyDescent="0.25">
      <c r="A19" s="224" t="s">
        <v>958</v>
      </c>
      <c r="B19" s="224"/>
      <c r="D19" s="225" t="s">
        <v>155</v>
      </c>
      <c r="E19" s="226"/>
      <c r="F19" s="226"/>
      <c r="G19" s="226"/>
      <c r="H19" s="226"/>
      <c r="J19" s="232">
        <f t="shared" si="0"/>
        <v>0</v>
      </c>
      <c r="K19" s="236"/>
      <c r="L19" s="236"/>
      <c r="M19" s="232">
        <f t="shared" si="1"/>
        <v>0</v>
      </c>
      <c r="O19" s="232">
        <v>0</v>
      </c>
      <c r="P19" s="236"/>
      <c r="Q19" s="236"/>
      <c r="R19" s="232"/>
      <c r="T19" s="232">
        <v>0</v>
      </c>
      <c r="U19" s="236"/>
      <c r="V19" s="236"/>
      <c r="W19" s="232"/>
      <c r="Y19" s="232">
        <v>0</v>
      </c>
      <c r="Z19" s="236"/>
      <c r="AA19" s="236"/>
      <c r="AB19" s="232"/>
      <c r="AD19" s="232">
        <v>0</v>
      </c>
      <c r="AE19" s="236"/>
      <c r="AF19" s="236"/>
      <c r="AG19" s="232"/>
      <c r="AI19" s="232">
        <f t="shared" si="6"/>
        <v>64.666666666666671</v>
      </c>
      <c r="AJ19" s="236"/>
      <c r="AK19" s="236"/>
      <c r="AL19" s="232">
        <f t="shared" si="7"/>
        <v>0</v>
      </c>
      <c r="AM19" s="208"/>
      <c r="AN19" s="232">
        <f t="shared" si="8"/>
        <v>16</v>
      </c>
      <c r="AO19" s="236"/>
      <c r="AP19" s="236"/>
      <c r="AQ19" s="232"/>
      <c r="AS19" s="232">
        <f t="shared" si="9"/>
        <v>16.666666666666668</v>
      </c>
      <c r="AT19" s="236"/>
      <c r="AU19" s="236"/>
      <c r="AV19" s="232"/>
      <c r="AX19" s="232">
        <f t="shared" si="10"/>
        <v>16</v>
      </c>
      <c r="AY19" s="236"/>
      <c r="AZ19" s="236"/>
      <c r="BA19" s="232"/>
      <c r="BC19" s="232">
        <f t="shared" ref="BC18:BC19" si="20">2*9.6*5/6</f>
        <v>16</v>
      </c>
      <c r="BD19" s="236"/>
      <c r="BE19" s="236"/>
      <c r="BF19" s="232"/>
      <c r="BI19" s="232">
        <f t="shared" si="11"/>
        <v>41.5</v>
      </c>
      <c r="BJ19" s="236"/>
      <c r="BK19" s="236"/>
      <c r="BL19" s="232">
        <f t="shared" si="12"/>
        <v>0</v>
      </c>
      <c r="BM19" s="208"/>
      <c r="BN19" s="232">
        <f>0*9.6*5/6</f>
        <v>0</v>
      </c>
      <c r="BO19" s="236"/>
      <c r="BP19" s="236"/>
      <c r="BQ19" s="232"/>
      <c r="BS19" s="232">
        <f>0*10*5/6</f>
        <v>0</v>
      </c>
      <c r="BT19" s="236"/>
      <c r="BU19" s="236"/>
      <c r="BV19" s="232"/>
      <c r="BX19" s="232">
        <f>3*9.6*5/6</f>
        <v>24</v>
      </c>
      <c r="BY19" s="236"/>
      <c r="BZ19" s="236"/>
      <c r="CA19" s="232"/>
      <c r="CC19" s="232">
        <f>3*7*5/6</f>
        <v>17.5</v>
      </c>
      <c r="CD19" s="236"/>
      <c r="CE19" s="236"/>
      <c r="CF19" s="232"/>
      <c r="CH19" s="232">
        <f t="shared" si="16"/>
        <v>0</v>
      </c>
      <c r="CI19" s="236"/>
      <c r="CJ19" s="236"/>
      <c r="CK19" s="232">
        <f t="shared" si="17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 t="shared" si="18"/>
        <v>64.666666666666671</v>
      </c>
      <c r="DH19" s="236"/>
      <c r="DI19" s="236"/>
      <c r="DJ19" s="232">
        <f t="shared" si="19"/>
        <v>0</v>
      </c>
    </row>
    <row r="20" spans="1:116" s="208" customFormat="1" x14ac:dyDescent="0.25">
      <c r="D20" s="218"/>
      <c r="J20" s="251"/>
      <c r="K20" s="251"/>
      <c r="L20" s="251"/>
      <c r="M20" s="251"/>
      <c r="O20" s="251"/>
      <c r="P20" s="251"/>
      <c r="Q20" s="251"/>
      <c r="R20" s="251"/>
      <c r="T20" s="251"/>
      <c r="U20" s="251"/>
      <c r="V20" s="251"/>
      <c r="W20" s="251"/>
      <c r="Y20" s="251"/>
      <c r="Z20" s="251"/>
      <c r="AA20" s="251"/>
      <c r="AB20" s="251"/>
      <c r="AD20" s="251"/>
      <c r="AE20" s="251"/>
      <c r="AF20" s="251"/>
      <c r="AG20" s="251"/>
      <c r="AI20" s="251"/>
      <c r="AJ20" s="251"/>
      <c r="AK20" s="251"/>
      <c r="AL20" s="251"/>
      <c r="AN20" s="251"/>
      <c r="AO20" s="251"/>
      <c r="AP20" s="251"/>
      <c r="AQ20" s="251"/>
      <c r="AS20" s="251"/>
      <c r="AT20" s="251"/>
      <c r="AU20" s="251"/>
      <c r="AV20" s="251"/>
      <c r="AX20" s="251"/>
      <c r="AY20" s="251"/>
      <c r="AZ20" s="251"/>
      <c r="BA20" s="251"/>
      <c r="BC20" s="251"/>
      <c r="BD20" s="251"/>
      <c r="BE20" s="251"/>
      <c r="BF20" s="251"/>
      <c r="BI20" s="251"/>
      <c r="BJ20" s="251"/>
      <c r="BK20" s="251"/>
      <c r="BL20" s="251"/>
      <c r="BN20" s="251"/>
      <c r="BO20" s="251"/>
      <c r="BP20" s="251"/>
      <c r="BQ20" s="251"/>
      <c r="BS20" s="251"/>
      <c r="BT20" s="251"/>
      <c r="BU20" s="251"/>
      <c r="BV20" s="251"/>
      <c r="BX20" s="251"/>
      <c r="BY20" s="251"/>
      <c r="BZ20" s="251"/>
      <c r="CA20" s="251"/>
      <c r="CC20" s="251"/>
      <c r="CD20" s="251"/>
      <c r="CE20" s="251"/>
      <c r="CF20" s="251"/>
      <c r="CH20" s="251"/>
      <c r="CI20" s="251"/>
      <c r="CJ20" s="251"/>
      <c r="CK20" s="251"/>
      <c r="CM20" s="251"/>
      <c r="CN20" s="251"/>
      <c r="CO20" s="251"/>
      <c r="CP20" s="251"/>
      <c r="CR20" s="251"/>
      <c r="CS20" s="251"/>
      <c r="CT20" s="251"/>
      <c r="CU20" s="251"/>
      <c r="CW20" s="251"/>
      <c r="CX20" s="251"/>
      <c r="CY20" s="251"/>
      <c r="CZ20" s="251"/>
      <c r="DB20" s="251"/>
      <c r="DC20" s="251"/>
      <c r="DD20" s="251"/>
      <c r="DE20" s="251"/>
      <c r="DG20" s="251"/>
      <c r="DH20" s="251"/>
      <c r="DI20" s="251"/>
      <c r="DJ20" s="251"/>
    </row>
    <row r="21" spans="1:116" s="249" customFormat="1" ht="30" x14ac:dyDescent="0.25">
      <c r="A21" s="219" t="s">
        <v>40</v>
      </c>
      <c r="B21" s="220" t="s">
        <v>187</v>
      </c>
      <c r="C21" s="221"/>
      <c r="D21" s="222"/>
      <c r="E21" s="223"/>
      <c r="F21" s="223"/>
      <c r="G21" s="223"/>
      <c r="H21" s="223"/>
      <c r="I21" s="221"/>
      <c r="J21" s="238"/>
      <c r="K21" s="238"/>
      <c r="L21" s="238"/>
      <c r="M21" s="238"/>
      <c r="N21" s="221"/>
      <c r="O21" s="238"/>
      <c r="P21" s="238"/>
      <c r="Q21" s="238"/>
      <c r="R21" s="238"/>
      <c r="S21" s="221"/>
      <c r="T21" s="238"/>
      <c r="U21" s="238"/>
      <c r="V21" s="238"/>
      <c r="W21" s="238"/>
      <c r="X21" s="221"/>
      <c r="Y21" s="238"/>
      <c r="Z21" s="238"/>
      <c r="AA21" s="238"/>
      <c r="AB21" s="238"/>
      <c r="AD21" s="238"/>
      <c r="AE21" s="238"/>
      <c r="AF21" s="238"/>
      <c r="AG21" s="238"/>
      <c r="AI21" s="238"/>
      <c r="AJ21" s="238"/>
      <c r="AK21" s="238"/>
      <c r="AL21" s="238"/>
      <c r="AM21" s="221"/>
      <c r="AN21" s="238"/>
      <c r="AO21" s="238"/>
      <c r="AP21" s="238"/>
      <c r="AQ21" s="238"/>
      <c r="AR21" s="221"/>
      <c r="AS21" s="238"/>
      <c r="AT21" s="238"/>
      <c r="AU21" s="238"/>
      <c r="AV21" s="238"/>
      <c r="AW21" s="221"/>
      <c r="AX21" s="238"/>
      <c r="AY21" s="238"/>
      <c r="AZ21" s="238"/>
      <c r="BA21" s="238"/>
      <c r="BC21" s="238"/>
      <c r="BD21" s="238"/>
      <c r="BE21" s="238"/>
      <c r="BF21" s="238"/>
      <c r="BI21" s="238"/>
      <c r="BJ21" s="238"/>
      <c r="BK21" s="238"/>
      <c r="BL21" s="238"/>
      <c r="BM21" s="221"/>
      <c r="BN21" s="238"/>
      <c r="BO21" s="238"/>
      <c r="BP21" s="238"/>
      <c r="BQ21" s="238"/>
      <c r="BR21" s="221"/>
      <c r="BS21" s="238"/>
      <c r="BT21" s="238"/>
      <c r="BU21" s="238"/>
      <c r="BV21" s="238"/>
      <c r="BW21" s="221"/>
      <c r="BX21" s="238"/>
      <c r="BY21" s="238"/>
      <c r="BZ21" s="238"/>
      <c r="CA21" s="238"/>
      <c r="CC21" s="238"/>
      <c r="CD21" s="238"/>
      <c r="CE21" s="238"/>
      <c r="CF21" s="238"/>
      <c r="CH21" s="238"/>
      <c r="CI21" s="238"/>
      <c r="CJ21" s="238"/>
      <c r="CK21" s="238"/>
      <c r="CM21" s="238"/>
      <c r="CN21" s="238"/>
      <c r="CO21" s="238"/>
      <c r="CP21" s="238"/>
      <c r="CQ21" s="221"/>
      <c r="CR21" s="238"/>
      <c r="CS21" s="238"/>
      <c r="CT21" s="238"/>
      <c r="CU21" s="238"/>
      <c r="CV21" s="221"/>
      <c r="CW21" s="238"/>
      <c r="CX21" s="238"/>
      <c r="CY21" s="238"/>
      <c r="CZ21" s="238"/>
      <c r="DB21" s="238"/>
      <c r="DC21" s="238"/>
      <c r="DD21" s="238"/>
      <c r="DE21" s="238"/>
      <c r="DG21" s="238"/>
      <c r="DH21" s="238"/>
      <c r="DI21" s="238"/>
      <c r="DJ21" s="238"/>
    </row>
    <row r="22" spans="1:116" x14ac:dyDescent="0.25">
      <c r="A22" s="224" t="s">
        <v>959</v>
      </c>
      <c r="B22" s="224"/>
      <c r="D22" s="225" t="s">
        <v>979</v>
      </c>
      <c r="E22" s="226"/>
      <c r="F22" s="226"/>
      <c r="G22" s="226"/>
      <c r="H22" s="226"/>
      <c r="J22" s="232">
        <f t="shared" ref="J22:J27" si="21">SUM(O22,T22,Y22,AD22)</f>
        <v>56.666666666666671</v>
      </c>
      <c r="K22" s="236"/>
      <c r="L22" s="236"/>
      <c r="M22" s="232">
        <f t="shared" ref="M22" si="22">SUM(R22,W22,AB22,AG22)</f>
        <v>0</v>
      </c>
      <c r="O22" s="232">
        <f>2*9.6*5/6</f>
        <v>16</v>
      </c>
      <c r="P22" s="236"/>
      <c r="Q22" s="236"/>
      <c r="R22" s="232"/>
      <c r="T22" s="232">
        <f>2*10*5/6</f>
        <v>16.666666666666668</v>
      </c>
      <c r="U22" s="236"/>
      <c r="V22" s="236"/>
      <c r="W22" s="232"/>
      <c r="Y22" s="232">
        <f>2*9.6*5/6</f>
        <v>16</v>
      </c>
      <c r="Z22" s="236"/>
      <c r="AA22" s="236"/>
      <c r="AB22" s="232"/>
      <c r="AD22" s="232">
        <f>1*9.6*5/6</f>
        <v>8</v>
      </c>
      <c r="AE22" s="236"/>
      <c r="AF22" s="236"/>
      <c r="AG22" s="232"/>
      <c r="AI22" s="232">
        <f t="shared" ref="AI22" si="23">SUM(AN22,AS22,AX22,BC22)</f>
        <v>64.666666666666671</v>
      </c>
      <c r="AJ22" s="236"/>
      <c r="AK22" s="236"/>
      <c r="AL22" s="232">
        <f t="shared" ref="AL22" si="24">SUM(AQ22,AV22,BA22,BF22)</f>
        <v>0</v>
      </c>
      <c r="AM22" s="208"/>
      <c r="AN22" s="232">
        <f>2*9.6*5/6</f>
        <v>16</v>
      </c>
      <c r="AO22" s="236"/>
      <c r="AP22" s="236"/>
      <c r="AQ22" s="232"/>
      <c r="AS22" s="232">
        <f>2*10*5/6</f>
        <v>16.666666666666668</v>
      </c>
      <c r="AT22" s="236"/>
      <c r="AU22" s="236"/>
      <c r="AV22" s="232"/>
      <c r="AX22" s="232">
        <f>2*9.6*5/6</f>
        <v>16</v>
      </c>
      <c r="AY22" s="236"/>
      <c r="AZ22" s="236"/>
      <c r="BA22" s="232"/>
      <c r="BC22" s="232">
        <f>2*9.6*5/6</f>
        <v>16</v>
      </c>
      <c r="BD22" s="236"/>
      <c r="BE22" s="236"/>
      <c r="BF22" s="232"/>
      <c r="BI22" s="232">
        <f t="shared" ref="BI22:BI36" si="25">SUM(BN22:CC22)</f>
        <v>60.333333333333336</v>
      </c>
      <c r="BJ22" s="236"/>
      <c r="BK22" s="236"/>
      <c r="BL22" s="232">
        <f t="shared" ref="BL22" si="26">SUM(BQ22,BV22,CA22,CF22)</f>
        <v>0</v>
      </c>
      <c r="BM22" s="208"/>
      <c r="BN22" s="232">
        <f>2*9.6*5/6</f>
        <v>16</v>
      </c>
      <c r="BO22" s="236"/>
      <c r="BP22" s="236"/>
      <c r="BQ22" s="232"/>
      <c r="BS22" s="232">
        <f>2*10*5/6</f>
        <v>16.666666666666668</v>
      </c>
      <c r="BT22" s="236"/>
      <c r="BU22" s="236"/>
      <c r="BV22" s="232"/>
      <c r="BX22" s="232">
        <f>2*9.6*5/6</f>
        <v>16</v>
      </c>
      <c r="BY22" s="236"/>
      <c r="BZ22" s="236"/>
      <c r="CA22" s="232"/>
      <c r="CC22" s="232">
        <f>2*7*5/6</f>
        <v>11.666666666666666</v>
      </c>
      <c r="CD22" s="236"/>
      <c r="CE22" s="236"/>
      <c r="CF22" s="232"/>
      <c r="CH22" s="232">
        <f t="shared" ref="CH22" si="27">SUM(CM22,CR22,CW22,DB22)</f>
        <v>0</v>
      </c>
      <c r="CI22" s="236"/>
      <c r="CJ22" s="236"/>
      <c r="CK22" s="232">
        <f t="shared" ref="CK22" si="28">SUM(CP22,CU22,CZ22,DE22)</f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ref="DG22" si="29">SUM(J22,AI22,BI22,CH22)</f>
        <v>181.66666666666669</v>
      </c>
      <c r="DH22" s="236"/>
      <c r="DI22" s="236"/>
      <c r="DJ22" s="232">
        <f t="shared" ref="DJ22" si="30">SUM(M22,AL22,BL22,CK22)</f>
        <v>0</v>
      </c>
    </row>
    <row r="23" spans="1:116" x14ac:dyDescent="0.25">
      <c r="A23" s="224" t="s">
        <v>970</v>
      </c>
      <c r="B23" s="224"/>
      <c r="D23" s="225" t="s">
        <v>979</v>
      </c>
      <c r="E23" s="226"/>
      <c r="F23" s="226"/>
      <c r="G23" s="226"/>
      <c r="H23" s="226"/>
      <c r="J23" s="232">
        <f t="shared" si="21"/>
        <v>56.666666666666671</v>
      </c>
      <c r="K23" s="236"/>
      <c r="L23" s="236"/>
      <c r="M23" s="232">
        <f t="shared" ref="M23:M27" si="31">SUM(R23,W23,AB23,AG23)</f>
        <v>0</v>
      </c>
      <c r="O23" s="232">
        <f>3*9.6*5/6</f>
        <v>24</v>
      </c>
      <c r="P23" s="236"/>
      <c r="Q23" s="236"/>
      <c r="R23" s="232"/>
      <c r="T23" s="232">
        <f t="shared" ref="T23:T26" si="32">2*10*5/6</f>
        <v>16.666666666666668</v>
      </c>
      <c r="U23" s="236"/>
      <c r="V23" s="236"/>
      <c r="W23" s="232"/>
      <c r="Y23" s="232">
        <f>1*9.6*5/6</f>
        <v>8</v>
      </c>
      <c r="Z23" s="236"/>
      <c r="AA23" s="236"/>
      <c r="AB23" s="232"/>
      <c r="AD23" s="232">
        <f t="shared" ref="AD23" si="33">1*9.6*5/6</f>
        <v>8</v>
      </c>
      <c r="AE23" s="236"/>
      <c r="AF23" s="236"/>
      <c r="AG23" s="232"/>
      <c r="AI23" s="232">
        <f t="shared" ref="AI23:AI27" si="34">SUM(AN23,AS23,AX23,BC23)</f>
        <v>0</v>
      </c>
      <c r="AJ23" s="236"/>
      <c r="AK23" s="236"/>
      <c r="AL23" s="232">
        <f t="shared" ref="AL23:AL27" si="35">SUM(AQ23,AV23,BA23,BF23)</f>
        <v>0</v>
      </c>
      <c r="AM23" s="208"/>
      <c r="AN23" s="232">
        <v>0</v>
      </c>
      <c r="AO23" s="236"/>
      <c r="AP23" s="236"/>
      <c r="AQ23" s="232"/>
      <c r="AS23" s="232">
        <f>9*0*5/6</f>
        <v>0</v>
      </c>
      <c r="AT23" s="236"/>
      <c r="AU23" s="236"/>
      <c r="AV23" s="232"/>
      <c r="AX23" s="232">
        <v>0</v>
      </c>
      <c r="AY23" s="236"/>
      <c r="AZ23" s="236"/>
      <c r="BA23" s="232"/>
      <c r="BC23" s="232">
        <f t="shared" ref="BC23:BC27" si="36">9*0*5/6</f>
        <v>0</v>
      </c>
      <c r="BD23" s="236"/>
      <c r="BE23" s="236"/>
      <c r="BF23" s="232"/>
      <c r="BI23" s="232">
        <f t="shared" si="25"/>
        <v>0</v>
      </c>
      <c r="BJ23" s="236"/>
      <c r="BK23" s="236"/>
      <c r="BL23" s="232">
        <f t="shared" ref="BL23:BL27" si="37">SUM(BQ23,BV23,CA23,CF23)</f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ref="CH23:CH27" si="38">SUM(CM23,CR23,CW23,DB23)</f>
        <v>0</v>
      </c>
      <c r="CI23" s="236"/>
      <c r="CJ23" s="236"/>
      <c r="CK23" s="232">
        <f t="shared" ref="CK23:CK27" si="39">SUM(CP23,CU23,CZ23,DE23)</f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ref="DG23:DG27" si="40">SUM(J23,AI23,BI23,CH23)</f>
        <v>56.666666666666671</v>
      </c>
      <c r="DH23" s="236"/>
      <c r="DI23" s="236"/>
      <c r="DJ23" s="232">
        <f t="shared" ref="DJ23:DJ27" si="41">SUM(M23,AL23,BL23,CK23)</f>
        <v>0</v>
      </c>
    </row>
    <row r="24" spans="1:116" x14ac:dyDescent="0.25">
      <c r="A24" s="224" t="s">
        <v>981</v>
      </c>
      <c r="B24" s="224"/>
      <c r="D24" s="225" t="s">
        <v>979</v>
      </c>
      <c r="E24" s="226"/>
      <c r="F24" s="226"/>
      <c r="G24" s="226"/>
      <c r="H24" s="226"/>
      <c r="J24" s="232">
        <f t="shared" ref="J24" si="42">SUM(O24,T24,Y24,AD24)</f>
        <v>24</v>
      </c>
      <c r="K24" s="236"/>
      <c r="L24" s="236"/>
      <c r="M24" s="232">
        <f t="shared" ref="M24" si="43">SUM(R24,W24,AB24,AG24)</f>
        <v>0</v>
      </c>
      <c r="O24" s="232">
        <f>3*9.6*5/6</f>
        <v>24</v>
      </c>
      <c r="P24" s="236"/>
      <c r="Q24" s="236"/>
      <c r="R24" s="232"/>
      <c r="T24" s="232">
        <v>0</v>
      </c>
      <c r="U24" s="236"/>
      <c r="V24" s="236"/>
      <c r="W24" s="232"/>
      <c r="Y24" s="232">
        <v>0</v>
      </c>
      <c r="Z24" s="236"/>
      <c r="AA24" s="236"/>
      <c r="AB24" s="232"/>
      <c r="AD24" s="232">
        <v>0</v>
      </c>
      <c r="AE24" s="236"/>
      <c r="AF24" s="236"/>
      <c r="AG24" s="232"/>
      <c r="AI24" s="232">
        <f t="shared" ref="AI24" si="44">SUM(AN24,AS24,AX24,BC24)</f>
        <v>0</v>
      </c>
      <c r="AJ24" s="236"/>
      <c r="AK24" s="236"/>
      <c r="AL24" s="232">
        <f t="shared" ref="AL24" si="45">SUM(AQ24,AV24,BA24,BF24)</f>
        <v>0</v>
      </c>
      <c r="AM24" s="208"/>
      <c r="AN24" s="232">
        <v>0</v>
      </c>
      <c r="AO24" s="236"/>
      <c r="AP24" s="236"/>
      <c r="AQ24" s="232"/>
      <c r="AS24" s="232">
        <f>9*0*5/6</f>
        <v>0</v>
      </c>
      <c r="AT24" s="236"/>
      <c r="AU24" s="236"/>
      <c r="AV24" s="232"/>
      <c r="AX24" s="232">
        <v>0</v>
      </c>
      <c r="AY24" s="236"/>
      <c r="AZ24" s="236"/>
      <c r="BA24" s="232"/>
      <c r="BC24" s="232">
        <f t="shared" si="36"/>
        <v>0</v>
      </c>
      <c r="BD24" s="236"/>
      <c r="BE24" s="236"/>
      <c r="BF24" s="232"/>
      <c r="BI24" s="232">
        <f t="shared" si="25"/>
        <v>0</v>
      </c>
      <c r="BJ24" s="236"/>
      <c r="BK24" s="236"/>
      <c r="BL24" s="232">
        <f t="shared" ref="BL24" si="46">SUM(BQ24,BV24,CA24,CF24)</f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ref="CH24" si="47">SUM(CM24,CR24,CW24,DB24)</f>
        <v>0</v>
      </c>
      <c r="CI24" s="236"/>
      <c r="CJ24" s="236"/>
      <c r="CK24" s="232">
        <f t="shared" ref="CK24" si="48">SUM(CP24,CU24,CZ24,DE24)</f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ref="DG24" si="49">SUM(J24,AI24,BI24,CH24)</f>
        <v>24</v>
      </c>
      <c r="DH24" s="236"/>
      <c r="DI24" s="236"/>
      <c r="DJ24" s="232">
        <f t="shared" ref="DJ24" si="50">SUM(M24,AL24,BL24,CK24)</f>
        <v>0</v>
      </c>
    </row>
    <row r="25" spans="1:116" x14ac:dyDescent="0.25">
      <c r="A25" s="224" t="s">
        <v>964</v>
      </c>
      <c r="B25" s="224"/>
      <c r="D25" s="225" t="s">
        <v>979</v>
      </c>
      <c r="E25" s="226"/>
      <c r="F25" s="226"/>
      <c r="G25" s="226"/>
      <c r="H25" s="226"/>
      <c r="J25" s="232">
        <f t="shared" si="21"/>
        <v>32.666666666666671</v>
      </c>
      <c r="K25" s="236"/>
      <c r="L25" s="236"/>
      <c r="M25" s="232">
        <f t="shared" si="31"/>
        <v>0</v>
      </c>
      <c r="O25" s="232">
        <f t="shared" ref="O25:O26" si="51">2*9.6*5/6</f>
        <v>16</v>
      </c>
      <c r="P25" s="236"/>
      <c r="Q25" s="236"/>
      <c r="R25" s="232"/>
      <c r="T25" s="232">
        <f t="shared" si="32"/>
        <v>16.666666666666668</v>
      </c>
      <c r="U25" s="236"/>
      <c r="V25" s="236"/>
      <c r="W25" s="232"/>
      <c r="Y25" s="232">
        <v>0</v>
      </c>
      <c r="Z25" s="236"/>
      <c r="AA25" s="236"/>
      <c r="AB25" s="232"/>
      <c r="AD25" s="232">
        <v>0</v>
      </c>
      <c r="AE25" s="236"/>
      <c r="AF25" s="236"/>
      <c r="AG25" s="232"/>
      <c r="AI25" s="232">
        <f t="shared" si="34"/>
        <v>0</v>
      </c>
      <c r="AJ25" s="236"/>
      <c r="AK25" s="236"/>
      <c r="AL25" s="232">
        <f t="shared" si="35"/>
        <v>0</v>
      </c>
      <c r="AM25" s="208"/>
      <c r="AN25" s="232">
        <v>0</v>
      </c>
      <c r="AO25" s="236"/>
      <c r="AP25" s="236"/>
      <c r="AQ25" s="232"/>
      <c r="AS25" s="232">
        <f t="shared" ref="AS25:AS27" si="52">9*0*5/6</f>
        <v>0</v>
      </c>
      <c r="AT25" s="236"/>
      <c r="AU25" s="236"/>
      <c r="AV25" s="232"/>
      <c r="AX25" s="232">
        <v>0</v>
      </c>
      <c r="AY25" s="236"/>
      <c r="AZ25" s="236"/>
      <c r="BA25" s="232"/>
      <c r="BC25" s="232">
        <f t="shared" si="36"/>
        <v>0</v>
      </c>
      <c r="BD25" s="236"/>
      <c r="BE25" s="236"/>
      <c r="BF25" s="232"/>
      <c r="BI25" s="232">
        <f t="shared" si="25"/>
        <v>0</v>
      </c>
      <c r="BJ25" s="236"/>
      <c r="BK25" s="236"/>
      <c r="BL25" s="232">
        <f t="shared" si="37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38"/>
        <v>0</v>
      </c>
      <c r="CI25" s="236"/>
      <c r="CJ25" s="236"/>
      <c r="CK25" s="232">
        <f t="shared" si="39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40"/>
        <v>32.666666666666671</v>
      </c>
      <c r="DH25" s="236"/>
      <c r="DI25" s="236"/>
      <c r="DJ25" s="232">
        <f t="shared" si="41"/>
        <v>0</v>
      </c>
    </row>
    <row r="26" spans="1:116" x14ac:dyDescent="0.25">
      <c r="A26" s="224" t="s">
        <v>173</v>
      </c>
      <c r="B26" s="224"/>
      <c r="D26" s="225" t="s">
        <v>979</v>
      </c>
      <c r="E26" s="226"/>
      <c r="F26" s="226"/>
      <c r="G26" s="226"/>
      <c r="H26" s="226"/>
      <c r="J26" s="232">
        <f t="shared" si="21"/>
        <v>48.666666666666671</v>
      </c>
      <c r="K26" s="236"/>
      <c r="L26" s="236"/>
      <c r="M26" s="232">
        <f t="shared" si="31"/>
        <v>0</v>
      </c>
      <c r="O26" s="232">
        <f t="shared" si="51"/>
        <v>16</v>
      </c>
      <c r="P26" s="236"/>
      <c r="Q26" s="236"/>
      <c r="R26" s="232"/>
      <c r="T26" s="232">
        <f t="shared" si="32"/>
        <v>16.666666666666668</v>
      </c>
      <c r="U26" s="236"/>
      <c r="V26" s="236"/>
      <c r="W26" s="232"/>
      <c r="Y26" s="232">
        <f t="shared" ref="Y26" si="53">2*9.6*5/6</f>
        <v>16</v>
      </c>
      <c r="Z26" s="236"/>
      <c r="AA26" s="236"/>
      <c r="AB26" s="232"/>
      <c r="AD26" s="232">
        <v>0</v>
      </c>
      <c r="AE26" s="236"/>
      <c r="AF26" s="236"/>
      <c r="AG26" s="232"/>
      <c r="AI26" s="232">
        <f t="shared" si="34"/>
        <v>24.333333333333336</v>
      </c>
      <c r="AJ26" s="236"/>
      <c r="AK26" s="236"/>
      <c r="AL26" s="232">
        <f t="shared" si="35"/>
        <v>0</v>
      </c>
      <c r="AM26" s="208"/>
      <c r="AN26" s="232">
        <f>1*9.6*5/6</f>
        <v>8</v>
      </c>
      <c r="AO26" s="236"/>
      <c r="AP26" s="236"/>
      <c r="AQ26" s="232"/>
      <c r="AS26" s="232">
        <f>1*10*5/6</f>
        <v>8.3333333333333339</v>
      </c>
      <c r="AT26" s="236"/>
      <c r="AU26" s="236"/>
      <c r="AV26" s="232"/>
      <c r="AX26" s="232">
        <v>0</v>
      </c>
      <c r="AY26" s="236"/>
      <c r="AZ26" s="236"/>
      <c r="BA26" s="232"/>
      <c r="BC26" s="232">
        <f>1*9.6*5/6</f>
        <v>8</v>
      </c>
      <c r="BD26" s="236"/>
      <c r="BE26" s="236"/>
      <c r="BF26" s="232"/>
      <c r="BI26" s="232">
        <f t="shared" si="25"/>
        <v>0</v>
      </c>
      <c r="BJ26" s="236"/>
      <c r="BK26" s="236"/>
      <c r="BL26" s="232">
        <f t="shared" si="37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38"/>
        <v>0</v>
      </c>
      <c r="CI26" s="236"/>
      <c r="CJ26" s="236"/>
      <c r="CK26" s="232">
        <f t="shared" si="39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40"/>
        <v>73</v>
      </c>
      <c r="DH26" s="236"/>
      <c r="DI26" s="236"/>
      <c r="DJ26" s="232">
        <f t="shared" si="41"/>
        <v>0</v>
      </c>
    </row>
    <row r="27" spans="1:116" x14ac:dyDescent="0.25">
      <c r="A27" s="224" t="s">
        <v>960</v>
      </c>
      <c r="B27" s="224"/>
      <c r="D27" s="225" t="s">
        <v>979</v>
      </c>
      <c r="E27" s="226"/>
      <c r="F27" s="226"/>
      <c r="G27" s="226"/>
      <c r="H27" s="226"/>
      <c r="J27" s="232">
        <f t="shared" si="21"/>
        <v>105.33333333333334</v>
      </c>
      <c r="K27" s="236"/>
      <c r="L27" s="236"/>
      <c r="M27" s="232">
        <f t="shared" si="31"/>
        <v>0</v>
      </c>
      <c r="O27" s="232">
        <f>4*9.6*5/6</f>
        <v>32</v>
      </c>
      <c r="P27" s="236"/>
      <c r="Q27" s="236"/>
      <c r="R27" s="232"/>
      <c r="T27" s="232">
        <f>4*10*5/6</f>
        <v>33.333333333333336</v>
      </c>
      <c r="U27" s="236"/>
      <c r="V27" s="236"/>
      <c r="W27" s="232"/>
      <c r="Y27" s="232">
        <f>4*9.6*5/6</f>
        <v>32</v>
      </c>
      <c r="Z27" s="236"/>
      <c r="AA27" s="236"/>
      <c r="AB27" s="232"/>
      <c r="AD27" s="232">
        <f>1*9.6*5/6</f>
        <v>8</v>
      </c>
      <c r="AE27" s="236"/>
      <c r="AF27" s="236"/>
      <c r="AG27" s="232"/>
      <c r="AI27" s="232">
        <f t="shared" si="34"/>
        <v>0</v>
      </c>
      <c r="AJ27" s="236"/>
      <c r="AK27" s="236"/>
      <c r="AL27" s="232">
        <f t="shared" si="35"/>
        <v>0</v>
      </c>
      <c r="AM27" s="208"/>
      <c r="AN27" s="232">
        <v>0</v>
      </c>
      <c r="AO27" s="236"/>
      <c r="AP27" s="236"/>
      <c r="AQ27" s="232"/>
      <c r="AS27" s="232">
        <f t="shared" si="52"/>
        <v>0</v>
      </c>
      <c r="AT27" s="236"/>
      <c r="AU27" s="236"/>
      <c r="AV27" s="232"/>
      <c r="AX27" s="232">
        <v>0</v>
      </c>
      <c r="AY27" s="236"/>
      <c r="AZ27" s="236"/>
      <c r="BA27" s="232"/>
      <c r="BC27" s="232">
        <f t="shared" si="36"/>
        <v>0</v>
      </c>
      <c r="BD27" s="236"/>
      <c r="BE27" s="236"/>
      <c r="BF27" s="232"/>
      <c r="BI27" s="232">
        <f t="shared" si="25"/>
        <v>0</v>
      </c>
      <c r="BJ27" s="236"/>
      <c r="BK27" s="236"/>
      <c r="BL27" s="232">
        <f t="shared" si="37"/>
        <v>0</v>
      </c>
      <c r="BM27" s="208"/>
      <c r="BN27" s="232"/>
      <c r="BO27" s="236"/>
      <c r="BP27" s="236"/>
      <c r="BQ27" s="232"/>
      <c r="BS27" s="232"/>
      <c r="BT27" s="236"/>
      <c r="BU27" s="236"/>
      <c r="BV27" s="232"/>
      <c r="BX27" s="232"/>
      <c r="BY27" s="236"/>
      <c r="BZ27" s="236"/>
      <c r="CA27" s="232"/>
      <c r="CC27" s="232"/>
      <c r="CD27" s="236"/>
      <c r="CE27" s="236"/>
      <c r="CF27" s="232"/>
      <c r="CH27" s="232">
        <f t="shared" si="38"/>
        <v>0</v>
      </c>
      <c r="CI27" s="236"/>
      <c r="CJ27" s="236"/>
      <c r="CK27" s="232">
        <f t="shared" si="39"/>
        <v>0</v>
      </c>
      <c r="CM27" s="232"/>
      <c r="CN27" s="236"/>
      <c r="CO27" s="236"/>
      <c r="CP27" s="232"/>
      <c r="CR27" s="232"/>
      <c r="CS27" s="236"/>
      <c r="CT27" s="236"/>
      <c r="CU27" s="232"/>
      <c r="CW27" s="232"/>
      <c r="CX27" s="236"/>
      <c r="CY27" s="236"/>
      <c r="CZ27" s="232"/>
      <c r="DB27" s="232"/>
      <c r="DC27" s="236"/>
      <c r="DD27" s="236"/>
      <c r="DE27" s="232"/>
      <c r="DG27" s="232">
        <f t="shared" si="40"/>
        <v>105.33333333333334</v>
      </c>
      <c r="DH27" s="236"/>
      <c r="DI27" s="236"/>
      <c r="DJ27" s="232">
        <f t="shared" si="41"/>
        <v>0</v>
      </c>
    </row>
    <row r="28" spans="1:116" ht="14.45" customHeight="1" x14ac:dyDescent="0.25">
      <c r="A28" s="224" t="s">
        <v>971</v>
      </c>
      <c r="B28" s="224"/>
      <c r="D28" s="225" t="s">
        <v>979</v>
      </c>
      <c r="E28" s="226"/>
      <c r="F28" s="226"/>
      <c r="G28" s="226"/>
      <c r="H28" s="226"/>
      <c r="J28" s="232">
        <f t="shared" ref="J28:J38" si="54">SUM(O28,T28,Y28,AD28)</f>
        <v>129.33333333333334</v>
      </c>
      <c r="K28" s="236"/>
      <c r="L28" s="236"/>
      <c r="M28" s="232">
        <f t="shared" ref="M28:M44" si="55">SUM(R28,W28,AB28,AG28)</f>
        <v>0</v>
      </c>
      <c r="O28" s="232">
        <f>4*9.6*5/6</f>
        <v>32</v>
      </c>
      <c r="P28" s="236"/>
      <c r="Q28" s="236"/>
      <c r="R28" s="232"/>
      <c r="T28" s="232">
        <f>4*10*5/6</f>
        <v>33.333333333333336</v>
      </c>
      <c r="U28" s="236"/>
      <c r="V28" s="236"/>
      <c r="W28" s="232"/>
      <c r="Y28" s="232">
        <f>4*9.6*5/6</f>
        <v>32</v>
      </c>
      <c r="Z28" s="236"/>
      <c r="AA28" s="236"/>
      <c r="AB28" s="232"/>
      <c r="AD28" s="232">
        <f>4*9.6*5/6</f>
        <v>32</v>
      </c>
      <c r="AE28" s="236"/>
      <c r="AF28" s="236"/>
      <c r="AG28" s="232"/>
      <c r="AI28" s="302">
        <f t="shared" ref="AI28" si="56">SUM(AN28,AS28,AX28,BC28)</f>
        <v>97.333333333333343</v>
      </c>
      <c r="AJ28" s="236"/>
      <c r="AK28" s="236"/>
      <c r="AL28" s="232">
        <f t="shared" ref="AL28" si="57">SUM(AQ28,AV28,BA28,BF28)</f>
        <v>0</v>
      </c>
      <c r="AM28" s="208"/>
      <c r="AN28" s="232">
        <f>4*9.6*5/6</f>
        <v>32</v>
      </c>
      <c r="AO28" s="236"/>
      <c r="AP28" s="236"/>
      <c r="AQ28" s="232"/>
      <c r="AS28" s="232">
        <f>4*10*5/6</f>
        <v>33.333333333333336</v>
      </c>
      <c r="AT28" s="236"/>
      <c r="AU28" s="236"/>
      <c r="AV28" s="232"/>
      <c r="AX28" s="232">
        <v>0</v>
      </c>
      <c r="AY28" s="236"/>
      <c r="AZ28" s="236"/>
      <c r="BA28" s="232"/>
      <c r="BC28" s="232">
        <f>4*9.6*5/6</f>
        <v>32</v>
      </c>
      <c r="BD28" s="236"/>
      <c r="BE28" s="236"/>
      <c r="BF28" s="232"/>
      <c r="BI28" s="232">
        <f t="shared" si="25"/>
        <v>0</v>
      </c>
      <c r="BJ28" s="236"/>
      <c r="BK28" s="236"/>
      <c r="BL28" s="232">
        <f t="shared" ref="BL28" si="58">SUM(BQ28,BV28,CA28,CF28)</f>
        <v>0</v>
      </c>
      <c r="BM28" s="208"/>
      <c r="BN28" s="232"/>
      <c r="BO28" s="236"/>
      <c r="BP28" s="236"/>
      <c r="BQ28" s="232"/>
      <c r="BS28" s="232"/>
      <c r="BT28" s="236"/>
      <c r="BU28" s="236"/>
      <c r="BV28" s="232"/>
      <c r="BX28" s="232"/>
      <c r="BY28" s="236"/>
      <c r="BZ28" s="236"/>
      <c r="CA28" s="232"/>
      <c r="CC28" s="252"/>
      <c r="CD28" s="236"/>
      <c r="CE28" s="236"/>
      <c r="CF28" s="232"/>
      <c r="CH28" s="232">
        <f t="shared" ref="CH28" si="59">SUM(CM28,CR28,CW28,DB28)</f>
        <v>0</v>
      </c>
      <c r="CI28" s="236"/>
      <c r="CJ28" s="236"/>
      <c r="CK28" s="232">
        <f t="shared" ref="CK28" si="60">SUM(CP28,CU28,CZ28,DE28)</f>
        <v>0</v>
      </c>
      <c r="CM28" s="232"/>
      <c r="CN28" s="236"/>
      <c r="CO28" s="236"/>
      <c r="CP28" s="232"/>
      <c r="CR28" s="232"/>
      <c r="CS28" s="236"/>
      <c r="CT28" s="236"/>
      <c r="CU28" s="232"/>
      <c r="CW28" s="232"/>
      <c r="CX28" s="236"/>
      <c r="CY28" s="236"/>
      <c r="CZ28" s="232"/>
      <c r="DB28" s="252"/>
      <c r="DC28" s="236"/>
      <c r="DD28" s="236"/>
      <c r="DE28" s="232"/>
      <c r="DG28" s="232">
        <f t="shared" ref="DG28" si="61">SUM(J28,AI28,BI28,CH28)</f>
        <v>226.66666666666669</v>
      </c>
      <c r="DH28" s="236"/>
      <c r="DI28" s="236"/>
      <c r="DJ28" s="232">
        <f t="shared" ref="DJ28" si="62">SUM(M28,AL28,BL28,CK28)</f>
        <v>0</v>
      </c>
    </row>
    <row r="29" spans="1:116" ht="14.45" customHeight="1" x14ac:dyDescent="0.25">
      <c r="A29" s="224" t="s">
        <v>982</v>
      </c>
      <c r="B29" s="227"/>
      <c r="D29" s="225" t="s">
        <v>979</v>
      </c>
      <c r="E29" s="226"/>
      <c r="F29" s="226"/>
      <c r="G29" s="226"/>
      <c r="H29" s="251"/>
      <c r="J29" s="232">
        <f t="shared" si="54"/>
        <v>41</v>
      </c>
      <c r="K29" s="236"/>
      <c r="L29" s="236"/>
      <c r="M29" s="232">
        <f t="shared" ref="M29:M38" si="63">SUM(R29,W29,AB29,AG29)</f>
        <v>0</v>
      </c>
      <c r="O29" s="232">
        <v>0</v>
      </c>
      <c r="P29" s="236"/>
      <c r="Q29" s="236"/>
      <c r="R29" s="232"/>
      <c r="T29" s="232">
        <f>3*10*5/6</f>
        <v>25</v>
      </c>
      <c r="U29" s="236"/>
      <c r="V29" s="236"/>
      <c r="W29" s="232"/>
      <c r="Y29" s="232">
        <f>0*9.6*5/6</f>
        <v>0</v>
      </c>
      <c r="Z29" s="236"/>
      <c r="AA29" s="236"/>
      <c r="AB29" s="232"/>
      <c r="AD29" s="232">
        <f>2*9.6*5/6</f>
        <v>16</v>
      </c>
      <c r="AE29" s="236"/>
      <c r="AF29" s="236"/>
      <c r="AG29" s="232"/>
      <c r="AI29" s="302">
        <f t="shared" ref="AI29:AI38" si="64">SUM(AN29,AS29,AX29,BC29)</f>
        <v>16.333333333333336</v>
      </c>
      <c r="AJ29" s="236"/>
      <c r="AK29" s="236"/>
      <c r="AL29" s="232">
        <f t="shared" ref="AL29:AL38" si="65">SUM(AQ29,AV29,BA29,BF29)</f>
        <v>0</v>
      </c>
      <c r="AM29" s="208"/>
      <c r="AN29" s="232">
        <f>1*9.6*5/6</f>
        <v>8</v>
      </c>
      <c r="AO29" s="236"/>
      <c r="AP29" s="236"/>
      <c r="AQ29" s="232"/>
      <c r="AS29" s="232">
        <f>1*10*5/6</f>
        <v>8.3333333333333339</v>
      </c>
      <c r="AT29" s="236"/>
      <c r="AU29" s="236"/>
      <c r="AV29" s="232"/>
      <c r="AX29" s="232">
        <v>0</v>
      </c>
      <c r="AY29" s="236"/>
      <c r="AZ29" s="236"/>
      <c r="BA29" s="232"/>
      <c r="BC29" s="232">
        <v>0</v>
      </c>
      <c r="BD29" s="236"/>
      <c r="BE29" s="236"/>
      <c r="BF29" s="232"/>
      <c r="BI29" s="232">
        <f t="shared" si="25"/>
        <v>32.666666666666671</v>
      </c>
      <c r="BJ29" s="236"/>
      <c r="BK29" s="236"/>
      <c r="BL29" s="232">
        <f t="shared" ref="BL29:BL38" si="66">SUM(BQ29,BV29,CA29,CF29)</f>
        <v>0</v>
      </c>
      <c r="BM29" s="208"/>
      <c r="BN29" s="232">
        <f>2*9.6*5/6</f>
        <v>16</v>
      </c>
      <c r="BO29" s="236"/>
      <c r="BP29" s="236"/>
      <c r="BQ29" s="232"/>
      <c r="BS29" s="232">
        <f>2*10*5/6</f>
        <v>16.666666666666668</v>
      </c>
      <c r="BT29" s="236"/>
      <c r="BU29" s="236"/>
      <c r="BV29" s="232"/>
      <c r="BX29" s="232">
        <v>0</v>
      </c>
      <c r="BY29" s="236"/>
      <c r="BZ29" s="236"/>
      <c r="CA29" s="232"/>
      <c r="CC29" s="232">
        <v>0</v>
      </c>
      <c r="CD29" s="236"/>
      <c r="CE29" s="236"/>
      <c r="CF29" s="232"/>
      <c r="CH29" s="232">
        <f t="shared" ref="CH29:CH38" si="67">SUM(CM29,CR29,CW29,DB29)</f>
        <v>0</v>
      </c>
      <c r="CI29" s="236"/>
      <c r="CJ29" s="236"/>
      <c r="CK29" s="232">
        <f t="shared" ref="CK29:CK38" si="68"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52"/>
      <c r="DC29" s="236"/>
      <c r="DD29" s="236"/>
      <c r="DE29" s="232"/>
      <c r="DG29" s="232">
        <f t="shared" ref="DG29:DG38" si="69">SUM(J29,AI29,BI29,CH29)</f>
        <v>90</v>
      </c>
      <c r="DH29" s="236"/>
      <c r="DI29" s="236"/>
      <c r="DJ29" s="232">
        <f t="shared" ref="DJ29:DJ38" si="70">SUM(M29,AL29,BL29,CK29)</f>
        <v>0</v>
      </c>
    </row>
    <row r="30" spans="1:116" ht="14.45" customHeight="1" x14ac:dyDescent="0.25">
      <c r="A30" s="224" t="s">
        <v>972</v>
      </c>
      <c r="B30" s="227"/>
      <c r="D30" s="225" t="s">
        <v>979</v>
      </c>
      <c r="E30" s="226"/>
      <c r="F30" s="226"/>
      <c r="G30" s="226"/>
      <c r="H30" s="251"/>
      <c r="J30" s="232">
        <f t="shared" si="54"/>
        <v>0</v>
      </c>
      <c r="K30" s="236"/>
      <c r="L30" s="236"/>
      <c r="M30" s="232">
        <f t="shared" si="63"/>
        <v>0</v>
      </c>
      <c r="O30" s="232"/>
      <c r="P30" s="236"/>
      <c r="Q30" s="236"/>
      <c r="R30" s="232"/>
      <c r="T30" s="232"/>
      <c r="U30" s="236"/>
      <c r="V30" s="236"/>
      <c r="W30" s="232"/>
      <c r="Y30" s="232"/>
      <c r="Z30" s="236"/>
      <c r="AA30" s="236"/>
      <c r="AB30" s="232"/>
      <c r="AD30" s="232"/>
      <c r="AE30" s="236"/>
      <c r="AF30" s="236"/>
      <c r="AG30" s="232"/>
      <c r="AI30" s="302">
        <f t="shared" si="64"/>
        <v>32.333333333333336</v>
      </c>
      <c r="AJ30" s="236"/>
      <c r="AK30" s="236"/>
      <c r="AL30" s="232">
        <f t="shared" si="65"/>
        <v>0</v>
      </c>
      <c r="AM30" s="208"/>
      <c r="AN30" s="232">
        <f>1*9.6*5/6</f>
        <v>8</v>
      </c>
      <c r="AO30" s="236"/>
      <c r="AP30" s="236"/>
      <c r="AQ30" s="232"/>
      <c r="AS30" s="232">
        <f>1*10*5/6</f>
        <v>8.3333333333333339</v>
      </c>
      <c r="AT30" s="236"/>
      <c r="AU30" s="236"/>
      <c r="AV30" s="232"/>
      <c r="AX30" s="232">
        <f>1*9.6*5/6</f>
        <v>8</v>
      </c>
      <c r="AY30" s="236"/>
      <c r="AZ30" s="236"/>
      <c r="BA30" s="232"/>
      <c r="BC30" s="232">
        <f>1*9.6*5/6</f>
        <v>8</v>
      </c>
      <c r="BD30" s="236"/>
      <c r="BE30" s="236"/>
      <c r="BF30" s="232"/>
      <c r="BI30" s="232">
        <f t="shared" si="25"/>
        <v>0</v>
      </c>
      <c r="BJ30" s="236"/>
      <c r="BK30" s="236"/>
      <c r="BL30" s="232">
        <f t="shared" si="66"/>
        <v>0</v>
      </c>
      <c r="BM30" s="208"/>
      <c r="BN30" s="232"/>
      <c r="BO30" s="236"/>
      <c r="BP30" s="236"/>
      <c r="BQ30" s="232"/>
      <c r="BS30" s="232"/>
      <c r="BT30" s="236"/>
      <c r="BU30" s="236"/>
      <c r="BV30" s="232"/>
      <c r="BX30" s="232"/>
      <c r="BY30" s="236"/>
      <c r="BZ30" s="236"/>
      <c r="CA30" s="232"/>
      <c r="CC30" s="252"/>
      <c r="CD30" s="236"/>
      <c r="CE30" s="236"/>
      <c r="CF30" s="232"/>
      <c r="CH30" s="232"/>
      <c r="CI30" s="236"/>
      <c r="CJ30" s="236"/>
      <c r="CK30" s="232"/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52"/>
      <c r="DC30" s="236"/>
      <c r="DD30" s="236"/>
      <c r="DE30" s="232"/>
      <c r="DG30" s="232">
        <f t="shared" si="69"/>
        <v>32.333333333333336</v>
      </c>
      <c r="DH30" s="236"/>
      <c r="DI30" s="236"/>
      <c r="DJ30" s="232"/>
    </row>
    <row r="31" spans="1:116" ht="14.45" customHeight="1" x14ac:dyDescent="0.25">
      <c r="A31" s="224" t="s">
        <v>973</v>
      </c>
      <c r="B31" s="227"/>
      <c r="D31" s="225" t="s">
        <v>979</v>
      </c>
      <c r="E31" s="226"/>
      <c r="F31" s="226"/>
      <c r="G31" s="226"/>
      <c r="H31" s="251"/>
      <c r="J31" s="232">
        <f t="shared" si="54"/>
        <v>0</v>
      </c>
      <c r="K31" s="236"/>
      <c r="L31" s="236"/>
      <c r="M31" s="232">
        <f t="shared" si="63"/>
        <v>0</v>
      </c>
      <c r="O31" s="232"/>
      <c r="P31" s="236"/>
      <c r="Q31" s="236"/>
      <c r="R31" s="232"/>
      <c r="T31" s="232"/>
      <c r="U31" s="236"/>
      <c r="V31" s="236"/>
      <c r="W31" s="232"/>
      <c r="Y31" s="232"/>
      <c r="Z31" s="236"/>
      <c r="AA31" s="236"/>
      <c r="AB31" s="232"/>
      <c r="AD31" s="232"/>
      <c r="AE31" s="236"/>
      <c r="AF31" s="236"/>
      <c r="AG31" s="232"/>
      <c r="AI31" s="302">
        <f t="shared" si="64"/>
        <v>32</v>
      </c>
      <c r="AJ31" s="236"/>
      <c r="AK31" s="236"/>
      <c r="AL31" s="232">
        <f t="shared" si="65"/>
        <v>0</v>
      </c>
      <c r="AM31" s="208"/>
      <c r="AN31" s="232">
        <f>0*9.6*5/6</f>
        <v>0</v>
      </c>
      <c r="AO31" s="236"/>
      <c r="AP31" s="236"/>
      <c r="AQ31" s="232"/>
      <c r="AS31" s="232">
        <f>0*10*5/6</f>
        <v>0</v>
      </c>
      <c r="AT31" s="236"/>
      <c r="AU31" s="236"/>
      <c r="AV31" s="232"/>
      <c r="AX31" s="232">
        <f>4*9.6*5/6</f>
        <v>32</v>
      </c>
      <c r="AY31" s="236"/>
      <c r="AZ31" s="236"/>
      <c r="BA31" s="232"/>
      <c r="BC31" s="232">
        <f>0*9.6*5/6</f>
        <v>0</v>
      </c>
      <c r="BD31" s="236"/>
      <c r="BE31" s="236"/>
      <c r="BF31" s="232"/>
      <c r="BI31" s="232">
        <f t="shared" si="25"/>
        <v>0</v>
      </c>
      <c r="BJ31" s="236"/>
      <c r="BK31" s="236"/>
      <c r="BL31" s="232">
        <f t="shared" si="66"/>
        <v>0</v>
      </c>
      <c r="BM31" s="208"/>
      <c r="BN31" s="232"/>
      <c r="BO31" s="236"/>
      <c r="BP31" s="236"/>
      <c r="BQ31" s="232"/>
      <c r="BS31" s="232"/>
      <c r="BT31" s="236"/>
      <c r="BU31" s="236"/>
      <c r="BV31" s="232"/>
      <c r="BX31" s="232"/>
      <c r="BY31" s="236"/>
      <c r="BZ31" s="236"/>
      <c r="CA31" s="232"/>
      <c r="CC31" s="252"/>
      <c r="CD31" s="236"/>
      <c r="CE31" s="236"/>
      <c r="CF31" s="232"/>
      <c r="CH31" s="232"/>
      <c r="CI31" s="236"/>
      <c r="CJ31" s="236"/>
      <c r="CK31" s="232"/>
      <c r="CM31" s="232"/>
      <c r="CN31" s="236"/>
      <c r="CO31" s="236"/>
      <c r="CP31" s="232"/>
      <c r="CR31" s="232"/>
      <c r="CS31" s="236"/>
      <c r="CT31" s="236"/>
      <c r="CU31" s="232"/>
      <c r="CW31" s="232"/>
      <c r="CX31" s="236"/>
      <c r="CY31" s="236"/>
      <c r="CZ31" s="232"/>
      <c r="DB31" s="252"/>
      <c r="DC31" s="236"/>
      <c r="DD31" s="236"/>
      <c r="DE31" s="232"/>
      <c r="DG31" s="232">
        <f t="shared" si="69"/>
        <v>32</v>
      </c>
      <c r="DH31" s="236"/>
      <c r="DI31" s="236"/>
      <c r="DJ31" s="232"/>
    </row>
    <row r="32" spans="1:116" ht="14.45" customHeight="1" x14ac:dyDescent="0.25">
      <c r="A32" s="224" t="s">
        <v>974</v>
      </c>
      <c r="B32" s="227"/>
      <c r="D32" s="225" t="s">
        <v>979</v>
      </c>
      <c r="E32" s="226"/>
      <c r="F32" s="226"/>
      <c r="G32" s="226"/>
      <c r="H32" s="251"/>
      <c r="J32" s="232">
        <f t="shared" si="54"/>
        <v>0</v>
      </c>
      <c r="K32" s="236"/>
      <c r="L32" s="236"/>
      <c r="M32" s="232">
        <f t="shared" si="63"/>
        <v>0</v>
      </c>
      <c r="O32" s="232"/>
      <c r="P32" s="236"/>
      <c r="Q32" s="236"/>
      <c r="R32" s="232"/>
      <c r="T32" s="232"/>
      <c r="U32" s="236"/>
      <c r="V32" s="236"/>
      <c r="W32" s="232"/>
      <c r="Y32" s="232"/>
      <c r="Z32" s="236"/>
      <c r="AA32" s="236"/>
      <c r="AB32" s="232"/>
      <c r="AD32" s="232"/>
      <c r="AE32" s="236"/>
      <c r="AF32" s="236"/>
      <c r="AG32" s="232"/>
      <c r="AI32" s="302">
        <f t="shared" si="64"/>
        <v>32</v>
      </c>
      <c r="AJ32" s="236"/>
      <c r="AK32" s="236"/>
      <c r="AL32" s="232">
        <f t="shared" si="65"/>
        <v>0</v>
      </c>
      <c r="AM32" s="208"/>
      <c r="AN32" s="232">
        <f>0*9.6*5/6</f>
        <v>0</v>
      </c>
      <c r="AO32" s="236"/>
      <c r="AP32" s="236"/>
      <c r="AQ32" s="232"/>
      <c r="AS32" s="232">
        <f>0*10*5/6</f>
        <v>0</v>
      </c>
      <c r="AT32" s="236"/>
      <c r="AU32" s="236"/>
      <c r="AV32" s="232"/>
      <c r="AX32" s="232">
        <f>4*9.6*5/6</f>
        <v>32</v>
      </c>
      <c r="AY32" s="236"/>
      <c r="AZ32" s="236"/>
      <c r="BA32" s="232"/>
      <c r="BC32" s="232">
        <f>0*9.6*5/6</f>
        <v>0</v>
      </c>
      <c r="BD32" s="236"/>
      <c r="BE32" s="236"/>
      <c r="BF32" s="232"/>
      <c r="BI32" s="232">
        <f t="shared" si="25"/>
        <v>0</v>
      </c>
      <c r="BJ32" s="236"/>
      <c r="BK32" s="236"/>
      <c r="BL32" s="232">
        <f t="shared" si="66"/>
        <v>0</v>
      </c>
      <c r="BM32" s="208"/>
      <c r="BN32" s="232"/>
      <c r="BO32" s="236"/>
      <c r="BP32" s="236"/>
      <c r="BQ32" s="232"/>
      <c r="BS32" s="232"/>
      <c r="BT32" s="236"/>
      <c r="BU32" s="236"/>
      <c r="BV32" s="232"/>
      <c r="BX32" s="232"/>
      <c r="BY32" s="236"/>
      <c r="BZ32" s="236"/>
      <c r="CA32" s="232"/>
      <c r="CC32" s="252"/>
      <c r="CD32" s="236"/>
      <c r="CE32" s="236"/>
      <c r="CF32" s="232"/>
      <c r="CH32" s="232"/>
      <c r="CI32" s="236"/>
      <c r="CJ32" s="236"/>
      <c r="CK32" s="232"/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52"/>
      <c r="DC32" s="236"/>
      <c r="DD32" s="236"/>
      <c r="DE32" s="232"/>
      <c r="DG32" s="232">
        <f t="shared" si="69"/>
        <v>32</v>
      </c>
      <c r="DH32" s="236"/>
      <c r="DI32" s="236"/>
      <c r="DJ32" s="232"/>
    </row>
    <row r="33" spans="1:114" ht="14.45" customHeight="1" x14ac:dyDescent="0.25">
      <c r="A33" s="224" t="s">
        <v>975</v>
      </c>
      <c r="B33" s="227"/>
      <c r="D33" s="225" t="s">
        <v>979</v>
      </c>
      <c r="E33" s="226"/>
      <c r="F33" s="226"/>
      <c r="G33" s="226"/>
      <c r="H33" s="251"/>
      <c r="J33" s="232">
        <f t="shared" si="54"/>
        <v>0</v>
      </c>
      <c r="K33" s="236"/>
      <c r="L33" s="236"/>
      <c r="M33" s="232">
        <f t="shared" si="63"/>
        <v>0</v>
      </c>
      <c r="O33" s="232"/>
      <c r="P33" s="236"/>
      <c r="Q33" s="236"/>
      <c r="R33" s="232"/>
      <c r="T33" s="232"/>
      <c r="U33" s="236"/>
      <c r="V33" s="236"/>
      <c r="W33" s="232"/>
      <c r="Y33" s="232"/>
      <c r="Z33" s="236"/>
      <c r="AA33" s="236"/>
      <c r="AB33" s="232"/>
      <c r="AD33" s="232"/>
      <c r="AE33" s="236"/>
      <c r="AF33" s="236"/>
      <c r="AG33" s="232"/>
      <c r="AI33" s="302">
        <f t="shared" si="64"/>
        <v>32.666666666666671</v>
      </c>
      <c r="AJ33" s="236"/>
      <c r="AK33" s="236"/>
      <c r="AL33" s="232">
        <f t="shared" si="65"/>
        <v>0</v>
      </c>
      <c r="AM33" s="208"/>
      <c r="AN33" s="232">
        <f>0*9.6*5/6</f>
        <v>0</v>
      </c>
      <c r="AO33" s="236"/>
      <c r="AP33" s="236"/>
      <c r="AQ33" s="232"/>
      <c r="AS33" s="232">
        <f>2*10*5/6</f>
        <v>16.666666666666668</v>
      </c>
      <c r="AT33" s="236"/>
      <c r="AU33" s="236"/>
      <c r="AV33" s="232"/>
      <c r="AX33" s="232">
        <v>0</v>
      </c>
      <c r="AY33" s="236"/>
      <c r="AZ33" s="236"/>
      <c r="BA33" s="232"/>
      <c r="BC33" s="232">
        <f>2*9.6*5/6</f>
        <v>16</v>
      </c>
      <c r="BD33" s="236"/>
      <c r="BE33" s="236"/>
      <c r="BF33" s="232"/>
      <c r="BI33" s="232">
        <f t="shared" si="25"/>
        <v>0</v>
      </c>
      <c r="BJ33" s="236"/>
      <c r="BK33" s="236"/>
      <c r="BL33" s="232">
        <f t="shared" si="66"/>
        <v>0</v>
      </c>
      <c r="BM33" s="208"/>
      <c r="BN33" s="232"/>
      <c r="BO33" s="236"/>
      <c r="BP33" s="236"/>
      <c r="BQ33" s="232"/>
      <c r="BS33" s="232"/>
      <c r="BT33" s="236"/>
      <c r="BU33" s="236"/>
      <c r="BV33" s="232"/>
      <c r="BX33" s="232"/>
      <c r="BY33" s="236"/>
      <c r="BZ33" s="236"/>
      <c r="CA33" s="232"/>
      <c r="CC33" s="252"/>
      <c r="CD33" s="236"/>
      <c r="CE33" s="236"/>
      <c r="CF33" s="232"/>
      <c r="CH33" s="232"/>
      <c r="CI33" s="236"/>
      <c r="CJ33" s="236"/>
      <c r="CK33" s="232"/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52"/>
      <c r="DC33" s="236"/>
      <c r="DD33" s="236"/>
      <c r="DE33" s="232"/>
      <c r="DG33" s="232">
        <f t="shared" si="69"/>
        <v>32.666666666666671</v>
      </c>
      <c r="DH33" s="236"/>
      <c r="DI33" s="236"/>
      <c r="DJ33" s="232"/>
    </row>
    <row r="34" spans="1:114" ht="14.45" customHeight="1" x14ac:dyDescent="0.25">
      <c r="A34" s="224" t="s">
        <v>976</v>
      </c>
      <c r="B34" s="227"/>
      <c r="D34" s="225" t="s">
        <v>979</v>
      </c>
      <c r="E34" s="226"/>
      <c r="F34" s="226"/>
      <c r="G34" s="226"/>
      <c r="H34" s="251"/>
      <c r="J34" s="232">
        <f t="shared" si="54"/>
        <v>0</v>
      </c>
      <c r="K34" s="236"/>
      <c r="L34" s="236"/>
      <c r="M34" s="232">
        <f t="shared" si="63"/>
        <v>0</v>
      </c>
      <c r="O34" s="232"/>
      <c r="P34" s="236"/>
      <c r="Q34" s="236"/>
      <c r="R34" s="232"/>
      <c r="T34" s="232"/>
      <c r="U34" s="236"/>
      <c r="V34" s="236"/>
      <c r="W34" s="232"/>
      <c r="Y34" s="232"/>
      <c r="Z34" s="236"/>
      <c r="AA34" s="236"/>
      <c r="AB34" s="232"/>
      <c r="AD34" s="232"/>
      <c r="AE34" s="236"/>
      <c r="AF34" s="236"/>
      <c r="AG34" s="232"/>
      <c r="AI34" s="302">
        <f t="shared" si="64"/>
        <v>0</v>
      </c>
      <c r="AJ34" s="236"/>
      <c r="AK34" s="236"/>
      <c r="AL34" s="232">
        <f t="shared" si="65"/>
        <v>0</v>
      </c>
      <c r="AM34" s="208"/>
      <c r="AN34" s="232">
        <f>8.6*0*5/6</f>
        <v>0</v>
      </c>
      <c r="AO34" s="236"/>
      <c r="AP34" s="236"/>
      <c r="AQ34" s="232"/>
      <c r="AS34" s="232">
        <f>9*0*5/6</f>
        <v>0</v>
      </c>
      <c r="AT34" s="236"/>
      <c r="AU34" s="236"/>
      <c r="AV34" s="232"/>
      <c r="AX34" s="232">
        <v>0</v>
      </c>
      <c r="AY34" s="236"/>
      <c r="AZ34" s="236"/>
      <c r="BA34" s="232"/>
      <c r="BC34" s="232">
        <v>0</v>
      </c>
      <c r="BD34" s="236"/>
      <c r="BE34" s="236"/>
      <c r="BF34" s="232"/>
      <c r="BI34" s="232">
        <f t="shared" si="25"/>
        <v>32.666666666666671</v>
      </c>
      <c r="BJ34" s="236"/>
      <c r="BK34" s="236"/>
      <c r="BL34" s="232">
        <f t="shared" si="66"/>
        <v>0</v>
      </c>
      <c r="BM34" s="208"/>
      <c r="BN34" s="232">
        <f>2*9.6*5/6</f>
        <v>16</v>
      </c>
      <c r="BO34" s="236"/>
      <c r="BP34" s="236"/>
      <c r="BQ34" s="232"/>
      <c r="BS34" s="232">
        <f>2*10*5/6</f>
        <v>16.666666666666668</v>
      </c>
      <c r="BT34" s="236"/>
      <c r="BU34" s="236"/>
      <c r="BV34" s="232"/>
      <c r="BX34" s="232">
        <v>0</v>
      </c>
      <c r="BY34" s="236"/>
      <c r="BZ34" s="236"/>
      <c r="CA34" s="232"/>
      <c r="CC34" s="232">
        <v>0</v>
      </c>
      <c r="CD34" s="236"/>
      <c r="CE34" s="236"/>
      <c r="CF34" s="232"/>
      <c r="CH34" s="232"/>
      <c r="CI34" s="236"/>
      <c r="CJ34" s="236"/>
      <c r="CK34" s="232"/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52"/>
      <c r="DC34" s="236"/>
      <c r="DD34" s="236"/>
      <c r="DE34" s="232"/>
      <c r="DG34" s="232">
        <f t="shared" si="69"/>
        <v>32.666666666666671</v>
      </c>
      <c r="DH34" s="236"/>
      <c r="DI34" s="236"/>
      <c r="DJ34" s="232"/>
    </row>
    <row r="35" spans="1:114" ht="14.45" customHeight="1" x14ac:dyDescent="0.25">
      <c r="A35" s="224" t="s">
        <v>983</v>
      </c>
      <c r="B35" s="227"/>
      <c r="D35" s="225" t="s">
        <v>979</v>
      </c>
      <c r="E35" s="226"/>
      <c r="F35" s="226"/>
      <c r="G35" s="226"/>
      <c r="H35" s="251"/>
      <c r="J35" s="232">
        <f t="shared" si="54"/>
        <v>0</v>
      </c>
      <c r="K35" s="236"/>
      <c r="L35" s="236"/>
      <c r="M35" s="232">
        <f t="shared" si="63"/>
        <v>0</v>
      </c>
      <c r="O35" s="232"/>
      <c r="P35" s="236"/>
      <c r="Q35" s="236"/>
      <c r="R35" s="232"/>
      <c r="T35" s="232"/>
      <c r="U35" s="236"/>
      <c r="V35" s="236"/>
      <c r="W35" s="232"/>
      <c r="Y35" s="232"/>
      <c r="Z35" s="236"/>
      <c r="AA35" s="236"/>
      <c r="AB35" s="232"/>
      <c r="AD35" s="232"/>
      <c r="AE35" s="236"/>
      <c r="AF35" s="236"/>
      <c r="AG35" s="232"/>
      <c r="AI35" s="302">
        <f t="shared" si="64"/>
        <v>0</v>
      </c>
      <c r="AJ35" s="236"/>
      <c r="AK35" s="236"/>
      <c r="AL35" s="232">
        <f t="shared" si="65"/>
        <v>0</v>
      </c>
      <c r="AM35" s="208"/>
      <c r="AN35" s="232"/>
      <c r="AO35" s="236"/>
      <c r="AP35" s="236"/>
      <c r="AQ35" s="232"/>
      <c r="AS35" s="232"/>
      <c r="AT35" s="236"/>
      <c r="AU35" s="236"/>
      <c r="AV35" s="232"/>
      <c r="AX35" s="232"/>
      <c r="AY35" s="236"/>
      <c r="AZ35" s="236"/>
      <c r="BA35" s="232"/>
      <c r="BC35" s="232">
        <f>9*0*5/6</f>
        <v>0</v>
      </c>
      <c r="BD35" s="236"/>
      <c r="BE35" s="236"/>
      <c r="BF35" s="232"/>
      <c r="BI35" s="232">
        <f t="shared" si="25"/>
        <v>32.666666666666671</v>
      </c>
      <c r="BJ35" s="236"/>
      <c r="BK35" s="236"/>
      <c r="BL35" s="232">
        <f t="shared" si="66"/>
        <v>0</v>
      </c>
      <c r="BM35" s="208"/>
      <c r="BN35" s="232">
        <f>2*9.6*5/6</f>
        <v>16</v>
      </c>
      <c r="BO35" s="236"/>
      <c r="BP35" s="236"/>
      <c r="BQ35" s="232"/>
      <c r="BS35" s="232">
        <f>2*10*5/6</f>
        <v>16.666666666666668</v>
      </c>
      <c r="BT35" s="236"/>
      <c r="BU35" s="236"/>
      <c r="BV35" s="232"/>
      <c r="BX35" s="232">
        <v>0</v>
      </c>
      <c r="BY35" s="236"/>
      <c r="BZ35" s="236"/>
      <c r="CA35" s="232"/>
      <c r="CC35" s="232">
        <v>0</v>
      </c>
      <c r="CD35" s="236"/>
      <c r="CE35" s="236"/>
      <c r="CF35" s="232"/>
      <c r="CH35" s="232"/>
      <c r="CI35" s="236"/>
      <c r="CJ35" s="236"/>
      <c r="CK35" s="232"/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52"/>
      <c r="DC35" s="236"/>
      <c r="DD35" s="236"/>
      <c r="DE35" s="232"/>
      <c r="DG35" s="232">
        <f t="shared" si="69"/>
        <v>32.666666666666671</v>
      </c>
      <c r="DH35" s="236"/>
      <c r="DI35" s="236"/>
      <c r="DJ35" s="232"/>
    </row>
    <row r="36" spans="1:114" ht="14.45" customHeight="1" x14ac:dyDescent="0.25">
      <c r="A36" s="224" t="s">
        <v>984</v>
      </c>
      <c r="B36" s="227"/>
      <c r="D36" s="225" t="s">
        <v>979</v>
      </c>
      <c r="E36" s="226"/>
      <c r="F36" s="226"/>
      <c r="G36" s="226"/>
      <c r="H36" s="251"/>
      <c r="J36" s="232">
        <f t="shared" ref="J36" si="71">SUM(O36,T36,Y36,AD36)</f>
        <v>0</v>
      </c>
      <c r="K36" s="236"/>
      <c r="L36" s="236"/>
      <c r="M36" s="232">
        <f t="shared" ref="M36" si="72">SUM(R36,W36,AB36,AG36)</f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2">
        <f t="shared" ref="AI36" si="73">SUM(AN36,AS36,AX36,BC36)</f>
        <v>0</v>
      </c>
      <c r="AJ36" s="236"/>
      <c r="AK36" s="236"/>
      <c r="AL36" s="232">
        <f t="shared" ref="AL36" si="74">SUM(AQ36,AV36,BA36,BF36)</f>
        <v>0</v>
      </c>
      <c r="AM36" s="208"/>
      <c r="AN36" s="232"/>
      <c r="AO36" s="236"/>
      <c r="AP36" s="236"/>
      <c r="AQ36" s="232"/>
      <c r="AS36" s="232"/>
      <c r="AT36" s="236"/>
      <c r="AU36" s="236"/>
      <c r="AV36" s="232"/>
      <c r="AX36" s="232"/>
      <c r="AY36" s="236"/>
      <c r="AZ36" s="236"/>
      <c r="BA36" s="232"/>
      <c r="BC36" s="232">
        <f>9*0*5/6</f>
        <v>0</v>
      </c>
      <c r="BD36" s="236"/>
      <c r="BE36" s="236"/>
      <c r="BF36" s="232"/>
      <c r="BI36" s="232">
        <f t="shared" si="25"/>
        <v>120.66666666666667</v>
      </c>
      <c r="BJ36" s="236"/>
      <c r="BK36" s="236"/>
      <c r="BL36" s="232">
        <f t="shared" ref="BL36" si="75">SUM(BQ36,BV36,CA36,CF36)</f>
        <v>0</v>
      </c>
      <c r="BM36" s="208"/>
      <c r="BN36" s="232">
        <f>4*9.6*5/6</f>
        <v>32</v>
      </c>
      <c r="BO36" s="236"/>
      <c r="BP36" s="236"/>
      <c r="BQ36" s="232"/>
      <c r="BS36" s="232">
        <f>4*10*5/6</f>
        <v>33.333333333333336</v>
      </c>
      <c r="BT36" s="236"/>
      <c r="BU36" s="236"/>
      <c r="BV36" s="232"/>
      <c r="BX36" s="232">
        <f>4*9.6*5/6</f>
        <v>32</v>
      </c>
      <c r="BY36" s="236"/>
      <c r="BZ36" s="236"/>
      <c r="CA36" s="232"/>
      <c r="CC36" s="232">
        <f>4*7*5/6</f>
        <v>23.333333333333332</v>
      </c>
      <c r="CD36" s="236"/>
      <c r="CE36" s="236"/>
      <c r="CF36" s="232"/>
      <c r="CH36" s="232"/>
      <c r="CI36" s="236"/>
      <c r="CJ36" s="236"/>
      <c r="CK36" s="232"/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52"/>
      <c r="DC36" s="236"/>
      <c r="DD36" s="236"/>
      <c r="DE36" s="232"/>
      <c r="DG36" s="232">
        <f t="shared" ref="DG36" si="76">SUM(J36,AI36,BI36,CH36)</f>
        <v>120.66666666666667</v>
      </c>
      <c r="DH36" s="236"/>
      <c r="DI36" s="236"/>
      <c r="DJ36" s="232"/>
    </row>
    <row r="37" spans="1:114" ht="14.45" hidden="1" customHeight="1" x14ac:dyDescent="0.25">
      <c r="A37" s="224"/>
      <c r="B37" s="227"/>
      <c r="D37" s="225"/>
      <c r="E37" s="226"/>
      <c r="F37" s="226"/>
      <c r="G37" s="226"/>
      <c r="H37" s="251"/>
      <c r="J37" s="232">
        <f t="shared" si="54"/>
        <v>0</v>
      </c>
      <c r="K37" s="236"/>
      <c r="L37" s="236"/>
      <c r="M37" s="232">
        <f t="shared" si="63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32"/>
      <c r="AE37" s="236"/>
      <c r="AF37" s="236"/>
      <c r="AG37" s="232"/>
      <c r="AI37" s="302">
        <f t="shared" si="64"/>
        <v>0</v>
      </c>
      <c r="AJ37" s="236"/>
      <c r="AK37" s="236"/>
      <c r="AL37" s="232">
        <f t="shared" si="65"/>
        <v>0</v>
      </c>
      <c r="AM37" s="208"/>
      <c r="AN37" s="232"/>
      <c r="AO37" s="236"/>
      <c r="AP37" s="236"/>
      <c r="AQ37" s="232"/>
      <c r="AS37" s="232"/>
      <c r="AT37" s="236"/>
      <c r="AU37" s="236"/>
      <c r="AV37" s="232"/>
      <c r="AX37" s="232"/>
      <c r="AY37" s="236"/>
      <c r="AZ37" s="236"/>
      <c r="BA37" s="232"/>
      <c r="BC37" s="232"/>
      <c r="BD37" s="236"/>
      <c r="BE37" s="236"/>
      <c r="BF37" s="232"/>
      <c r="BI37" s="302">
        <f t="shared" ref="BI29:BI38" si="77">SUM(BN37,BS37,BX37,CC37)</f>
        <v>0</v>
      </c>
      <c r="BJ37" s="236"/>
      <c r="BK37" s="236"/>
      <c r="BL37" s="232">
        <f t="shared" si="66"/>
        <v>0</v>
      </c>
      <c r="BM37" s="208"/>
      <c r="BN37" s="232"/>
      <c r="BO37" s="236"/>
      <c r="BP37" s="236"/>
      <c r="BQ37" s="232"/>
      <c r="BS37" s="232"/>
      <c r="BT37" s="236"/>
      <c r="BU37" s="236"/>
      <c r="BV37" s="232"/>
      <c r="BX37" s="232"/>
      <c r="BY37" s="236"/>
      <c r="BZ37" s="236"/>
      <c r="CA37" s="232"/>
      <c r="CC37" s="252"/>
      <c r="CD37" s="236"/>
      <c r="CE37" s="236"/>
      <c r="CF37" s="232"/>
      <c r="CH37" s="232"/>
      <c r="CI37" s="236"/>
      <c r="CJ37" s="236"/>
      <c r="CK37" s="232"/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2"/>
      <c r="DC37" s="236"/>
      <c r="DD37" s="236"/>
      <c r="DE37" s="232"/>
      <c r="DG37" s="232">
        <f t="shared" si="69"/>
        <v>0</v>
      </c>
      <c r="DH37" s="236"/>
      <c r="DI37" s="236"/>
      <c r="DJ37" s="232"/>
    </row>
    <row r="38" spans="1:114" ht="14.45" hidden="1" customHeight="1" x14ac:dyDescent="0.25">
      <c r="A38" s="224"/>
      <c r="B38" s="227"/>
      <c r="D38" s="225" t="s">
        <v>953</v>
      </c>
      <c r="E38" s="226"/>
      <c r="F38" s="226"/>
      <c r="G38" s="226"/>
      <c r="H38" s="251"/>
      <c r="J38" s="232">
        <f t="shared" si="54"/>
        <v>0</v>
      </c>
      <c r="K38" s="236"/>
      <c r="L38" s="236"/>
      <c r="M38" s="232">
        <f t="shared" si="63"/>
        <v>0</v>
      </c>
      <c r="O38" s="232">
        <f t="shared" ref="O38" si="78">8.6*0*5/6</f>
        <v>0</v>
      </c>
      <c r="P38" s="236"/>
      <c r="Q38" s="236"/>
      <c r="R38" s="232"/>
      <c r="T38" s="232">
        <f t="shared" ref="T38" si="79">9*0*5/6</f>
        <v>0</v>
      </c>
      <c r="U38" s="236"/>
      <c r="V38" s="236"/>
      <c r="W38" s="232"/>
      <c r="Y38" s="232">
        <f>8.8*0*5/6</f>
        <v>0</v>
      </c>
      <c r="Z38" s="236"/>
      <c r="AA38" s="236"/>
      <c r="AB38" s="232"/>
      <c r="AD38" s="232">
        <f>8*0*5/6</f>
        <v>0</v>
      </c>
      <c r="AE38" s="236"/>
      <c r="AF38" s="236"/>
      <c r="AG38" s="232"/>
      <c r="AI38" s="302">
        <f t="shared" si="64"/>
        <v>0</v>
      </c>
      <c r="AJ38" s="236"/>
      <c r="AK38" s="236"/>
      <c r="AL38" s="232">
        <f t="shared" si="65"/>
        <v>0</v>
      </c>
      <c r="AM38" s="208"/>
      <c r="AN38" s="232">
        <f>8.6*0*5/6</f>
        <v>0</v>
      </c>
      <c r="AO38" s="236"/>
      <c r="AP38" s="236"/>
      <c r="AQ38" s="232"/>
      <c r="AS38" s="232">
        <f>9*0*5/6</f>
        <v>0</v>
      </c>
      <c r="AT38" s="236"/>
      <c r="AU38" s="236"/>
      <c r="AV38" s="232"/>
      <c r="AX38" s="232">
        <f t="shared" ref="AX25:AX38" si="80">8.8*0*5/6</f>
        <v>0</v>
      </c>
      <c r="AY38" s="236"/>
      <c r="AZ38" s="236"/>
      <c r="BA38" s="232"/>
      <c r="BC38" s="232">
        <f>9*0*5/6</f>
        <v>0</v>
      </c>
      <c r="BD38" s="236"/>
      <c r="BE38" s="236"/>
      <c r="BF38" s="232"/>
      <c r="BI38" s="302">
        <f t="shared" si="77"/>
        <v>0</v>
      </c>
      <c r="BJ38" s="236"/>
      <c r="BK38" s="236"/>
      <c r="BL38" s="232">
        <f t="shared" si="66"/>
        <v>0</v>
      </c>
      <c r="BM38" s="208"/>
      <c r="BN38" s="232"/>
      <c r="BO38" s="236"/>
      <c r="BP38" s="236"/>
      <c r="BQ38" s="232"/>
      <c r="BS38" s="232"/>
      <c r="BT38" s="236"/>
      <c r="BU38" s="236"/>
      <c r="BV38" s="232"/>
      <c r="BX38" s="232"/>
      <c r="BY38" s="236"/>
      <c r="BZ38" s="236"/>
      <c r="CA38" s="232"/>
      <c r="CC38" s="252"/>
      <c r="CD38" s="236"/>
      <c r="CE38" s="236"/>
      <c r="CF38" s="232"/>
      <c r="CH38" s="232">
        <f t="shared" si="67"/>
        <v>0</v>
      </c>
      <c r="CI38" s="236"/>
      <c r="CJ38" s="236"/>
      <c r="CK38" s="232">
        <f t="shared" si="68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52"/>
      <c r="DC38" s="236"/>
      <c r="DD38" s="236"/>
      <c r="DE38" s="232"/>
      <c r="DG38" s="232">
        <f t="shared" si="69"/>
        <v>0</v>
      </c>
      <c r="DH38" s="236"/>
      <c r="DI38" s="236"/>
      <c r="DJ38" s="232">
        <f t="shared" si="70"/>
        <v>0</v>
      </c>
    </row>
    <row r="39" spans="1:114" s="208" customFormat="1" x14ac:dyDescent="0.25">
      <c r="A39" s="227"/>
      <c r="B39" s="227"/>
      <c r="D39" s="218"/>
      <c r="J39" s="251"/>
      <c r="K39" s="251"/>
      <c r="L39" s="251"/>
      <c r="M39" s="251"/>
      <c r="O39" s="251"/>
      <c r="P39" s="251"/>
      <c r="Q39" s="251"/>
      <c r="R39" s="251"/>
      <c r="T39" s="251"/>
      <c r="U39" s="251"/>
      <c r="V39" s="251"/>
      <c r="W39" s="251"/>
      <c r="Y39" s="251"/>
      <c r="Z39" s="251"/>
      <c r="AA39" s="251"/>
      <c r="AB39" s="251"/>
      <c r="AD39" s="251"/>
      <c r="AE39" s="251"/>
      <c r="AF39" s="251"/>
      <c r="AG39" s="251"/>
      <c r="AI39" s="251"/>
      <c r="AJ39" s="251"/>
      <c r="AK39" s="251"/>
      <c r="AL39" s="251"/>
      <c r="AN39" s="251"/>
      <c r="AO39" s="251"/>
      <c r="AP39" s="251"/>
      <c r="AQ39" s="251"/>
      <c r="AS39" s="251"/>
      <c r="AT39" s="251"/>
      <c r="AU39" s="251"/>
      <c r="AV39" s="251"/>
      <c r="AX39" s="251"/>
      <c r="AY39" s="251"/>
      <c r="AZ39" s="251"/>
      <c r="BA39" s="251"/>
      <c r="BC39" s="251"/>
      <c r="BD39" s="251"/>
      <c r="BE39" s="251"/>
      <c r="BF39" s="251"/>
      <c r="BI39" s="251"/>
      <c r="BJ39" s="251"/>
      <c r="BK39" s="251"/>
      <c r="BL39" s="251"/>
      <c r="BN39" s="251"/>
      <c r="BO39" s="251"/>
      <c r="BP39" s="251"/>
      <c r="BQ39" s="251"/>
      <c r="BS39" s="251"/>
      <c r="BT39" s="251"/>
      <c r="BU39" s="251"/>
      <c r="BV39" s="251"/>
      <c r="BX39" s="251"/>
      <c r="BY39" s="251"/>
      <c r="BZ39" s="251"/>
      <c r="CA39" s="251"/>
      <c r="CC39" s="251"/>
      <c r="CD39" s="251"/>
      <c r="CE39" s="251"/>
      <c r="CF39" s="251"/>
      <c r="CH39" s="251"/>
      <c r="CI39" s="251"/>
      <c r="CJ39" s="251"/>
      <c r="CK39" s="251"/>
      <c r="CM39" s="251"/>
      <c r="CN39" s="251"/>
      <c r="CO39" s="251"/>
      <c r="CP39" s="251"/>
      <c r="CR39" s="251"/>
      <c r="CS39" s="251"/>
      <c r="CT39" s="251"/>
      <c r="CU39" s="251"/>
      <c r="CW39" s="251"/>
      <c r="CX39" s="251"/>
      <c r="CY39" s="251"/>
      <c r="CZ39" s="251"/>
      <c r="DB39" s="251"/>
      <c r="DC39" s="251"/>
      <c r="DD39" s="251"/>
      <c r="DE39" s="251"/>
      <c r="DG39" s="251"/>
      <c r="DH39" s="251"/>
      <c r="DI39" s="251"/>
      <c r="DJ39" s="251"/>
    </row>
    <row r="40" spans="1:114" s="249" customFormat="1" ht="30" x14ac:dyDescent="0.25">
      <c r="A40" s="219" t="s">
        <v>181</v>
      </c>
      <c r="B40" s="220" t="s">
        <v>187</v>
      </c>
      <c r="C40" s="221"/>
      <c r="D40" s="222"/>
      <c r="E40" s="223"/>
      <c r="F40" s="223"/>
      <c r="G40" s="223"/>
      <c r="H40" s="223"/>
      <c r="I40" s="221"/>
      <c r="J40" s="238"/>
      <c r="K40" s="238"/>
      <c r="L40" s="238"/>
      <c r="M40" s="238"/>
      <c r="N40" s="221"/>
      <c r="O40" s="238"/>
      <c r="P40" s="238"/>
      <c r="Q40" s="238"/>
      <c r="R40" s="238"/>
      <c r="S40" s="221"/>
      <c r="T40" s="238"/>
      <c r="U40" s="238"/>
      <c r="V40" s="238"/>
      <c r="W40" s="238"/>
      <c r="X40" s="221"/>
      <c r="Y40" s="238"/>
      <c r="Z40" s="238"/>
      <c r="AA40" s="238"/>
      <c r="AB40" s="238"/>
      <c r="AD40" s="238"/>
      <c r="AE40" s="238"/>
      <c r="AF40" s="238"/>
      <c r="AG40" s="238"/>
      <c r="AI40" s="238"/>
      <c r="AJ40" s="238"/>
      <c r="AK40" s="238"/>
      <c r="AL40" s="238"/>
      <c r="AM40" s="221"/>
      <c r="AN40" s="238"/>
      <c r="AO40" s="238"/>
      <c r="AP40" s="238"/>
      <c r="AQ40" s="238"/>
      <c r="AR40" s="221"/>
      <c r="AS40" s="238"/>
      <c r="AT40" s="238"/>
      <c r="AU40" s="238"/>
      <c r="AV40" s="238"/>
      <c r="AW40" s="221"/>
      <c r="AX40" s="238"/>
      <c r="AY40" s="238"/>
      <c r="AZ40" s="238"/>
      <c r="BA40" s="238"/>
      <c r="BC40" s="238"/>
      <c r="BD40" s="238"/>
      <c r="BE40" s="238"/>
      <c r="BF40" s="238"/>
      <c r="BI40" s="238"/>
      <c r="BJ40" s="238"/>
      <c r="BK40" s="238"/>
      <c r="BL40" s="238"/>
      <c r="BM40" s="221"/>
      <c r="BN40" s="238"/>
      <c r="BO40" s="238"/>
      <c r="BP40" s="238"/>
      <c r="BQ40" s="238"/>
      <c r="BR40" s="221"/>
      <c r="BS40" s="238"/>
      <c r="BT40" s="238"/>
      <c r="BU40" s="238"/>
      <c r="BV40" s="238"/>
      <c r="BW40" s="221"/>
      <c r="BX40" s="238"/>
      <c r="BY40" s="238"/>
      <c r="BZ40" s="238"/>
      <c r="CA40" s="238"/>
      <c r="CC40" s="238"/>
      <c r="CD40" s="238"/>
      <c r="CE40" s="238"/>
      <c r="CF40" s="238"/>
      <c r="CH40" s="238"/>
      <c r="CI40" s="238"/>
      <c r="CJ40" s="238"/>
      <c r="CK40" s="238"/>
      <c r="CM40" s="238"/>
      <c r="CN40" s="238"/>
      <c r="CO40" s="238"/>
      <c r="CP40" s="238"/>
      <c r="CQ40" s="221"/>
      <c r="CR40" s="238"/>
      <c r="CS40" s="238"/>
      <c r="CT40" s="238"/>
      <c r="CU40" s="238"/>
      <c r="CV40" s="221"/>
      <c r="CW40" s="238"/>
      <c r="CX40" s="238"/>
      <c r="CY40" s="238"/>
      <c r="CZ40" s="238"/>
      <c r="DB40" s="238"/>
      <c r="DC40" s="238"/>
      <c r="DD40" s="238"/>
      <c r="DE40" s="238"/>
      <c r="DG40" s="238"/>
      <c r="DH40" s="238"/>
      <c r="DI40" s="238"/>
      <c r="DJ40" s="238"/>
    </row>
    <row r="41" spans="1:114" x14ac:dyDescent="0.25">
      <c r="A41" s="224" t="s">
        <v>969</v>
      </c>
      <c r="B41" s="224"/>
      <c r="D41" s="228" t="s">
        <v>938</v>
      </c>
      <c r="E41" s="229"/>
      <c r="F41" s="229"/>
      <c r="G41" s="229"/>
      <c r="H41" s="229"/>
      <c r="J41" s="232">
        <f t="shared" ref="J41:J42" si="81">SUM(O41,T41,Y41,AD41)</f>
        <v>64.666666666666671</v>
      </c>
      <c r="K41" s="236"/>
      <c r="L41" s="236"/>
      <c r="M41" s="232">
        <f t="shared" ref="M41:M42" si="82">SUM(R41,W41,AB41,AG41)</f>
        <v>0</v>
      </c>
      <c r="O41" s="232">
        <f>2*9.6*5/6</f>
        <v>16</v>
      </c>
      <c r="P41" s="236"/>
      <c r="Q41" s="236"/>
      <c r="R41" s="232"/>
      <c r="T41" s="232">
        <f>2*10*5/6</f>
        <v>16.666666666666668</v>
      </c>
      <c r="U41" s="236"/>
      <c r="V41" s="236"/>
      <c r="W41" s="232"/>
      <c r="Y41" s="232">
        <f>2*9.6*5/6</f>
        <v>16</v>
      </c>
      <c r="Z41" s="236"/>
      <c r="AA41" s="236"/>
      <c r="AB41" s="232"/>
      <c r="AD41" s="232">
        <f>2*9.6*5/6</f>
        <v>16</v>
      </c>
      <c r="AE41" s="236"/>
      <c r="AF41" s="236"/>
      <c r="AG41" s="232"/>
      <c r="AI41" s="232">
        <f>SUM(AN41,AS41,AX41,BC41)</f>
        <v>64.666666666666671</v>
      </c>
      <c r="AJ41" s="236"/>
      <c r="AK41" s="236"/>
      <c r="AL41" s="232">
        <f t="shared" ref="AL41:AL42" si="83">SUM(AQ41,AV41,BA41,BF41)</f>
        <v>0</v>
      </c>
      <c r="AM41" s="208"/>
      <c r="AN41" s="232">
        <f>2*9.6*5/6</f>
        <v>16</v>
      </c>
      <c r="AO41" s="236"/>
      <c r="AP41" s="236"/>
      <c r="AQ41" s="232"/>
      <c r="AS41" s="232">
        <f>2*10*5/6</f>
        <v>16.666666666666668</v>
      </c>
      <c r="AT41" s="236"/>
      <c r="AU41" s="236"/>
      <c r="AV41" s="232"/>
      <c r="AX41" s="232">
        <f>2*9.6*5/6</f>
        <v>16</v>
      </c>
      <c r="AY41" s="236"/>
      <c r="AZ41" s="236"/>
      <c r="BA41" s="232"/>
      <c r="BC41" s="232">
        <f>2*9.6*5/6</f>
        <v>16</v>
      </c>
      <c r="BD41" s="236"/>
      <c r="BE41" s="236"/>
      <c r="BF41" s="232"/>
      <c r="BI41" s="232">
        <f t="shared" ref="BI41:BI43" si="84">SUM(BN41:CC41)</f>
        <v>60.333333333333336</v>
      </c>
      <c r="BJ41" s="236"/>
      <c r="BK41" s="236"/>
      <c r="BL41" s="232">
        <f t="shared" ref="BL41:BL42" si="85">SUM(BQ41,BV41,CA41,CF41)</f>
        <v>0</v>
      </c>
      <c r="BM41" s="208"/>
      <c r="BN41" s="232">
        <f>2*9.6*5/6</f>
        <v>16</v>
      </c>
      <c r="BO41" s="236"/>
      <c r="BP41" s="236"/>
      <c r="BQ41" s="232"/>
      <c r="BS41" s="232">
        <f>2*10*5/6</f>
        <v>16.666666666666668</v>
      </c>
      <c r="BT41" s="236"/>
      <c r="BU41" s="236"/>
      <c r="BV41" s="232"/>
      <c r="BX41" s="232">
        <f>2*9.6*5/6</f>
        <v>16</v>
      </c>
      <c r="BY41" s="236"/>
      <c r="BZ41" s="236"/>
      <c r="CA41" s="232"/>
      <c r="CC41" s="232">
        <f>2*7*5/6</f>
        <v>11.666666666666666</v>
      </c>
      <c r="CD41" s="236"/>
      <c r="CE41" s="236"/>
      <c r="CF41" s="232"/>
      <c r="CH41" s="232">
        <f>SUM(CM41,CR41,CW41,DB41)</f>
        <v>0</v>
      </c>
      <c r="CI41" s="236"/>
      <c r="CJ41" s="236"/>
      <c r="CK41" s="232">
        <f>SUM(CP41,CU41,CZ41,DE41)</f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>SUM(J41,AI41,BI41,CH41)</f>
        <v>189.66666666666669</v>
      </c>
      <c r="DH41" s="236"/>
      <c r="DI41" s="236"/>
      <c r="DJ41" s="232">
        <f>SUM(M41,AL41,BL41,CK41)</f>
        <v>0</v>
      </c>
    </row>
    <row r="42" spans="1:114" x14ac:dyDescent="0.25">
      <c r="A42" s="224" t="s">
        <v>182</v>
      </c>
      <c r="B42" s="224"/>
      <c r="D42" s="228" t="s">
        <v>938</v>
      </c>
      <c r="E42" s="229"/>
      <c r="F42" s="229"/>
      <c r="G42" s="229"/>
      <c r="H42" s="229"/>
      <c r="J42" s="232">
        <f t="shared" si="81"/>
        <v>0</v>
      </c>
      <c r="K42" s="236"/>
      <c r="L42" s="236"/>
      <c r="M42" s="232">
        <f t="shared" si="82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232">
        <f>SUM(AN42,AS42,AX42,BC42)</f>
        <v>64.666666666666671</v>
      </c>
      <c r="AJ42" s="236"/>
      <c r="AK42" s="236"/>
      <c r="AL42" s="232">
        <f t="shared" si="83"/>
        <v>0</v>
      </c>
      <c r="AM42" s="208"/>
      <c r="AN42" s="232">
        <f>2*9.6*5/6</f>
        <v>16</v>
      </c>
      <c r="AO42" s="236"/>
      <c r="AP42" s="236"/>
      <c r="AQ42" s="232"/>
      <c r="AS42" s="232">
        <f>2*10*5/6</f>
        <v>16.666666666666668</v>
      </c>
      <c r="AT42" s="236"/>
      <c r="AU42" s="236"/>
      <c r="AV42" s="232"/>
      <c r="AX42" s="232">
        <f>2*9.6*5/6</f>
        <v>16</v>
      </c>
      <c r="AY42" s="236"/>
      <c r="AZ42" s="236"/>
      <c r="BA42" s="232"/>
      <c r="BC42" s="232">
        <f>2*9.6*5/6</f>
        <v>16</v>
      </c>
      <c r="BD42" s="236"/>
      <c r="BE42" s="236"/>
      <c r="BF42" s="232"/>
      <c r="BI42" s="232">
        <f t="shared" si="84"/>
        <v>0</v>
      </c>
      <c r="BJ42" s="236"/>
      <c r="BK42" s="236"/>
      <c r="BL42" s="232">
        <f t="shared" si="85"/>
        <v>0</v>
      </c>
      <c r="BM42" s="208"/>
      <c r="BN42" s="232"/>
      <c r="BO42" s="236"/>
      <c r="BP42" s="236"/>
      <c r="BQ42" s="232"/>
      <c r="BS42" s="232"/>
      <c r="BT42" s="236"/>
      <c r="BU42" s="236"/>
      <c r="BV42" s="232"/>
      <c r="BX42" s="232"/>
      <c r="BY42" s="236"/>
      <c r="BZ42" s="236"/>
      <c r="CA42" s="232"/>
      <c r="CC42" s="232"/>
      <c r="CD42" s="236"/>
      <c r="CE42" s="236"/>
      <c r="CF42" s="232"/>
      <c r="CH42" s="232">
        <f t="shared" ref="CH42" si="86">SUM(CM42,CR42,CW42,DB42)</f>
        <v>0</v>
      </c>
      <c r="CI42" s="236"/>
      <c r="CJ42" s="236"/>
      <c r="CK42" s="232">
        <f t="shared" ref="CK42" si="87">SUM(CP42,CU42,CZ42,DE42)</f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>SUM(J42,AI42,BI42,CH42)</f>
        <v>64.666666666666671</v>
      </c>
      <c r="DH42" s="236"/>
      <c r="DI42" s="236"/>
      <c r="DJ42" s="232">
        <f t="shared" ref="DJ42" si="88">SUM(M42,AL42,BL42,CK42)</f>
        <v>0</v>
      </c>
    </row>
    <row r="43" spans="1:114" x14ac:dyDescent="0.25">
      <c r="A43" s="224" t="s">
        <v>183</v>
      </c>
      <c r="B43" s="224"/>
      <c r="D43" s="228" t="s">
        <v>938</v>
      </c>
      <c r="E43" s="229"/>
      <c r="F43" s="229"/>
      <c r="G43" s="229"/>
      <c r="H43" s="229"/>
      <c r="J43" s="232">
        <f t="shared" ref="J43:J44" si="89">SUM(O43,T43,Y43,AD43)</f>
        <v>0</v>
      </c>
      <c r="K43" s="236"/>
      <c r="L43" s="236"/>
      <c r="M43" s="232">
        <f t="shared" si="55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2">
        <f t="shared" ref="AI43:AI44" si="90">SUM(AN43,AS43,AX43,BC43)</f>
        <v>0</v>
      </c>
      <c r="AJ43" s="236"/>
      <c r="AK43" s="236"/>
      <c r="AL43" s="232">
        <f t="shared" ref="AL43:AL44" si="91">SUM(AQ43,AV43,BA43,BF43)</f>
        <v>0</v>
      </c>
      <c r="AM43" s="208"/>
      <c r="AN43" s="232"/>
      <c r="AO43" s="236"/>
      <c r="AP43" s="236"/>
      <c r="AQ43" s="232"/>
      <c r="AS43" s="232"/>
      <c r="AT43" s="236"/>
      <c r="AU43" s="236"/>
      <c r="AV43" s="232"/>
      <c r="AX43" s="232"/>
      <c r="AY43" s="236"/>
      <c r="AZ43" s="236"/>
      <c r="BA43" s="232"/>
      <c r="BC43" s="232"/>
      <c r="BD43" s="236"/>
      <c r="BE43" s="236"/>
      <c r="BF43" s="232"/>
      <c r="BI43" s="232">
        <f t="shared" si="84"/>
        <v>60.333333333333336</v>
      </c>
      <c r="BJ43" s="236"/>
      <c r="BK43" s="236"/>
      <c r="BL43" s="232">
        <f t="shared" ref="BL43:BL44" si="92">SUM(BQ43,BV43,CA43,CF43)</f>
        <v>0</v>
      </c>
      <c r="BM43" s="208"/>
      <c r="BN43" s="232">
        <f>2*9.6*5/6</f>
        <v>16</v>
      </c>
      <c r="BO43" s="236"/>
      <c r="BP43" s="236"/>
      <c r="BQ43" s="232"/>
      <c r="BS43" s="232">
        <f>2*10*5/6</f>
        <v>16.666666666666668</v>
      </c>
      <c r="BT43" s="236"/>
      <c r="BU43" s="236"/>
      <c r="BV43" s="232"/>
      <c r="BX43" s="232">
        <f>2*9.6*5/6</f>
        <v>16</v>
      </c>
      <c r="BY43" s="236"/>
      <c r="BZ43" s="236"/>
      <c r="CA43" s="232"/>
      <c r="CC43" s="232">
        <f>2*7*5/6</f>
        <v>11.666666666666666</v>
      </c>
      <c r="CD43" s="236"/>
      <c r="CE43" s="236"/>
      <c r="CF43" s="232"/>
      <c r="CH43" s="232">
        <f t="shared" ref="CH43:CH44" si="93">SUM(CM43,CR43,CW43,DB43)</f>
        <v>0</v>
      </c>
      <c r="CI43" s="236"/>
      <c r="CJ43" s="236"/>
      <c r="CK43" s="232">
        <f t="shared" ref="CK43:CK44" si="94">SUM(CP43,CU43,CZ43,DE43)</f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ref="DG43:DG44" si="95">SUM(J43,AI43,BI43,CH43)</f>
        <v>60.333333333333336</v>
      </c>
      <c r="DH43" s="236"/>
      <c r="DI43" s="236"/>
      <c r="DJ43" s="232">
        <f t="shared" ref="DJ43:DJ44" si="96">SUM(M43,AL43,BL43,CK43)</f>
        <v>0</v>
      </c>
    </row>
    <row r="44" spans="1:114" s="230" customFormat="1" hidden="1" x14ac:dyDescent="0.25">
      <c r="A44" s="224" t="s">
        <v>186</v>
      </c>
      <c r="B44" s="224"/>
      <c r="D44" s="228"/>
      <c r="E44" s="229"/>
      <c r="F44" s="229"/>
      <c r="G44" s="229"/>
      <c r="H44" s="229"/>
      <c r="I44" s="208"/>
      <c r="J44" s="232">
        <f t="shared" si="89"/>
        <v>0</v>
      </c>
      <c r="K44" s="236"/>
      <c r="L44" s="236"/>
      <c r="M44" s="232">
        <f t="shared" si="55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302">
        <f t="shared" si="90"/>
        <v>0</v>
      </c>
      <c r="AJ44" s="236"/>
      <c r="AK44" s="236"/>
      <c r="AL44" s="232">
        <f t="shared" si="91"/>
        <v>0</v>
      </c>
      <c r="AN44" s="232"/>
      <c r="AO44" s="236"/>
      <c r="AP44" s="236"/>
      <c r="AQ44" s="232"/>
      <c r="AS44" s="232"/>
      <c r="AT44" s="236"/>
      <c r="AU44" s="236"/>
      <c r="AV44" s="232"/>
      <c r="AX44" s="232"/>
      <c r="AY44" s="236"/>
      <c r="AZ44" s="236"/>
      <c r="BA44" s="232"/>
      <c r="BC44" s="232"/>
      <c r="BD44" s="236"/>
      <c r="BE44" s="236"/>
      <c r="BF44" s="232"/>
      <c r="BI44" s="302">
        <f t="shared" ref="BI43:BI44" si="97">SUM(BN44,BS44,BX44,CC44)</f>
        <v>0</v>
      </c>
      <c r="BJ44" s="236"/>
      <c r="BK44" s="236"/>
      <c r="BL44" s="232">
        <f t="shared" si="92"/>
        <v>0</v>
      </c>
      <c r="BN44" s="232"/>
      <c r="BO44" s="236"/>
      <c r="BP44" s="236"/>
      <c r="BQ44" s="232"/>
      <c r="BS44" s="232"/>
      <c r="BT44" s="236"/>
      <c r="BU44" s="236"/>
      <c r="BV44" s="232"/>
      <c r="BX44" s="232"/>
      <c r="BY44" s="236"/>
      <c r="BZ44" s="236"/>
      <c r="CA44" s="232"/>
      <c r="CC44" s="232"/>
      <c r="CD44" s="236"/>
      <c r="CE44" s="236"/>
      <c r="CF44" s="232"/>
      <c r="CH44" s="232">
        <f t="shared" si="93"/>
        <v>0</v>
      </c>
      <c r="CI44" s="236"/>
      <c r="CJ44" s="236"/>
      <c r="CK44" s="232">
        <f t="shared" si="94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95"/>
        <v>0</v>
      </c>
      <c r="DH44" s="236"/>
      <c r="DI44" s="236"/>
      <c r="DJ44" s="232">
        <f t="shared" si="96"/>
        <v>0</v>
      </c>
    </row>
    <row r="45" spans="1:114" s="208" customFormat="1" x14ac:dyDescent="0.25">
      <c r="D45" s="218"/>
      <c r="J45" s="251"/>
      <c r="K45" s="251"/>
      <c r="L45" s="251"/>
      <c r="M45" s="251"/>
      <c r="O45" s="251"/>
      <c r="P45" s="251"/>
      <c r="Q45" s="251"/>
      <c r="R45" s="251"/>
      <c r="T45" s="251"/>
      <c r="U45" s="251"/>
      <c r="V45" s="251"/>
      <c r="W45" s="251"/>
      <c r="Y45" s="251"/>
      <c r="Z45" s="251"/>
      <c r="AA45" s="251"/>
      <c r="AB45" s="251"/>
      <c r="AD45" s="251"/>
      <c r="AE45" s="251"/>
      <c r="AF45" s="251"/>
      <c r="AG45" s="251"/>
      <c r="AI45" s="251"/>
      <c r="AJ45" s="251"/>
      <c r="AK45" s="251"/>
      <c r="AL45" s="251"/>
      <c r="AN45" s="251"/>
      <c r="AO45" s="251"/>
      <c r="AP45" s="251"/>
      <c r="AQ45" s="251"/>
      <c r="AS45" s="251"/>
      <c r="AT45" s="251"/>
      <c r="AU45" s="251"/>
      <c r="AV45" s="251"/>
      <c r="AX45" s="251"/>
      <c r="AY45" s="251"/>
      <c r="AZ45" s="251"/>
      <c r="BA45" s="251"/>
      <c r="BC45" s="251"/>
      <c r="BD45" s="251"/>
      <c r="BE45" s="251"/>
      <c r="BF45" s="251"/>
      <c r="BI45" s="251"/>
      <c r="BJ45" s="251"/>
      <c r="BK45" s="251"/>
      <c r="BL45" s="251"/>
      <c r="BN45" s="251"/>
      <c r="BO45" s="251"/>
      <c r="BP45" s="251"/>
      <c r="BQ45" s="251"/>
      <c r="BS45" s="251"/>
      <c r="BT45" s="251"/>
      <c r="BU45" s="251"/>
      <c r="BV45" s="251"/>
      <c r="BX45" s="251"/>
      <c r="BY45" s="251"/>
      <c r="BZ45" s="251"/>
      <c r="CA45" s="251"/>
      <c r="CC45" s="251"/>
      <c r="CD45" s="251"/>
      <c r="CE45" s="251"/>
      <c r="CF45" s="251"/>
      <c r="CH45" s="251"/>
      <c r="CI45" s="251"/>
      <c r="CJ45" s="251"/>
      <c r="CK45" s="251"/>
      <c r="CM45" s="251"/>
      <c r="CN45" s="251"/>
      <c r="CO45" s="251"/>
      <c r="CP45" s="251"/>
      <c r="CR45" s="251"/>
      <c r="CS45" s="251"/>
      <c r="CT45" s="251"/>
      <c r="CU45" s="251"/>
      <c r="CW45" s="251"/>
      <c r="CX45" s="251"/>
      <c r="CY45" s="251"/>
      <c r="CZ45" s="251"/>
      <c r="DB45" s="251"/>
      <c r="DC45" s="251"/>
      <c r="DD45" s="251"/>
      <c r="DE45" s="251"/>
      <c r="DG45" s="251"/>
      <c r="DH45" s="251"/>
      <c r="DI45" s="251"/>
      <c r="DJ45" s="251"/>
    </row>
    <row r="46" spans="1:114" s="249" customFormat="1" ht="30" x14ac:dyDescent="0.25">
      <c r="A46" s="219" t="s">
        <v>0</v>
      </c>
      <c r="B46" s="220" t="s">
        <v>187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31" t="s">
        <v>85</v>
      </c>
      <c r="B47" s="231"/>
      <c r="D47" s="228"/>
      <c r="E47" s="229"/>
      <c r="F47" s="229"/>
      <c r="G47" s="229"/>
      <c r="H47" s="229"/>
      <c r="J47" s="236"/>
      <c r="K47" s="232">
        <f>SUM(P47,U47,Z47,AE47)</f>
        <v>230.39999999999998</v>
      </c>
      <c r="L47" s="236"/>
      <c r="M47" s="236"/>
      <c r="O47" s="236"/>
      <c r="P47" s="232">
        <v>0</v>
      </c>
      <c r="Q47" s="236"/>
      <c r="R47" s="236"/>
      <c r="T47" s="236"/>
      <c r="U47" s="232">
        <f>0*9</f>
        <v>0</v>
      </c>
      <c r="V47" s="236"/>
      <c r="W47" s="236"/>
      <c r="Y47" s="236"/>
      <c r="Z47" s="232">
        <f>8*9.6</f>
        <v>76.8</v>
      </c>
      <c r="AA47" s="236"/>
      <c r="AB47" s="236"/>
      <c r="AD47" s="236"/>
      <c r="AE47" s="232">
        <f>16*9.6</f>
        <v>153.6</v>
      </c>
      <c r="AF47" s="236"/>
      <c r="AG47" s="236"/>
      <c r="AI47" s="332"/>
      <c r="AJ47" s="232">
        <f>SUM(AO47,AT47,AY47,BD47)</f>
        <v>0</v>
      </c>
      <c r="AK47" s="236"/>
      <c r="AL47" s="236"/>
      <c r="AM47" s="208"/>
      <c r="AN47" s="236"/>
      <c r="AO47" s="232"/>
      <c r="AP47" s="236"/>
      <c r="AQ47" s="236"/>
      <c r="AS47" s="236"/>
      <c r="AT47" s="232"/>
      <c r="AU47" s="236"/>
      <c r="AV47" s="236"/>
      <c r="AX47" s="236"/>
      <c r="AY47" s="232"/>
      <c r="AZ47" s="236"/>
      <c r="BA47" s="236"/>
      <c r="BC47" s="236"/>
      <c r="BD47" s="232"/>
      <c r="BE47" s="236"/>
      <c r="BF47" s="236"/>
      <c r="BI47" s="332"/>
      <c r="BJ47" s="232">
        <f>SUM(BO47,BT47,BY47,CD47)</f>
        <v>0</v>
      </c>
      <c r="BK47" s="236"/>
      <c r="BL47" s="236"/>
      <c r="BM47" s="208"/>
      <c r="BN47" s="236"/>
      <c r="BO47" s="232"/>
      <c r="BP47" s="236"/>
      <c r="BQ47" s="236"/>
      <c r="BS47" s="236"/>
      <c r="BT47" s="232"/>
      <c r="BU47" s="236"/>
      <c r="BV47" s="236"/>
      <c r="BX47" s="236"/>
      <c r="BY47" s="232"/>
      <c r="BZ47" s="236"/>
      <c r="CA47" s="236"/>
      <c r="CC47" s="236"/>
      <c r="CD47" s="232"/>
      <c r="CE47" s="236"/>
      <c r="CF47" s="236"/>
      <c r="CH47" s="236"/>
      <c r="CI47" s="232">
        <f>SUM(CN47,CS47,CX47,DC47)</f>
        <v>0</v>
      </c>
      <c r="CJ47" s="236"/>
      <c r="CK47" s="236"/>
      <c r="CM47" s="236"/>
      <c r="CN47" s="232"/>
      <c r="CO47" s="236"/>
      <c r="CP47" s="236"/>
      <c r="CR47" s="236"/>
      <c r="CS47" s="232"/>
      <c r="CT47" s="236"/>
      <c r="CU47" s="236"/>
      <c r="CW47" s="236"/>
      <c r="CX47" s="232"/>
      <c r="CY47" s="236"/>
      <c r="CZ47" s="236"/>
      <c r="DB47" s="236"/>
      <c r="DC47" s="232"/>
      <c r="DD47" s="236"/>
      <c r="DE47" s="236"/>
      <c r="DG47" s="236"/>
      <c r="DH47" s="232">
        <f>SUM(K47,AJ47,BJ47,CI47)</f>
        <v>230.39999999999998</v>
      </c>
      <c r="DI47" s="236"/>
      <c r="DJ47" s="236"/>
    </row>
    <row r="48" spans="1:114" x14ac:dyDescent="0.25">
      <c r="A48" s="231" t="s">
        <v>86</v>
      </c>
      <c r="B48" s="231"/>
      <c r="D48" s="228"/>
      <c r="E48" s="229"/>
      <c r="F48" s="229"/>
      <c r="G48" s="229"/>
      <c r="H48" s="229"/>
      <c r="J48" s="236"/>
      <c r="K48" s="232">
        <f t="shared" ref="K48" si="98">SUM(P48,U48,Z48,AE48)</f>
        <v>0</v>
      </c>
      <c r="L48" s="236"/>
      <c r="M48" s="236"/>
      <c r="O48" s="236"/>
      <c r="P48" s="232"/>
      <c r="Q48" s="236"/>
      <c r="R48" s="236"/>
      <c r="T48" s="236"/>
      <c r="U48" s="232"/>
      <c r="V48" s="236"/>
      <c r="W48" s="236"/>
      <c r="Y48" s="236"/>
      <c r="Z48" s="232"/>
      <c r="AA48" s="236"/>
      <c r="AB48" s="236"/>
      <c r="AD48" s="236"/>
      <c r="AE48" s="232"/>
      <c r="AF48" s="236"/>
      <c r="AG48" s="236"/>
      <c r="AI48" s="332"/>
      <c r="AJ48" s="232">
        <f t="shared" ref="AJ48" si="99">SUM(AO48,AT48,AY48,BD48)</f>
        <v>620.80000000000007</v>
      </c>
      <c r="AK48" s="236"/>
      <c r="AL48" s="236"/>
      <c r="AM48" s="208"/>
      <c r="AN48" s="236"/>
      <c r="AO48" s="232">
        <f>16*9.6</f>
        <v>153.6</v>
      </c>
      <c r="AP48" s="236"/>
      <c r="AQ48" s="236"/>
      <c r="AS48" s="236"/>
      <c r="AT48" s="232">
        <f>16*10</f>
        <v>160</v>
      </c>
      <c r="AU48" s="236"/>
      <c r="AV48" s="236"/>
      <c r="AX48" s="236"/>
      <c r="AY48" s="232">
        <f>16*9.6</f>
        <v>153.6</v>
      </c>
      <c r="AZ48" s="236"/>
      <c r="BA48" s="236"/>
      <c r="BC48" s="236"/>
      <c r="BD48" s="232">
        <f>16*9.6</f>
        <v>153.6</v>
      </c>
      <c r="BE48" s="236"/>
      <c r="BF48" s="236"/>
      <c r="BI48" s="332"/>
      <c r="BJ48" s="232">
        <f t="shared" ref="BJ48" si="100">SUM(BO48,BT48,BY48,CD48)</f>
        <v>0</v>
      </c>
      <c r="BK48" s="236"/>
      <c r="BL48" s="236"/>
      <c r="BM48" s="208"/>
      <c r="BN48" s="236"/>
      <c r="BO48" s="232"/>
      <c r="BP48" s="236"/>
      <c r="BQ48" s="236"/>
      <c r="BS48" s="236"/>
      <c r="BT48" s="232"/>
      <c r="BU48" s="236"/>
      <c r="BV48" s="236"/>
      <c r="BX48" s="236"/>
      <c r="BY48" s="232"/>
      <c r="BZ48" s="236"/>
      <c r="CA48" s="236"/>
      <c r="CC48" s="236"/>
      <c r="CD48" s="232"/>
      <c r="CE48" s="236"/>
      <c r="CF48" s="236"/>
      <c r="CH48" s="236"/>
      <c r="CI48" s="232">
        <f t="shared" ref="CI48" si="101">SUM(CN48,CS48,CX48,DC48)</f>
        <v>0</v>
      </c>
      <c r="CJ48" s="236"/>
      <c r="CK48" s="236"/>
      <c r="CM48" s="236"/>
      <c r="CN48" s="232"/>
      <c r="CO48" s="236"/>
      <c r="CP48" s="236"/>
      <c r="CR48" s="236"/>
      <c r="CS48" s="232"/>
      <c r="CT48" s="236"/>
      <c r="CU48" s="236"/>
      <c r="CW48" s="236"/>
      <c r="CX48" s="232"/>
      <c r="CY48" s="236"/>
      <c r="CZ48" s="236"/>
      <c r="DB48" s="236"/>
      <c r="DC48" s="232"/>
      <c r="DD48" s="236"/>
      <c r="DE48" s="236"/>
      <c r="DG48" s="236"/>
      <c r="DH48" s="232">
        <f t="shared" ref="DH48" si="102">SUM(K48,AJ48,BJ48,CI48)</f>
        <v>620.80000000000007</v>
      </c>
      <c r="DI48" s="236"/>
      <c r="DJ48" s="236"/>
    </row>
    <row r="49" spans="1:114" x14ac:dyDescent="0.25">
      <c r="A49" s="231" t="s">
        <v>87</v>
      </c>
      <c r="B49" s="231"/>
      <c r="D49" s="228"/>
      <c r="E49" s="229"/>
      <c r="F49" s="229"/>
      <c r="G49" s="229"/>
      <c r="H49" s="229"/>
      <c r="J49" s="236"/>
      <c r="K49" s="232">
        <f t="shared" ref="K49:K51" si="103">SUM(P49,U49,Z49,AE49)</f>
        <v>0</v>
      </c>
      <c r="L49" s="236"/>
      <c r="M49" s="236"/>
      <c r="O49" s="236"/>
      <c r="P49" s="232"/>
      <c r="Q49" s="236"/>
      <c r="R49" s="236"/>
      <c r="T49" s="236"/>
      <c r="U49" s="232"/>
      <c r="V49" s="236"/>
      <c r="W49" s="236"/>
      <c r="Y49" s="236"/>
      <c r="Z49" s="232"/>
      <c r="AA49" s="236"/>
      <c r="AB49" s="236"/>
      <c r="AD49" s="236"/>
      <c r="AE49" s="232"/>
      <c r="AF49" s="236"/>
      <c r="AG49" s="236"/>
      <c r="AI49" s="303"/>
      <c r="AJ49" s="232">
        <f t="shared" ref="AJ49:AJ51" si="104">SUM(AO49,AT49,AY49,BD49)</f>
        <v>0</v>
      </c>
      <c r="AK49" s="236"/>
      <c r="AL49" s="236"/>
      <c r="AM49" s="208"/>
      <c r="AN49" s="236"/>
      <c r="AO49" s="232"/>
      <c r="AP49" s="236"/>
      <c r="AQ49" s="236"/>
      <c r="AS49" s="236"/>
      <c r="AT49" s="232"/>
      <c r="AU49" s="236"/>
      <c r="AV49" s="236"/>
      <c r="AX49" s="236"/>
      <c r="AY49" s="232"/>
      <c r="AZ49" s="236"/>
      <c r="BA49" s="236"/>
      <c r="BC49" s="236"/>
      <c r="BD49" s="232"/>
      <c r="BE49" s="236"/>
      <c r="BF49" s="236"/>
      <c r="BI49" s="303"/>
      <c r="BJ49" s="232">
        <f>SUM(BO49:CD49)</f>
        <v>712</v>
      </c>
      <c r="BK49" s="236"/>
      <c r="BL49" s="236"/>
      <c r="BM49" s="208"/>
      <c r="BN49" s="236"/>
      <c r="BO49" s="232">
        <f>16*9.6</f>
        <v>153.6</v>
      </c>
      <c r="BP49" s="236"/>
      <c r="BQ49" s="236"/>
      <c r="BS49" s="236"/>
      <c r="BT49" s="232">
        <f>16*10</f>
        <v>160</v>
      </c>
      <c r="BU49" s="236"/>
      <c r="BV49" s="236"/>
      <c r="BX49" s="236"/>
      <c r="BY49" s="232">
        <f>24*9.6</f>
        <v>230.39999999999998</v>
      </c>
      <c r="BZ49" s="236"/>
      <c r="CA49" s="236"/>
      <c r="CC49" s="236"/>
      <c r="CD49" s="232">
        <f>24*7</f>
        <v>168</v>
      </c>
      <c r="CE49" s="236"/>
      <c r="CF49" s="236"/>
      <c r="CH49" s="236"/>
      <c r="CI49" s="232">
        <f t="shared" ref="CI49:CI51" si="105">SUM(CN49,CS49,CX49,DC49)</f>
        <v>0</v>
      </c>
      <c r="CJ49" s="236"/>
      <c r="CK49" s="236"/>
      <c r="CM49" s="236"/>
      <c r="CN49" s="232"/>
      <c r="CO49" s="236"/>
      <c r="CP49" s="236"/>
      <c r="CR49" s="236"/>
      <c r="CS49" s="232"/>
      <c r="CT49" s="236"/>
      <c r="CU49" s="236"/>
      <c r="CW49" s="236"/>
      <c r="CX49" s="232"/>
      <c r="CY49" s="236"/>
      <c r="CZ49" s="236"/>
      <c r="DB49" s="236"/>
      <c r="DC49" s="232"/>
      <c r="DD49" s="236"/>
      <c r="DE49" s="236"/>
      <c r="DG49" s="236"/>
      <c r="DH49" s="232">
        <f t="shared" ref="DH49:DH51" si="106">SUM(K49,AJ49,BJ49,CI49)</f>
        <v>712</v>
      </c>
      <c r="DI49" s="236"/>
      <c r="DJ49" s="236"/>
    </row>
    <row r="50" spans="1:114" hidden="1" x14ac:dyDescent="0.25">
      <c r="A50" s="231" t="s">
        <v>88</v>
      </c>
      <c r="B50" s="231"/>
      <c r="D50" s="228"/>
      <c r="E50" s="229"/>
      <c r="F50" s="229"/>
      <c r="G50" s="229"/>
      <c r="H50" s="229"/>
      <c r="J50" s="236"/>
      <c r="K50" s="232">
        <f t="shared" si="103"/>
        <v>0</v>
      </c>
      <c r="L50" s="236"/>
      <c r="M50" s="236"/>
      <c r="O50" s="236"/>
      <c r="P50" s="232"/>
      <c r="Q50" s="236"/>
      <c r="R50" s="236"/>
      <c r="T50" s="236"/>
      <c r="U50" s="232"/>
      <c r="V50" s="236"/>
      <c r="W50" s="236"/>
      <c r="Y50" s="236"/>
      <c r="Z50" s="232"/>
      <c r="AA50" s="236"/>
      <c r="AB50" s="236"/>
      <c r="AD50" s="236"/>
      <c r="AE50" s="232"/>
      <c r="AF50" s="236"/>
      <c r="AG50" s="236"/>
      <c r="AI50" s="303"/>
      <c r="AJ50" s="232">
        <f t="shared" si="104"/>
        <v>0</v>
      </c>
      <c r="AK50" s="236"/>
      <c r="AL50" s="236"/>
      <c r="AM50" s="208"/>
      <c r="AN50" s="236"/>
      <c r="AO50" s="232"/>
      <c r="AP50" s="236"/>
      <c r="AQ50" s="236"/>
      <c r="AS50" s="236"/>
      <c r="AT50" s="232"/>
      <c r="AU50" s="236"/>
      <c r="AV50" s="236"/>
      <c r="AX50" s="236"/>
      <c r="AY50" s="232"/>
      <c r="AZ50" s="236"/>
      <c r="BA50" s="236"/>
      <c r="BC50" s="236"/>
      <c r="BD50" s="232"/>
      <c r="BE50" s="236"/>
      <c r="BF50" s="236"/>
      <c r="BI50" s="303"/>
      <c r="BJ50" s="232">
        <f t="shared" ref="BJ50:BJ51" si="107">SUM(BO50,BT50,BY50,CD50)</f>
        <v>0</v>
      </c>
      <c r="BK50" s="236"/>
      <c r="BL50" s="236"/>
      <c r="BM50" s="208"/>
      <c r="BN50" s="236"/>
      <c r="BO50" s="232"/>
      <c r="BP50" s="236"/>
      <c r="BQ50" s="236"/>
      <c r="BS50" s="236"/>
      <c r="BT50" s="232"/>
      <c r="BU50" s="236"/>
      <c r="BV50" s="236"/>
      <c r="BX50" s="236"/>
      <c r="BY50" s="232"/>
      <c r="BZ50" s="236"/>
      <c r="CA50" s="236"/>
      <c r="CC50" s="236"/>
      <c r="CD50" s="232"/>
      <c r="CE50" s="236"/>
      <c r="CF50" s="236"/>
      <c r="CH50" s="236"/>
      <c r="CI50" s="232">
        <f t="shared" si="105"/>
        <v>0</v>
      </c>
      <c r="CJ50" s="236"/>
      <c r="CK50" s="236"/>
      <c r="CM50" s="236"/>
      <c r="CN50" s="232"/>
      <c r="CO50" s="236"/>
      <c r="CP50" s="236"/>
      <c r="CR50" s="236"/>
      <c r="CS50" s="232"/>
      <c r="CT50" s="236"/>
      <c r="CU50" s="236"/>
      <c r="CW50" s="236"/>
      <c r="CX50" s="232"/>
      <c r="CY50" s="236"/>
      <c r="CZ50" s="236"/>
      <c r="DB50" s="236"/>
      <c r="DC50" s="232"/>
      <c r="DD50" s="236"/>
      <c r="DE50" s="236"/>
      <c r="DG50" s="236"/>
      <c r="DH50" s="232">
        <f t="shared" si="106"/>
        <v>0</v>
      </c>
      <c r="DI50" s="236"/>
      <c r="DJ50" s="236"/>
    </row>
    <row r="51" spans="1:114" hidden="1" x14ac:dyDescent="0.25">
      <c r="A51" s="231" t="s">
        <v>89</v>
      </c>
      <c r="B51" s="231"/>
      <c r="D51" s="228"/>
      <c r="E51" s="229"/>
      <c r="F51" s="229"/>
      <c r="G51" s="229"/>
      <c r="H51" s="229"/>
      <c r="J51" s="236"/>
      <c r="K51" s="232">
        <f t="shared" si="103"/>
        <v>0</v>
      </c>
      <c r="L51" s="236"/>
      <c r="M51" s="236"/>
      <c r="O51" s="236"/>
      <c r="P51" s="232"/>
      <c r="Q51" s="236"/>
      <c r="R51" s="236"/>
      <c r="T51" s="236"/>
      <c r="U51" s="232"/>
      <c r="V51" s="236"/>
      <c r="W51" s="236"/>
      <c r="Y51" s="236"/>
      <c r="Z51" s="232"/>
      <c r="AA51" s="236"/>
      <c r="AB51" s="236"/>
      <c r="AD51" s="236"/>
      <c r="AE51" s="232"/>
      <c r="AF51" s="236"/>
      <c r="AG51" s="236"/>
      <c r="AI51" s="236"/>
      <c r="AJ51" s="232">
        <f t="shared" si="104"/>
        <v>0</v>
      </c>
      <c r="AK51" s="236"/>
      <c r="AL51" s="236"/>
      <c r="AM51" s="208"/>
      <c r="AN51" s="236"/>
      <c r="AO51" s="232"/>
      <c r="AP51" s="236"/>
      <c r="AQ51" s="236"/>
      <c r="AS51" s="236"/>
      <c r="AT51" s="232"/>
      <c r="AU51" s="236"/>
      <c r="AV51" s="236"/>
      <c r="AX51" s="236"/>
      <c r="AY51" s="232"/>
      <c r="AZ51" s="236"/>
      <c r="BA51" s="236"/>
      <c r="BC51" s="236"/>
      <c r="BD51" s="232"/>
      <c r="BE51" s="236"/>
      <c r="BF51" s="236"/>
      <c r="BI51" s="236"/>
      <c r="BJ51" s="232">
        <f t="shared" si="107"/>
        <v>0</v>
      </c>
      <c r="BK51" s="236"/>
      <c r="BL51" s="236"/>
      <c r="BM51" s="208"/>
      <c r="BN51" s="236"/>
      <c r="BO51" s="232"/>
      <c r="BP51" s="236"/>
      <c r="BQ51" s="236"/>
      <c r="BS51" s="236"/>
      <c r="BT51" s="232"/>
      <c r="BU51" s="236"/>
      <c r="BV51" s="236"/>
      <c r="BX51" s="236"/>
      <c r="BY51" s="232"/>
      <c r="BZ51" s="236"/>
      <c r="CA51" s="236"/>
      <c r="CC51" s="236"/>
      <c r="CD51" s="232"/>
      <c r="CE51" s="236"/>
      <c r="CF51" s="236"/>
      <c r="CH51" s="236"/>
      <c r="CI51" s="232">
        <f t="shared" si="105"/>
        <v>0</v>
      </c>
      <c r="CJ51" s="236"/>
      <c r="CK51" s="236"/>
      <c r="CM51" s="236"/>
      <c r="CN51" s="232"/>
      <c r="CO51" s="236"/>
      <c r="CP51" s="236"/>
      <c r="CR51" s="236"/>
      <c r="CS51" s="232"/>
      <c r="CT51" s="236"/>
      <c r="CU51" s="236"/>
      <c r="CW51" s="236"/>
      <c r="CX51" s="232"/>
      <c r="CY51" s="236"/>
      <c r="CZ51" s="236"/>
      <c r="DB51" s="236"/>
      <c r="DC51" s="232"/>
      <c r="DD51" s="236"/>
      <c r="DE51" s="236"/>
      <c r="DG51" s="236"/>
      <c r="DH51" s="232">
        <f t="shared" si="106"/>
        <v>0</v>
      </c>
      <c r="DI51" s="236"/>
      <c r="DJ51" s="236"/>
    </row>
    <row r="52" spans="1:114" s="208" customFormat="1" outlineLevel="1" x14ac:dyDescent="0.25">
      <c r="D52" s="218"/>
      <c r="J52" s="251"/>
      <c r="K52" s="251"/>
      <c r="L52" s="251"/>
      <c r="M52" s="251"/>
      <c r="O52" s="251"/>
      <c r="P52" s="251"/>
      <c r="Q52" s="251"/>
      <c r="R52" s="251"/>
      <c r="T52" s="251"/>
      <c r="U52" s="251"/>
      <c r="V52" s="251"/>
      <c r="W52" s="251"/>
      <c r="Y52" s="251"/>
      <c r="Z52" s="251"/>
      <c r="AA52" s="251"/>
      <c r="AB52" s="251"/>
      <c r="AD52" s="251"/>
      <c r="AE52" s="251"/>
      <c r="AF52" s="251"/>
      <c r="AG52" s="251"/>
      <c r="AI52" s="251"/>
      <c r="AJ52" s="251"/>
      <c r="AK52" s="251"/>
      <c r="AL52" s="251"/>
      <c r="AN52" s="251"/>
      <c r="AO52" s="251"/>
      <c r="AP52" s="251"/>
      <c r="AQ52" s="251"/>
      <c r="AS52" s="251"/>
      <c r="AT52" s="251"/>
      <c r="AU52" s="251"/>
      <c r="AV52" s="251"/>
      <c r="AX52" s="251"/>
      <c r="AY52" s="251"/>
      <c r="AZ52" s="251"/>
      <c r="BA52" s="251"/>
      <c r="BC52" s="251"/>
      <c r="BD52" s="251"/>
      <c r="BE52" s="251"/>
      <c r="BF52" s="251"/>
      <c r="BI52" s="251"/>
      <c r="BJ52" s="251"/>
      <c r="BK52" s="251"/>
      <c r="BL52" s="251"/>
      <c r="BN52" s="251"/>
      <c r="BO52" s="251"/>
      <c r="BP52" s="251"/>
      <c r="BQ52" s="251"/>
      <c r="BS52" s="251"/>
      <c r="BT52" s="251"/>
      <c r="BU52" s="251"/>
      <c r="BV52" s="251"/>
      <c r="BX52" s="251"/>
      <c r="BY52" s="251"/>
      <c r="BZ52" s="251"/>
      <c r="CA52" s="251"/>
      <c r="CC52" s="251"/>
      <c r="CD52" s="251"/>
      <c r="CE52" s="251"/>
      <c r="CF52" s="251"/>
      <c r="CH52" s="251"/>
      <c r="CI52" s="251"/>
      <c r="CJ52" s="251"/>
      <c r="CK52" s="251"/>
      <c r="CM52" s="251"/>
      <c r="CN52" s="251"/>
      <c r="CO52" s="251"/>
      <c r="CP52" s="251"/>
      <c r="CR52" s="251"/>
      <c r="CS52" s="251"/>
      <c r="CT52" s="251"/>
      <c r="CU52" s="251"/>
      <c r="CW52" s="251"/>
      <c r="CX52" s="251"/>
      <c r="CY52" s="251"/>
      <c r="CZ52" s="251"/>
      <c r="DB52" s="251"/>
      <c r="DC52" s="251"/>
      <c r="DD52" s="251"/>
      <c r="DE52" s="251"/>
      <c r="DG52" s="251"/>
      <c r="DH52" s="251"/>
      <c r="DI52" s="251"/>
      <c r="DJ52" s="251"/>
    </row>
    <row r="53" spans="1:114" s="249" customFormat="1" outlineLevel="1" x14ac:dyDescent="0.25">
      <c r="A53" s="219" t="s">
        <v>202</v>
      </c>
      <c r="B53" s="219"/>
      <c r="C53" s="221"/>
      <c r="D53" s="222"/>
      <c r="E53" s="223"/>
      <c r="F53" s="223"/>
      <c r="G53" s="223"/>
      <c r="H53" s="223"/>
      <c r="I53" s="221"/>
      <c r="J53" s="238"/>
      <c r="K53" s="238"/>
      <c r="L53" s="238"/>
      <c r="M53" s="238"/>
      <c r="N53" s="221"/>
      <c r="O53" s="238"/>
      <c r="P53" s="238"/>
      <c r="Q53" s="238"/>
      <c r="R53" s="238"/>
      <c r="S53" s="221"/>
      <c r="T53" s="238"/>
      <c r="U53" s="238"/>
      <c r="V53" s="238"/>
      <c r="W53" s="238"/>
      <c r="X53" s="221"/>
      <c r="Y53" s="238"/>
      <c r="Z53" s="238"/>
      <c r="AA53" s="238"/>
      <c r="AB53" s="238"/>
      <c r="AD53" s="238"/>
      <c r="AE53" s="238"/>
      <c r="AF53" s="238"/>
      <c r="AG53" s="238"/>
      <c r="AI53" s="238"/>
      <c r="AJ53" s="238"/>
      <c r="AK53" s="238"/>
      <c r="AL53" s="238"/>
      <c r="AM53" s="221"/>
      <c r="AN53" s="238"/>
      <c r="AO53" s="238"/>
      <c r="AP53" s="238"/>
      <c r="AQ53" s="238"/>
      <c r="AR53" s="221"/>
      <c r="AS53" s="238"/>
      <c r="AT53" s="238"/>
      <c r="AU53" s="238"/>
      <c r="AV53" s="238"/>
      <c r="AW53" s="221"/>
      <c r="AX53" s="238"/>
      <c r="AY53" s="238"/>
      <c r="AZ53" s="238"/>
      <c r="BA53" s="238"/>
      <c r="BC53" s="238"/>
      <c r="BD53" s="238"/>
      <c r="BE53" s="238"/>
      <c r="BF53" s="238"/>
      <c r="BI53" s="238"/>
      <c r="BJ53" s="238"/>
      <c r="BK53" s="238"/>
      <c r="BL53" s="238"/>
      <c r="BM53" s="221"/>
      <c r="BN53" s="238"/>
      <c r="BO53" s="238"/>
      <c r="BP53" s="238"/>
      <c r="BQ53" s="238"/>
      <c r="BR53" s="221"/>
      <c r="BS53" s="238"/>
      <c r="BT53" s="238"/>
      <c r="BU53" s="238"/>
      <c r="BV53" s="238"/>
      <c r="BW53" s="221"/>
      <c r="BX53" s="238"/>
      <c r="BY53" s="238"/>
      <c r="BZ53" s="238"/>
      <c r="CA53" s="238"/>
      <c r="CC53" s="238"/>
      <c r="CD53" s="238"/>
      <c r="CE53" s="238"/>
      <c r="CF53" s="238"/>
      <c r="CH53" s="238"/>
      <c r="CI53" s="238"/>
      <c r="CJ53" s="238"/>
      <c r="CK53" s="238"/>
      <c r="CM53" s="238"/>
      <c r="CN53" s="238"/>
      <c r="CO53" s="238"/>
      <c r="CP53" s="238"/>
      <c r="CQ53" s="221"/>
      <c r="CR53" s="238"/>
      <c r="CS53" s="238"/>
      <c r="CT53" s="238"/>
      <c r="CU53" s="238"/>
      <c r="CV53" s="221"/>
      <c r="CW53" s="238"/>
      <c r="CX53" s="238"/>
      <c r="CY53" s="238"/>
      <c r="CZ53" s="238"/>
      <c r="DB53" s="238"/>
      <c r="DC53" s="238"/>
      <c r="DD53" s="238"/>
      <c r="DE53" s="238"/>
      <c r="DG53" s="238"/>
      <c r="DH53" s="238"/>
      <c r="DI53" s="238"/>
      <c r="DJ53" s="238"/>
    </row>
    <row r="54" spans="1:114" outlineLevel="1" x14ac:dyDescent="0.25">
      <c r="A54" s="232" t="s">
        <v>206</v>
      </c>
      <c r="B54" s="232"/>
      <c r="D54" s="228"/>
      <c r="E54" s="229"/>
      <c r="F54" s="229"/>
      <c r="G54" s="229"/>
      <c r="H54" s="229"/>
      <c r="I54" s="251"/>
      <c r="J54" s="236"/>
      <c r="K54" s="236"/>
      <c r="L54" s="236"/>
      <c r="M54" s="236"/>
      <c r="O54" s="236"/>
      <c r="P54" s="236"/>
      <c r="Q54" s="236"/>
      <c r="R54" s="236"/>
      <c r="T54" s="236"/>
      <c r="U54" s="236"/>
      <c r="V54" s="236"/>
      <c r="W54" s="236"/>
      <c r="Y54" s="236"/>
      <c r="Z54" s="236"/>
      <c r="AA54" s="236"/>
      <c r="AB54" s="236"/>
      <c r="AD54" s="236"/>
      <c r="AE54" s="236"/>
      <c r="AF54" s="236"/>
      <c r="AG54" s="236"/>
      <c r="AI54" s="236"/>
      <c r="AJ54" s="236"/>
      <c r="AK54" s="236"/>
      <c r="AL54" s="236"/>
      <c r="AM54" s="208"/>
      <c r="AN54" s="236"/>
      <c r="AO54" s="236"/>
      <c r="AP54" s="236"/>
      <c r="AQ54" s="236"/>
      <c r="AS54" s="236"/>
      <c r="AT54" s="236"/>
      <c r="AU54" s="236"/>
      <c r="AV54" s="236"/>
      <c r="AX54" s="236"/>
      <c r="AY54" s="236"/>
      <c r="AZ54" s="236"/>
      <c r="BA54" s="236"/>
      <c r="BC54" s="236"/>
      <c r="BD54" s="236"/>
      <c r="BE54" s="236"/>
      <c r="BF54" s="236"/>
      <c r="BI54" s="236"/>
      <c r="BJ54" s="236"/>
      <c r="BK54" s="236"/>
      <c r="BL54" s="236"/>
      <c r="BM54" s="208"/>
      <c r="BN54" s="236"/>
      <c r="BO54" s="236"/>
      <c r="BP54" s="236"/>
      <c r="BQ54" s="236"/>
      <c r="BS54" s="236"/>
      <c r="BT54" s="236"/>
      <c r="BU54" s="236"/>
      <c r="BV54" s="236"/>
      <c r="BX54" s="236"/>
      <c r="BY54" s="236"/>
      <c r="BZ54" s="236"/>
      <c r="CA54" s="236"/>
      <c r="CC54" s="236"/>
      <c r="CD54" s="236"/>
      <c r="CE54" s="236"/>
      <c r="CF54" s="236"/>
      <c r="CH54" s="236"/>
      <c r="CI54" s="236"/>
      <c r="CJ54" s="236"/>
      <c r="CK54" s="236"/>
      <c r="CL54" s="304"/>
      <c r="CM54" s="236"/>
      <c r="CN54" s="236"/>
      <c r="CO54" s="236"/>
      <c r="CP54" s="236"/>
      <c r="CR54" s="236"/>
      <c r="CS54" s="236"/>
      <c r="CT54" s="236"/>
      <c r="CU54" s="236"/>
      <c r="CW54" s="236"/>
      <c r="CX54" s="236"/>
      <c r="CY54" s="236"/>
      <c r="CZ54" s="236"/>
      <c r="DB54" s="236"/>
      <c r="DC54" s="236"/>
      <c r="DD54" s="236"/>
      <c r="DE54" s="236"/>
      <c r="DG54" s="236"/>
      <c r="DH54" s="236"/>
      <c r="DI54" s="236"/>
      <c r="DJ54" s="236"/>
    </row>
    <row r="55" spans="1:114" hidden="1" outlineLevel="1" x14ac:dyDescent="0.25">
      <c r="A55" s="232" t="s">
        <v>199</v>
      </c>
      <c r="B55" s="232"/>
      <c r="D55" s="228"/>
      <c r="E55" s="229"/>
      <c r="F55" s="229"/>
      <c r="G55" s="229"/>
      <c r="H55" s="229"/>
      <c r="I55" s="251"/>
      <c r="J55" s="236"/>
      <c r="K55" s="236"/>
      <c r="L55" s="236"/>
      <c r="M55" s="236"/>
      <c r="O55" s="236"/>
      <c r="P55" s="236"/>
      <c r="Q55" s="236"/>
      <c r="R55" s="236"/>
      <c r="T55" s="236"/>
      <c r="U55" s="236"/>
      <c r="V55" s="236"/>
      <c r="W55" s="236"/>
      <c r="Y55" s="236"/>
      <c r="Z55" s="236"/>
      <c r="AA55" s="236"/>
      <c r="AB55" s="236"/>
      <c r="AD55" s="236"/>
      <c r="AE55" s="236"/>
      <c r="AF55" s="236"/>
      <c r="AG55" s="236"/>
      <c r="AI55" s="236"/>
      <c r="AJ55" s="236"/>
      <c r="AK55" s="236"/>
      <c r="AL55" s="236"/>
      <c r="AM55" s="208"/>
      <c r="AN55" s="236"/>
      <c r="AO55" s="236"/>
      <c r="AP55" s="236"/>
      <c r="AQ55" s="236"/>
      <c r="AS55" s="236"/>
      <c r="AT55" s="236"/>
      <c r="AU55" s="236"/>
      <c r="AV55" s="236"/>
      <c r="AX55" s="236"/>
      <c r="AY55" s="236"/>
      <c r="AZ55" s="236"/>
      <c r="BA55" s="236"/>
      <c r="BC55" s="236"/>
      <c r="BD55" s="236"/>
      <c r="BE55" s="236"/>
      <c r="BF55" s="236"/>
      <c r="BI55" s="236"/>
      <c r="BJ55" s="236"/>
      <c r="BK55" s="236"/>
      <c r="BL55" s="236"/>
      <c r="BM55" s="208"/>
      <c r="BN55" s="236"/>
      <c r="BO55" s="236"/>
      <c r="BP55" s="236"/>
      <c r="BQ55" s="236"/>
      <c r="BS55" s="236"/>
      <c r="BT55" s="236"/>
      <c r="BU55" s="236"/>
      <c r="BV55" s="236"/>
      <c r="BX55" s="236"/>
      <c r="BY55" s="236"/>
      <c r="BZ55" s="236"/>
      <c r="CA55" s="236"/>
      <c r="CC55" s="236"/>
      <c r="CD55" s="236"/>
      <c r="CE55" s="236"/>
      <c r="CF55" s="236"/>
      <c r="CH55" s="236"/>
      <c r="CI55" s="236"/>
      <c r="CJ55" s="236"/>
      <c r="CK55" s="236"/>
      <c r="CM55" s="236"/>
      <c r="CN55" s="236"/>
      <c r="CO55" s="236"/>
      <c r="CP55" s="236"/>
      <c r="CR55" s="236"/>
      <c r="CS55" s="236"/>
      <c r="CT55" s="236"/>
      <c r="CU55" s="236"/>
      <c r="CW55" s="236"/>
      <c r="CX55" s="236"/>
      <c r="CY55" s="236"/>
      <c r="CZ55" s="236"/>
      <c r="DB55" s="236"/>
      <c r="DC55" s="236"/>
      <c r="DD55" s="236"/>
      <c r="DE55" s="236"/>
      <c r="DG55" s="236"/>
      <c r="DH55" s="236"/>
      <c r="DI55" s="236"/>
      <c r="DJ55" s="236"/>
    </row>
    <row r="56" spans="1:114" hidden="1" outlineLevel="1" x14ac:dyDescent="0.25">
      <c r="A56" s="232" t="s">
        <v>200</v>
      </c>
      <c r="B56" s="232"/>
      <c r="D56" s="228"/>
      <c r="E56" s="229"/>
      <c r="F56" s="229"/>
      <c r="G56" s="229"/>
      <c r="H56" s="229"/>
      <c r="I56" s="251"/>
      <c r="J56" s="236"/>
      <c r="K56" s="236"/>
      <c r="L56" s="236"/>
      <c r="M56" s="236"/>
      <c r="O56" s="236"/>
      <c r="P56" s="236"/>
      <c r="Q56" s="236"/>
      <c r="R56" s="236"/>
      <c r="T56" s="236"/>
      <c r="U56" s="236"/>
      <c r="V56" s="236"/>
      <c r="W56" s="236"/>
      <c r="Y56" s="236"/>
      <c r="Z56" s="236"/>
      <c r="AA56" s="236"/>
      <c r="AB56" s="236"/>
      <c r="AD56" s="236"/>
      <c r="AE56" s="236"/>
      <c r="AF56" s="236"/>
      <c r="AG56" s="236"/>
      <c r="AI56" s="236"/>
      <c r="AJ56" s="236"/>
      <c r="AK56" s="236"/>
      <c r="AL56" s="236"/>
      <c r="AM56" s="208"/>
      <c r="AN56" s="236"/>
      <c r="AO56" s="236"/>
      <c r="AP56" s="236"/>
      <c r="AQ56" s="236"/>
      <c r="AS56" s="236"/>
      <c r="AT56" s="236"/>
      <c r="AU56" s="236"/>
      <c r="AV56" s="236"/>
      <c r="AX56" s="236"/>
      <c r="AY56" s="236"/>
      <c r="AZ56" s="236"/>
      <c r="BA56" s="236"/>
      <c r="BC56" s="236"/>
      <c r="BD56" s="236"/>
      <c r="BE56" s="236"/>
      <c r="BF56" s="236"/>
      <c r="BI56" s="236"/>
      <c r="BJ56" s="236"/>
      <c r="BK56" s="236"/>
      <c r="BL56" s="236"/>
      <c r="BM56" s="208"/>
      <c r="BN56" s="236"/>
      <c r="BO56" s="236"/>
      <c r="BP56" s="236"/>
      <c r="BQ56" s="236"/>
      <c r="BS56" s="236"/>
      <c r="BT56" s="236"/>
      <c r="BU56" s="236"/>
      <c r="BV56" s="236"/>
      <c r="BX56" s="236"/>
      <c r="BY56" s="236"/>
      <c r="BZ56" s="236"/>
      <c r="CA56" s="236"/>
      <c r="CC56" s="236"/>
      <c r="CD56" s="236"/>
      <c r="CE56" s="236"/>
      <c r="CF56" s="236"/>
      <c r="CH56" s="236"/>
      <c r="CI56" s="236"/>
      <c r="CJ56" s="236"/>
      <c r="CK56" s="236"/>
      <c r="CM56" s="236"/>
      <c r="CN56" s="236"/>
      <c r="CO56" s="236"/>
      <c r="CP56" s="236"/>
      <c r="CR56" s="236"/>
      <c r="CS56" s="236"/>
      <c r="CT56" s="236"/>
      <c r="CU56" s="236"/>
      <c r="CW56" s="236"/>
      <c r="CX56" s="236"/>
      <c r="CY56" s="236"/>
      <c r="CZ56" s="236"/>
      <c r="DB56" s="236"/>
      <c r="DC56" s="236"/>
      <c r="DD56" s="236"/>
      <c r="DE56" s="236"/>
      <c r="DG56" s="236"/>
      <c r="DH56" s="236"/>
      <c r="DI56" s="236"/>
      <c r="DJ56" s="236"/>
    </row>
    <row r="57" spans="1:114" hidden="1" outlineLevel="1" x14ac:dyDescent="0.25">
      <c r="A57" s="232" t="s">
        <v>201</v>
      </c>
      <c r="B57" s="232"/>
      <c r="D57" s="228"/>
      <c r="E57" s="229"/>
      <c r="F57" s="229"/>
      <c r="G57" s="229"/>
      <c r="H57" s="229"/>
      <c r="I57" s="251"/>
      <c r="J57" s="236"/>
      <c r="K57" s="236"/>
      <c r="L57" s="236"/>
      <c r="M57" s="236"/>
      <c r="O57" s="236"/>
      <c r="P57" s="236"/>
      <c r="Q57" s="236"/>
      <c r="R57" s="236"/>
      <c r="T57" s="236"/>
      <c r="U57" s="236"/>
      <c r="V57" s="236"/>
      <c r="W57" s="236"/>
      <c r="Y57" s="236"/>
      <c r="Z57" s="236"/>
      <c r="AA57" s="236"/>
      <c r="AB57" s="236"/>
      <c r="AD57" s="236"/>
      <c r="AE57" s="236"/>
      <c r="AF57" s="236"/>
      <c r="AG57" s="236"/>
      <c r="AI57" s="236"/>
      <c r="AJ57" s="236"/>
      <c r="AK57" s="236"/>
      <c r="AL57" s="236"/>
      <c r="AM57" s="208"/>
      <c r="AN57" s="236"/>
      <c r="AO57" s="236"/>
      <c r="AP57" s="236"/>
      <c r="AQ57" s="236"/>
      <c r="AS57" s="236"/>
      <c r="AT57" s="236"/>
      <c r="AU57" s="236"/>
      <c r="AV57" s="236"/>
      <c r="AX57" s="236"/>
      <c r="AY57" s="236"/>
      <c r="AZ57" s="236"/>
      <c r="BA57" s="236"/>
      <c r="BC57" s="236"/>
      <c r="BD57" s="236"/>
      <c r="BE57" s="236"/>
      <c r="BF57" s="236"/>
      <c r="BI57" s="236"/>
      <c r="BJ57" s="236"/>
      <c r="BK57" s="236"/>
      <c r="BL57" s="236"/>
      <c r="BM57" s="208"/>
      <c r="BN57" s="236"/>
      <c r="BO57" s="236"/>
      <c r="BP57" s="236"/>
      <c r="BQ57" s="236"/>
      <c r="BS57" s="236"/>
      <c r="BT57" s="236"/>
      <c r="BU57" s="236"/>
      <c r="BV57" s="236"/>
      <c r="BX57" s="236"/>
      <c r="BY57" s="236"/>
      <c r="BZ57" s="236"/>
      <c r="CA57" s="236"/>
      <c r="CC57" s="236"/>
      <c r="CD57" s="236"/>
      <c r="CE57" s="236"/>
      <c r="CF57" s="236"/>
      <c r="CH57" s="236"/>
      <c r="CI57" s="236"/>
      <c r="CJ57" s="236"/>
      <c r="CK57" s="236"/>
      <c r="CM57" s="236"/>
      <c r="CN57" s="236"/>
      <c r="CO57" s="236"/>
      <c r="CP57" s="236"/>
      <c r="CR57" s="236"/>
      <c r="CS57" s="236"/>
      <c r="CT57" s="236"/>
      <c r="CU57" s="236"/>
      <c r="CW57" s="236"/>
      <c r="CX57" s="236"/>
      <c r="CY57" s="236"/>
      <c r="CZ57" s="236"/>
      <c r="DB57" s="236"/>
      <c r="DC57" s="236"/>
      <c r="DD57" s="236"/>
      <c r="DE57" s="236"/>
      <c r="DG57" s="236"/>
      <c r="DH57" s="236"/>
      <c r="DI57" s="236"/>
      <c r="DJ57" s="236"/>
    </row>
    <row r="58" spans="1:114" outlineLevel="1" x14ac:dyDescent="0.25">
      <c r="A58" s="232" t="s">
        <v>180</v>
      </c>
      <c r="B58" s="232"/>
      <c r="D58" s="228"/>
      <c r="E58" s="229"/>
      <c r="F58" s="229"/>
      <c r="G58" s="229"/>
      <c r="H58" s="229"/>
      <c r="I58" s="251"/>
      <c r="J58" s="236"/>
      <c r="K58" s="236"/>
      <c r="L58" s="236"/>
      <c r="M58" s="236"/>
      <c r="O58" s="236"/>
      <c r="P58" s="236"/>
      <c r="Q58" s="236"/>
      <c r="R58" s="236"/>
      <c r="T58" s="236"/>
      <c r="U58" s="236"/>
      <c r="V58" s="236"/>
      <c r="W58" s="236"/>
      <c r="Y58" s="236"/>
      <c r="Z58" s="236"/>
      <c r="AA58" s="236"/>
      <c r="AB58" s="236"/>
      <c r="AD58" s="236"/>
      <c r="AE58" s="236"/>
      <c r="AF58" s="236"/>
      <c r="AG58" s="236"/>
      <c r="AI58" s="236"/>
      <c r="AJ58" s="236"/>
      <c r="AK58" s="236"/>
      <c r="AL58" s="236"/>
      <c r="AM58" s="208"/>
      <c r="AN58" s="236"/>
      <c r="AO58" s="236"/>
      <c r="AP58" s="236"/>
      <c r="AQ58" s="236"/>
      <c r="AS58" s="236"/>
      <c r="AT58" s="236"/>
      <c r="AU58" s="236"/>
      <c r="AV58" s="236"/>
      <c r="AX58" s="236"/>
      <c r="AY58" s="236"/>
      <c r="AZ58" s="236"/>
      <c r="BA58" s="236"/>
      <c r="BC58" s="236"/>
      <c r="BD58" s="236"/>
      <c r="BE58" s="236"/>
      <c r="BF58" s="236"/>
      <c r="BI58" s="236"/>
      <c r="BJ58" s="236"/>
      <c r="BK58" s="236"/>
      <c r="BL58" s="236"/>
      <c r="BM58" s="208"/>
      <c r="BN58" s="236"/>
      <c r="BO58" s="236"/>
      <c r="BP58" s="236"/>
      <c r="BQ58" s="236"/>
      <c r="BS58" s="236"/>
      <c r="BT58" s="236"/>
      <c r="BU58" s="236"/>
      <c r="BV58" s="236"/>
      <c r="BX58" s="236"/>
      <c r="BY58" s="236"/>
      <c r="BZ58" s="236"/>
      <c r="CA58" s="236"/>
      <c r="CC58" s="236"/>
      <c r="CD58" s="236"/>
      <c r="CE58" s="236"/>
      <c r="CF58" s="236"/>
      <c r="CH58" s="236"/>
      <c r="CI58" s="236"/>
      <c r="CJ58" s="236"/>
      <c r="CK58" s="236"/>
      <c r="CM58" s="236"/>
      <c r="CN58" s="236"/>
      <c r="CO58" s="236"/>
      <c r="CP58" s="236"/>
      <c r="CR58" s="236"/>
      <c r="CS58" s="236"/>
      <c r="CT58" s="236"/>
      <c r="CU58" s="236"/>
      <c r="CW58" s="236"/>
      <c r="CX58" s="236"/>
      <c r="CY58" s="236"/>
      <c r="CZ58" s="236"/>
      <c r="DB58" s="236"/>
      <c r="DC58" s="236"/>
      <c r="DD58" s="236"/>
      <c r="DE58" s="236"/>
      <c r="DG58" s="236"/>
      <c r="DH58" s="236"/>
      <c r="DI58" s="236"/>
      <c r="DJ58" s="236"/>
    </row>
    <row r="59" spans="1:114" outlineLevel="1" x14ac:dyDescent="0.25">
      <c r="A59" s="232" t="s">
        <v>194</v>
      </c>
      <c r="B59" s="232"/>
      <c r="D59" s="228"/>
      <c r="E59" s="229"/>
      <c r="F59" s="229"/>
      <c r="G59" s="229"/>
      <c r="H59" s="229"/>
      <c r="I59" s="251"/>
      <c r="J59" s="236"/>
      <c r="K59" s="236"/>
      <c r="L59" s="236"/>
      <c r="M59" s="236"/>
      <c r="O59" s="236"/>
      <c r="P59" s="236"/>
      <c r="Q59" s="236"/>
      <c r="R59" s="236"/>
      <c r="T59" s="236"/>
      <c r="U59" s="236"/>
      <c r="V59" s="236"/>
      <c r="W59" s="236"/>
      <c r="Y59" s="236"/>
      <c r="Z59" s="236"/>
      <c r="AA59" s="236"/>
      <c r="AB59" s="236"/>
      <c r="AD59" s="236"/>
      <c r="AE59" s="236"/>
      <c r="AF59" s="236"/>
      <c r="AG59" s="236"/>
      <c r="AI59" s="236"/>
      <c r="AJ59" s="236"/>
      <c r="AK59" s="236"/>
      <c r="AL59" s="236"/>
      <c r="AM59" s="208"/>
      <c r="AN59" s="236"/>
      <c r="AO59" s="236"/>
      <c r="AP59" s="236"/>
      <c r="AQ59" s="236"/>
      <c r="AS59" s="236"/>
      <c r="AT59" s="236"/>
      <c r="AU59" s="236"/>
      <c r="AV59" s="236"/>
      <c r="AX59" s="236"/>
      <c r="AY59" s="236"/>
      <c r="AZ59" s="236"/>
      <c r="BA59" s="236"/>
      <c r="BC59" s="236"/>
      <c r="BD59" s="236"/>
      <c r="BE59" s="236"/>
      <c r="BF59" s="236"/>
      <c r="BI59" s="236"/>
      <c r="BJ59" s="236"/>
      <c r="BK59" s="236"/>
      <c r="BL59" s="236"/>
      <c r="BM59" s="208"/>
      <c r="BN59" s="236"/>
      <c r="BO59" s="236"/>
      <c r="BP59" s="236"/>
      <c r="BQ59" s="236"/>
      <c r="BS59" s="236"/>
      <c r="BT59" s="236"/>
      <c r="BU59" s="236"/>
      <c r="BV59" s="236"/>
      <c r="BX59" s="236"/>
      <c r="BY59" s="236"/>
      <c r="BZ59" s="236"/>
      <c r="CA59" s="236"/>
      <c r="CC59" s="236"/>
      <c r="CD59" s="236"/>
      <c r="CE59" s="236"/>
      <c r="CF59" s="236"/>
      <c r="CH59" s="236"/>
      <c r="CI59" s="236"/>
      <c r="CJ59" s="236"/>
      <c r="CK59" s="236"/>
      <c r="CM59" s="236"/>
      <c r="CN59" s="236"/>
      <c r="CO59" s="236"/>
      <c r="CP59" s="236"/>
      <c r="CR59" s="236"/>
      <c r="CS59" s="236"/>
      <c r="CT59" s="236"/>
      <c r="CU59" s="236"/>
      <c r="CW59" s="236"/>
      <c r="CX59" s="236"/>
      <c r="CY59" s="236"/>
      <c r="CZ59" s="236"/>
      <c r="DB59" s="236"/>
      <c r="DC59" s="236"/>
      <c r="DD59" s="236"/>
      <c r="DE59" s="236"/>
      <c r="DG59" s="236"/>
      <c r="DH59" s="236"/>
      <c r="DI59" s="236"/>
      <c r="DJ59" s="236"/>
    </row>
    <row r="60" spans="1:114" hidden="1" outlineLevel="1" x14ac:dyDescent="0.25">
      <c r="A60" s="232" t="s">
        <v>195</v>
      </c>
      <c r="B60" s="232"/>
      <c r="D60" s="228"/>
      <c r="E60" s="229"/>
      <c r="F60" s="229"/>
      <c r="G60" s="229"/>
      <c r="H60" s="229"/>
      <c r="I60" s="251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outlineLevel="1" x14ac:dyDescent="0.25">
      <c r="A61" s="232" t="s">
        <v>196</v>
      </c>
      <c r="B61" s="232"/>
      <c r="D61" s="228"/>
      <c r="E61" s="229"/>
      <c r="F61" s="229"/>
      <c r="G61" s="229"/>
      <c r="H61" s="229"/>
      <c r="I61" s="251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outlineLevel="1" x14ac:dyDescent="0.25">
      <c r="A62" s="231" t="s">
        <v>197</v>
      </c>
      <c r="B62" s="231"/>
      <c r="D62" s="228"/>
      <c r="E62" s="229"/>
      <c r="F62" s="229"/>
      <c r="G62" s="229"/>
      <c r="H62" s="229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s="208" customFormat="1" ht="18" customHeight="1" x14ac:dyDescent="0.25">
      <c r="A63" s="221" t="s">
        <v>205</v>
      </c>
      <c r="D63" s="218"/>
      <c r="J63" s="251"/>
      <c r="K63" s="251"/>
      <c r="L63" s="251"/>
      <c r="M63" s="251"/>
      <c r="O63" s="251"/>
      <c r="P63" s="251"/>
      <c r="Q63" s="251"/>
      <c r="R63" s="251"/>
      <c r="T63" s="251"/>
      <c r="U63" s="251"/>
      <c r="V63" s="251"/>
      <c r="W63" s="251"/>
      <c r="Y63" s="251"/>
      <c r="Z63" s="251"/>
      <c r="AA63" s="251"/>
      <c r="AB63" s="251"/>
      <c r="AD63" s="251"/>
      <c r="AE63" s="251"/>
      <c r="AF63" s="251"/>
      <c r="AG63" s="251"/>
      <c r="AI63" s="251"/>
      <c r="AJ63" s="251"/>
      <c r="AK63" s="251"/>
      <c r="AL63" s="251"/>
      <c r="AN63" s="251"/>
      <c r="AO63" s="251"/>
      <c r="AP63" s="251"/>
      <c r="AQ63" s="251"/>
      <c r="AS63" s="251"/>
      <c r="AT63" s="251"/>
      <c r="AU63" s="251"/>
      <c r="AV63" s="251"/>
      <c r="AX63" s="251"/>
      <c r="AY63" s="251"/>
      <c r="AZ63" s="251"/>
      <c r="BA63" s="251"/>
      <c r="BC63" s="251"/>
      <c r="BD63" s="251"/>
      <c r="BE63" s="251"/>
      <c r="BF63" s="251"/>
      <c r="BI63" s="251"/>
      <c r="BJ63" s="251"/>
      <c r="BK63" s="251"/>
      <c r="BL63" s="251"/>
      <c r="BN63" s="251"/>
      <c r="BO63" s="251"/>
      <c r="BP63" s="251"/>
      <c r="BQ63" s="251"/>
      <c r="BS63" s="251"/>
      <c r="BT63" s="251"/>
      <c r="BU63" s="251"/>
      <c r="BV63" s="251"/>
      <c r="BX63" s="251"/>
      <c r="BY63" s="251"/>
      <c r="BZ63" s="251"/>
      <c r="CA63" s="251"/>
      <c r="CC63" s="251"/>
      <c r="CD63" s="251"/>
      <c r="CE63" s="251"/>
      <c r="CF63" s="251"/>
      <c r="CH63" s="251"/>
      <c r="CI63" s="251"/>
      <c r="CJ63" s="251"/>
      <c r="CK63" s="251"/>
      <c r="CM63" s="251"/>
      <c r="CN63" s="251"/>
      <c r="CO63" s="251"/>
      <c r="CP63" s="251"/>
      <c r="CR63" s="251"/>
      <c r="CS63" s="251"/>
      <c r="CT63" s="251"/>
      <c r="CU63" s="251"/>
      <c r="CW63" s="251"/>
      <c r="CX63" s="251"/>
      <c r="CY63" s="251"/>
      <c r="CZ63" s="251"/>
      <c r="DB63" s="251"/>
      <c r="DC63" s="251"/>
      <c r="DD63" s="251"/>
      <c r="DE63" s="251"/>
      <c r="DG63" s="251"/>
      <c r="DH63" s="251"/>
      <c r="DI63" s="251"/>
      <c r="DJ63" s="251"/>
    </row>
    <row r="64" spans="1:114" s="249" customFormat="1" x14ac:dyDescent="0.25">
      <c r="A64" s="219" t="s">
        <v>1</v>
      </c>
      <c r="B64" s="219"/>
      <c r="C64" s="221"/>
      <c r="D64" s="222"/>
      <c r="E64" s="223"/>
      <c r="F64" s="223"/>
      <c r="G64" s="223"/>
      <c r="H64" s="223"/>
      <c r="I64" s="221"/>
      <c r="J64" s="238"/>
      <c r="K64" s="238"/>
      <c r="L64" s="238"/>
      <c r="M64" s="238"/>
      <c r="N64" s="221"/>
      <c r="O64" s="238"/>
      <c r="P64" s="238"/>
      <c r="Q64" s="238"/>
      <c r="R64" s="238"/>
      <c r="S64" s="221"/>
      <c r="T64" s="238"/>
      <c r="U64" s="238"/>
      <c r="V64" s="238"/>
      <c r="W64" s="238"/>
      <c r="X64" s="221"/>
      <c r="Y64" s="238"/>
      <c r="Z64" s="238"/>
      <c r="AA64" s="238"/>
      <c r="AB64" s="238"/>
      <c r="AD64" s="238"/>
      <c r="AE64" s="238"/>
      <c r="AF64" s="238"/>
      <c r="AG64" s="238"/>
      <c r="AI64" s="238"/>
      <c r="AJ64" s="238"/>
      <c r="AK64" s="238"/>
      <c r="AL64" s="238"/>
      <c r="AM64" s="221"/>
      <c r="AN64" s="238"/>
      <c r="AO64" s="238"/>
      <c r="AP64" s="238"/>
      <c r="AQ64" s="238"/>
      <c r="AR64" s="221"/>
      <c r="AS64" s="238"/>
      <c r="AT64" s="238"/>
      <c r="AU64" s="238"/>
      <c r="AV64" s="238"/>
      <c r="AW64" s="221"/>
      <c r="AX64" s="238"/>
      <c r="AY64" s="238"/>
      <c r="AZ64" s="238"/>
      <c r="BA64" s="238"/>
      <c r="BC64" s="238"/>
      <c r="BD64" s="238"/>
      <c r="BE64" s="238"/>
      <c r="BF64" s="238"/>
      <c r="BI64" s="238"/>
      <c r="BJ64" s="238"/>
      <c r="BK64" s="238"/>
      <c r="BL64" s="238"/>
      <c r="BM64" s="221"/>
      <c r="BN64" s="238"/>
      <c r="BO64" s="238"/>
      <c r="BP64" s="238"/>
      <c r="BQ64" s="238"/>
      <c r="BR64" s="221"/>
      <c r="BS64" s="238"/>
      <c r="BT64" s="238"/>
      <c r="BU64" s="238"/>
      <c r="BV64" s="238"/>
      <c r="BW64" s="221"/>
      <c r="BX64" s="238"/>
      <c r="BY64" s="238"/>
      <c r="BZ64" s="238"/>
      <c r="CA64" s="238"/>
      <c r="CC64" s="238"/>
      <c r="CD64" s="238"/>
      <c r="CE64" s="238"/>
      <c r="CF64" s="238"/>
      <c r="CH64" s="238"/>
      <c r="CI64" s="238"/>
      <c r="CJ64" s="238"/>
      <c r="CK64" s="238"/>
      <c r="CM64" s="238"/>
      <c r="CN64" s="238"/>
      <c r="CO64" s="238"/>
      <c r="CP64" s="238"/>
      <c r="CQ64" s="221"/>
      <c r="CR64" s="238"/>
      <c r="CS64" s="238"/>
      <c r="CT64" s="238"/>
      <c r="CU64" s="238"/>
      <c r="CV64" s="221"/>
      <c r="CW64" s="238"/>
      <c r="CX64" s="238"/>
      <c r="CY64" s="238"/>
      <c r="CZ64" s="238"/>
      <c r="DB64" s="238"/>
      <c r="DC64" s="238"/>
      <c r="DD64" s="238"/>
      <c r="DE64" s="238"/>
      <c r="DG64" s="238"/>
      <c r="DH64" s="238"/>
      <c r="DI64" s="238"/>
      <c r="DJ64" s="238"/>
    </row>
    <row r="65" spans="1:114" x14ac:dyDescent="0.25">
      <c r="A65" s="231" t="s">
        <v>926</v>
      </c>
      <c r="B65" s="231"/>
      <c r="D65" s="233"/>
      <c r="E65" s="234"/>
      <c r="F65" s="234"/>
      <c r="G65" s="234"/>
      <c r="H65" s="234"/>
      <c r="I65" s="251"/>
      <c r="J65" s="236"/>
      <c r="K65" s="236"/>
      <c r="L65" s="232">
        <f>SUM(Q65,V65,AA65,AF65)</f>
        <v>0</v>
      </c>
      <c r="M65" s="236"/>
      <c r="O65" s="236"/>
      <c r="P65" s="236"/>
      <c r="Q65" s="232"/>
      <c r="R65" s="236"/>
      <c r="T65" s="236"/>
      <c r="U65" s="236"/>
      <c r="V65" s="232"/>
      <c r="W65" s="236"/>
      <c r="Y65" s="236"/>
      <c r="Z65" s="236"/>
      <c r="AA65" s="232"/>
      <c r="AB65" s="236"/>
      <c r="AD65" s="236"/>
      <c r="AE65" s="236"/>
      <c r="AF65" s="232"/>
      <c r="AG65" s="236"/>
      <c r="AI65" s="236"/>
      <c r="AJ65" s="236"/>
      <c r="AK65" s="232">
        <f>SUM(AP65,AU65,AZ65,BE65)</f>
        <v>0</v>
      </c>
      <c r="AL65" s="236"/>
      <c r="AM65" s="208"/>
      <c r="AN65" s="236"/>
      <c r="AO65" s="236"/>
      <c r="AP65" s="232"/>
      <c r="AQ65" s="236"/>
      <c r="AS65" s="236"/>
      <c r="AT65" s="236"/>
      <c r="AU65" s="232"/>
      <c r="AV65" s="236"/>
      <c r="AX65" s="236"/>
      <c r="AY65" s="236"/>
      <c r="AZ65" s="232"/>
      <c r="BA65" s="236"/>
      <c r="BC65" s="236"/>
      <c r="BD65" s="236"/>
      <c r="BE65" s="232"/>
      <c r="BF65" s="236"/>
      <c r="BI65" s="236"/>
      <c r="BJ65" s="236"/>
      <c r="BK65" s="232">
        <f>SUM(BP65,BU65,BZ65,CE65)</f>
        <v>0</v>
      </c>
      <c r="BL65" s="236"/>
      <c r="BM65" s="208"/>
      <c r="BN65" s="236"/>
      <c r="BO65" s="236"/>
      <c r="BP65" s="232"/>
      <c r="BQ65" s="236"/>
      <c r="BS65" s="236"/>
      <c r="BT65" s="236"/>
      <c r="BU65" s="232"/>
      <c r="BV65" s="236"/>
      <c r="BX65" s="236"/>
      <c r="BY65" s="236"/>
      <c r="BZ65" s="232"/>
      <c r="CA65" s="236"/>
      <c r="CC65" s="236"/>
      <c r="CD65" s="236"/>
      <c r="CE65" s="232"/>
      <c r="CF65" s="236"/>
      <c r="CH65" s="236"/>
      <c r="CI65" s="236"/>
      <c r="CJ65" s="232">
        <f>SUM(CO65,CT65,CY65,DD65)</f>
        <v>0</v>
      </c>
      <c r="CK65" s="236"/>
      <c r="CM65" s="236"/>
      <c r="CN65" s="236"/>
      <c r="CO65" s="232"/>
      <c r="CP65" s="236"/>
      <c r="CR65" s="236"/>
      <c r="CS65" s="236"/>
      <c r="CT65" s="232"/>
      <c r="CU65" s="236"/>
      <c r="CW65" s="236"/>
      <c r="CX65" s="236"/>
      <c r="CY65" s="232"/>
      <c r="CZ65" s="236"/>
      <c r="DB65" s="236"/>
      <c r="DC65" s="236"/>
      <c r="DD65" s="232"/>
      <c r="DE65" s="236"/>
      <c r="DG65" s="236"/>
      <c r="DH65" s="236"/>
      <c r="DI65" s="232">
        <f>SUM(L65,AK65,BK65,CJ65)</f>
        <v>0</v>
      </c>
      <c r="DJ65" s="236"/>
    </row>
    <row r="66" spans="1:114" x14ac:dyDescent="0.25">
      <c r="A66" s="231" t="s">
        <v>927</v>
      </c>
      <c r="B66" s="231"/>
      <c r="D66" s="235"/>
      <c r="E66" s="236"/>
      <c r="F66" s="236"/>
      <c r="G66" s="236"/>
      <c r="H66" s="236"/>
      <c r="I66" s="251"/>
      <c r="J66" s="236"/>
      <c r="K66" s="236"/>
      <c r="L66" s="232">
        <f t="shared" ref="L66:L80" si="108">SUM(Q66,V66,AA66,AF66)</f>
        <v>0</v>
      </c>
      <c r="M66" s="236"/>
      <c r="O66" s="236"/>
      <c r="P66" s="236"/>
      <c r="Q66" s="232"/>
      <c r="R66" s="236"/>
      <c r="T66" s="236"/>
      <c r="U66" s="236"/>
      <c r="V66" s="232"/>
      <c r="W66" s="236"/>
      <c r="Y66" s="236"/>
      <c r="Z66" s="236"/>
      <c r="AA66" s="232"/>
      <c r="AB66" s="236"/>
      <c r="AD66" s="236"/>
      <c r="AE66" s="236"/>
      <c r="AF66" s="232"/>
      <c r="AG66" s="236"/>
      <c r="AI66" s="236"/>
      <c r="AJ66" s="236"/>
      <c r="AK66" s="232">
        <f t="shared" ref="AK66:AK80" si="109">SUM(AP66,AU66,AZ66,BE66)</f>
        <v>0</v>
      </c>
      <c r="AL66" s="236"/>
      <c r="AM66" s="208"/>
      <c r="AN66" s="236"/>
      <c r="AO66" s="236"/>
      <c r="AP66" s="232"/>
      <c r="AQ66" s="236"/>
      <c r="AS66" s="236"/>
      <c r="AT66" s="236"/>
      <c r="AU66" s="232"/>
      <c r="AV66" s="236"/>
      <c r="AX66" s="236"/>
      <c r="AY66" s="236"/>
      <c r="AZ66" s="232"/>
      <c r="BA66" s="236"/>
      <c r="BC66" s="236"/>
      <c r="BD66" s="236"/>
      <c r="BE66" s="232"/>
      <c r="BF66" s="236"/>
      <c r="BI66" s="236"/>
      <c r="BJ66" s="236"/>
      <c r="BK66" s="232">
        <f t="shared" ref="BK66:BK80" si="110">SUM(BP66,BU66,BZ66,CE66)</f>
        <v>0</v>
      </c>
      <c r="BL66" s="236"/>
      <c r="BM66" s="208"/>
      <c r="BN66" s="236"/>
      <c r="BO66" s="236"/>
      <c r="BP66" s="232"/>
      <c r="BQ66" s="236"/>
      <c r="BS66" s="236"/>
      <c r="BT66" s="236"/>
      <c r="BU66" s="232"/>
      <c r="BV66" s="236"/>
      <c r="BX66" s="236"/>
      <c r="BY66" s="236"/>
      <c r="BZ66" s="232"/>
      <c r="CA66" s="236"/>
      <c r="CC66" s="236"/>
      <c r="CD66" s="236"/>
      <c r="CE66" s="232"/>
      <c r="CF66" s="236"/>
      <c r="CH66" s="236"/>
      <c r="CI66" s="236"/>
      <c r="CJ66" s="232">
        <f t="shared" ref="CJ66:CJ80" si="111">SUM(CO66,CT66,CY66,DD66)</f>
        <v>0</v>
      </c>
      <c r="CK66" s="236"/>
      <c r="CM66" s="236"/>
      <c r="CN66" s="236"/>
      <c r="CO66" s="232"/>
      <c r="CP66" s="236"/>
      <c r="CR66" s="236"/>
      <c r="CS66" s="236"/>
      <c r="CT66" s="232"/>
      <c r="CU66" s="236"/>
      <c r="CW66" s="236"/>
      <c r="CX66" s="236"/>
      <c r="CY66" s="232"/>
      <c r="CZ66" s="236"/>
      <c r="DB66" s="236"/>
      <c r="DC66" s="236"/>
      <c r="DD66" s="232"/>
      <c r="DE66" s="236"/>
      <c r="DG66" s="236"/>
      <c r="DH66" s="236"/>
      <c r="DI66" s="232">
        <f t="shared" ref="DI66:DI80" si="112">SUM(L66,AK66,BK66,CJ66)</f>
        <v>0</v>
      </c>
      <c r="DJ66" s="236"/>
    </row>
    <row r="67" spans="1:114" x14ac:dyDescent="0.25">
      <c r="A67" s="231" t="s">
        <v>928</v>
      </c>
      <c r="B67" s="231"/>
      <c r="D67" s="235"/>
      <c r="E67" s="236"/>
      <c r="F67" s="236"/>
      <c r="G67" s="236"/>
      <c r="H67" s="236"/>
      <c r="I67" s="251"/>
      <c r="J67" s="236"/>
      <c r="K67" s="236"/>
      <c r="L67" s="232">
        <f t="shared" si="108"/>
        <v>0</v>
      </c>
      <c r="M67" s="236"/>
      <c r="O67" s="236"/>
      <c r="P67" s="236"/>
      <c r="Q67" s="232"/>
      <c r="R67" s="236"/>
      <c r="T67" s="236"/>
      <c r="U67" s="236"/>
      <c r="V67" s="232"/>
      <c r="W67" s="236"/>
      <c r="Y67" s="236"/>
      <c r="Z67" s="236"/>
      <c r="AA67" s="232"/>
      <c r="AB67" s="236"/>
      <c r="AD67" s="236"/>
      <c r="AE67" s="236"/>
      <c r="AF67" s="232"/>
      <c r="AG67" s="236"/>
      <c r="AI67" s="236"/>
      <c r="AJ67" s="236"/>
      <c r="AK67" s="232">
        <f t="shared" si="109"/>
        <v>0</v>
      </c>
      <c r="AL67" s="236"/>
      <c r="AM67" s="208"/>
      <c r="AN67" s="236"/>
      <c r="AO67" s="236"/>
      <c r="AP67" s="232"/>
      <c r="AQ67" s="236"/>
      <c r="AS67" s="236"/>
      <c r="AT67" s="236"/>
      <c r="AU67" s="232"/>
      <c r="AV67" s="236"/>
      <c r="AX67" s="236"/>
      <c r="AY67" s="236"/>
      <c r="AZ67" s="232"/>
      <c r="BA67" s="236"/>
      <c r="BC67" s="236"/>
      <c r="BD67" s="236"/>
      <c r="BE67" s="232"/>
      <c r="BF67" s="236"/>
      <c r="BI67" s="236"/>
      <c r="BJ67" s="236"/>
      <c r="BK67" s="232">
        <f t="shared" si="110"/>
        <v>0</v>
      </c>
      <c r="BL67" s="236"/>
      <c r="BM67" s="208"/>
      <c r="BN67" s="236"/>
      <c r="BO67" s="236"/>
      <c r="BP67" s="232"/>
      <c r="BQ67" s="236"/>
      <c r="BS67" s="236"/>
      <c r="BT67" s="236"/>
      <c r="BU67" s="232"/>
      <c r="BV67" s="236"/>
      <c r="BX67" s="236"/>
      <c r="BY67" s="236"/>
      <c r="BZ67" s="232"/>
      <c r="CA67" s="236"/>
      <c r="CC67" s="236"/>
      <c r="CD67" s="236"/>
      <c r="CE67" s="232"/>
      <c r="CF67" s="236"/>
      <c r="CH67" s="236"/>
      <c r="CI67" s="236"/>
      <c r="CJ67" s="232">
        <f t="shared" si="111"/>
        <v>0</v>
      </c>
      <c r="CK67" s="236"/>
      <c r="CM67" s="236"/>
      <c r="CN67" s="236"/>
      <c r="CO67" s="232"/>
      <c r="CP67" s="236"/>
      <c r="CR67" s="236"/>
      <c r="CS67" s="236"/>
      <c r="CT67" s="232"/>
      <c r="CU67" s="236"/>
      <c r="CW67" s="236"/>
      <c r="CX67" s="236"/>
      <c r="CY67" s="232"/>
      <c r="CZ67" s="236"/>
      <c r="DB67" s="236"/>
      <c r="DC67" s="236"/>
      <c r="DD67" s="232"/>
      <c r="DE67" s="236"/>
      <c r="DG67" s="236"/>
      <c r="DH67" s="236"/>
      <c r="DI67" s="232">
        <f t="shared" si="112"/>
        <v>0</v>
      </c>
      <c r="DJ67" s="236"/>
    </row>
    <row r="68" spans="1:114" x14ac:dyDescent="0.25">
      <c r="A68" s="231" t="s">
        <v>929</v>
      </c>
      <c r="B68" s="231"/>
      <c r="D68" s="235"/>
      <c r="E68" s="236"/>
      <c r="F68" s="236"/>
      <c r="G68" s="236"/>
      <c r="H68" s="236"/>
      <c r="I68" s="251"/>
      <c r="J68" s="236"/>
      <c r="K68" s="236"/>
      <c r="L68" s="232">
        <f t="shared" si="108"/>
        <v>0</v>
      </c>
      <c r="M68" s="236"/>
      <c r="O68" s="236"/>
      <c r="P68" s="236"/>
      <c r="Q68" s="232"/>
      <c r="R68" s="236"/>
      <c r="T68" s="236"/>
      <c r="U68" s="236"/>
      <c r="V68" s="232"/>
      <c r="W68" s="236"/>
      <c r="Y68" s="236"/>
      <c r="Z68" s="236"/>
      <c r="AA68" s="232"/>
      <c r="AB68" s="236"/>
      <c r="AD68" s="236"/>
      <c r="AE68" s="236"/>
      <c r="AF68" s="232"/>
      <c r="AG68" s="236"/>
      <c r="AI68" s="236"/>
      <c r="AJ68" s="236"/>
      <c r="AK68" s="232">
        <f t="shared" si="109"/>
        <v>0</v>
      </c>
      <c r="AL68" s="236"/>
      <c r="AM68" s="208"/>
      <c r="AN68" s="236"/>
      <c r="AO68" s="236"/>
      <c r="AP68" s="232"/>
      <c r="AQ68" s="236"/>
      <c r="AS68" s="236"/>
      <c r="AT68" s="236"/>
      <c r="AU68" s="232"/>
      <c r="AV68" s="236"/>
      <c r="AX68" s="236"/>
      <c r="AY68" s="236"/>
      <c r="AZ68" s="232"/>
      <c r="BA68" s="236"/>
      <c r="BC68" s="236"/>
      <c r="BD68" s="236"/>
      <c r="BE68" s="232"/>
      <c r="BF68" s="236"/>
      <c r="BI68" s="236"/>
      <c r="BJ68" s="236"/>
      <c r="BK68" s="232">
        <f t="shared" si="110"/>
        <v>0</v>
      </c>
      <c r="BL68" s="236"/>
      <c r="BM68" s="208"/>
      <c r="BN68" s="236"/>
      <c r="BO68" s="236"/>
      <c r="BP68" s="232"/>
      <c r="BQ68" s="236"/>
      <c r="BS68" s="236"/>
      <c r="BT68" s="236"/>
      <c r="BU68" s="232"/>
      <c r="BV68" s="236"/>
      <c r="BX68" s="236"/>
      <c r="BY68" s="236"/>
      <c r="BZ68" s="232"/>
      <c r="CA68" s="236"/>
      <c r="CC68" s="236"/>
      <c r="CD68" s="236"/>
      <c r="CE68" s="232"/>
      <c r="CF68" s="236"/>
      <c r="CH68" s="236"/>
      <c r="CI68" s="236"/>
      <c r="CJ68" s="232">
        <f t="shared" si="111"/>
        <v>0</v>
      </c>
      <c r="CK68" s="236"/>
      <c r="CM68" s="236"/>
      <c r="CN68" s="236"/>
      <c r="CO68" s="232"/>
      <c r="CP68" s="236"/>
      <c r="CR68" s="236"/>
      <c r="CS68" s="236"/>
      <c r="CT68" s="232"/>
      <c r="CU68" s="236"/>
      <c r="CW68" s="236"/>
      <c r="CX68" s="236"/>
      <c r="CY68" s="232"/>
      <c r="CZ68" s="236"/>
      <c r="DB68" s="236"/>
      <c r="DC68" s="236"/>
      <c r="DD68" s="232"/>
      <c r="DE68" s="236"/>
      <c r="DG68" s="236"/>
      <c r="DH68" s="236"/>
      <c r="DI68" s="232">
        <f t="shared" si="112"/>
        <v>0</v>
      </c>
      <c r="DJ68" s="236"/>
    </row>
    <row r="69" spans="1:114" x14ac:dyDescent="0.25">
      <c r="A69" s="231" t="s">
        <v>930</v>
      </c>
      <c r="B69" s="231"/>
      <c r="D69" s="235"/>
      <c r="E69" s="236"/>
      <c r="F69" s="236"/>
      <c r="G69" s="236"/>
      <c r="H69" s="236"/>
      <c r="I69" s="251"/>
      <c r="J69" s="236"/>
      <c r="K69" s="236"/>
      <c r="L69" s="232">
        <f t="shared" si="108"/>
        <v>0</v>
      </c>
      <c r="M69" s="236"/>
      <c r="O69" s="236"/>
      <c r="P69" s="236"/>
      <c r="Q69" s="232"/>
      <c r="R69" s="236"/>
      <c r="T69" s="236"/>
      <c r="U69" s="236"/>
      <c r="V69" s="232"/>
      <c r="W69" s="236"/>
      <c r="Y69" s="236"/>
      <c r="Z69" s="236"/>
      <c r="AA69" s="232"/>
      <c r="AB69" s="236"/>
      <c r="AD69" s="236"/>
      <c r="AE69" s="236"/>
      <c r="AF69" s="232"/>
      <c r="AG69" s="236"/>
      <c r="AI69" s="236"/>
      <c r="AJ69" s="236"/>
      <c r="AK69" s="232">
        <f t="shared" si="109"/>
        <v>0</v>
      </c>
      <c r="AL69" s="236"/>
      <c r="AM69" s="208"/>
      <c r="AN69" s="236"/>
      <c r="AO69" s="236"/>
      <c r="AP69" s="232"/>
      <c r="AQ69" s="236"/>
      <c r="AS69" s="236"/>
      <c r="AT69" s="236"/>
      <c r="AU69" s="232"/>
      <c r="AV69" s="236"/>
      <c r="AX69" s="236"/>
      <c r="AY69" s="236"/>
      <c r="AZ69" s="232"/>
      <c r="BA69" s="236"/>
      <c r="BC69" s="236"/>
      <c r="BD69" s="236"/>
      <c r="BE69" s="232"/>
      <c r="BF69" s="236"/>
      <c r="BI69" s="236"/>
      <c r="BJ69" s="236"/>
      <c r="BK69" s="232">
        <f t="shared" si="110"/>
        <v>0</v>
      </c>
      <c r="BL69" s="236"/>
      <c r="BM69" s="208"/>
      <c r="BN69" s="236"/>
      <c r="BO69" s="236"/>
      <c r="BP69" s="232"/>
      <c r="BQ69" s="236"/>
      <c r="BS69" s="236"/>
      <c r="BT69" s="236"/>
      <c r="BU69" s="232"/>
      <c r="BV69" s="236"/>
      <c r="BX69" s="236"/>
      <c r="BY69" s="236"/>
      <c r="BZ69" s="232"/>
      <c r="CA69" s="236"/>
      <c r="CC69" s="236"/>
      <c r="CD69" s="236"/>
      <c r="CE69" s="232"/>
      <c r="CF69" s="236"/>
      <c r="CH69" s="236"/>
      <c r="CI69" s="236"/>
      <c r="CJ69" s="232">
        <f t="shared" si="111"/>
        <v>0</v>
      </c>
      <c r="CK69" s="236"/>
      <c r="CM69" s="236"/>
      <c r="CN69" s="236"/>
      <c r="CO69" s="232"/>
      <c r="CP69" s="236"/>
      <c r="CR69" s="236"/>
      <c r="CS69" s="236"/>
      <c r="CT69" s="232"/>
      <c r="CU69" s="236"/>
      <c r="CW69" s="236"/>
      <c r="CX69" s="236"/>
      <c r="CY69" s="232"/>
      <c r="CZ69" s="236"/>
      <c r="DB69" s="236"/>
      <c r="DC69" s="236"/>
      <c r="DD69" s="232"/>
      <c r="DE69" s="236"/>
      <c r="DG69" s="236"/>
      <c r="DH69" s="236"/>
      <c r="DI69" s="232">
        <f t="shared" si="112"/>
        <v>0</v>
      </c>
      <c r="DJ69" s="236"/>
    </row>
    <row r="70" spans="1:114" x14ac:dyDescent="0.25">
      <c r="A70" s="231" t="s">
        <v>938</v>
      </c>
      <c r="B70" s="231"/>
      <c r="D70" s="235"/>
      <c r="E70" s="236"/>
      <c r="F70" s="236"/>
      <c r="G70" s="236"/>
      <c r="H70" s="236"/>
      <c r="I70" s="251"/>
      <c r="J70" s="236"/>
      <c r="K70" s="236"/>
      <c r="L70" s="232">
        <f t="shared" si="108"/>
        <v>0</v>
      </c>
      <c r="M70" s="236"/>
      <c r="O70" s="236"/>
      <c r="P70" s="236"/>
      <c r="Q70" s="232"/>
      <c r="R70" s="236"/>
      <c r="T70" s="236"/>
      <c r="U70" s="236"/>
      <c r="V70" s="232"/>
      <c r="W70" s="236"/>
      <c r="Y70" s="236"/>
      <c r="Z70" s="236"/>
      <c r="AA70" s="232"/>
      <c r="AB70" s="236"/>
      <c r="AD70" s="236"/>
      <c r="AE70" s="236"/>
      <c r="AF70" s="232"/>
      <c r="AG70" s="236"/>
      <c r="AI70" s="236"/>
      <c r="AJ70" s="236"/>
      <c r="AK70" s="232">
        <f t="shared" si="109"/>
        <v>0</v>
      </c>
      <c r="AL70" s="236"/>
      <c r="AM70" s="208"/>
      <c r="AN70" s="236"/>
      <c r="AO70" s="236"/>
      <c r="AP70" s="232"/>
      <c r="AQ70" s="236"/>
      <c r="AS70" s="236"/>
      <c r="AT70" s="236"/>
      <c r="AU70" s="232"/>
      <c r="AV70" s="236"/>
      <c r="AX70" s="236"/>
      <c r="AY70" s="236"/>
      <c r="AZ70" s="232"/>
      <c r="BA70" s="236"/>
      <c r="BC70" s="236"/>
      <c r="BD70" s="236"/>
      <c r="BE70" s="232"/>
      <c r="BF70" s="236"/>
      <c r="BI70" s="236"/>
      <c r="BJ70" s="236"/>
      <c r="BK70" s="232">
        <f t="shared" si="110"/>
        <v>0</v>
      </c>
      <c r="BL70" s="236"/>
      <c r="BM70" s="208"/>
      <c r="BN70" s="236"/>
      <c r="BO70" s="236"/>
      <c r="BP70" s="232"/>
      <c r="BQ70" s="236"/>
      <c r="BS70" s="236"/>
      <c r="BT70" s="236"/>
      <c r="BU70" s="232"/>
      <c r="BV70" s="236"/>
      <c r="BX70" s="236"/>
      <c r="BY70" s="236"/>
      <c r="BZ70" s="232"/>
      <c r="CA70" s="236"/>
      <c r="CC70" s="236"/>
      <c r="CD70" s="236"/>
      <c r="CE70" s="232"/>
      <c r="CF70" s="236"/>
      <c r="CH70" s="236"/>
      <c r="CI70" s="236"/>
      <c r="CJ70" s="232">
        <f t="shared" si="111"/>
        <v>0</v>
      </c>
      <c r="CK70" s="236"/>
      <c r="CM70" s="236"/>
      <c r="CN70" s="236"/>
      <c r="CO70" s="232"/>
      <c r="CP70" s="236"/>
      <c r="CR70" s="236"/>
      <c r="CS70" s="236"/>
      <c r="CT70" s="232"/>
      <c r="CU70" s="236"/>
      <c r="CW70" s="236"/>
      <c r="CX70" s="236"/>
      <c r="CY70" s="232"/>
      <c r="CZ70" s="236"/>
      <c r="DB70" s="236"/>
      <c r="DC70" s="236"/>
      <c r="DD70" s="232"/>
      <c r="DE70" s="236"/>
      <c r="DG70" s="236"/>
      <c r="DH70" s="236"/>
      <c r="DI70" s="232">
        <f t="shared" si="112"/>
        <v>0</v>
      </c>
      <c r="DJ70" s="236"/>
    </row>
    <row r="71" spans="1:114" x14ac:dyDescent="0.25">
      <c r="A71" s="231" t="s">
        <v>979</v>
      </c>
      <c r="B71" s="231"/>
      <c r="D71" s="235"/>
      <c r="E71" s="236"/>
      <c r="F71" s="236"/>
      <c r="G71" s="236"/>
      <c r="H71" s="236"/>
      <c r="I71" s="251"/>
      <c r="J71" s="236"/>
      <c r="K71" s="236"/>
      <c r="L71" s="232">
        <f t="shared" si="108"/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 t="shared" si="109"/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 t="shared" si="110"/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 t="shared" si="111"/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 t="shared" si="112"/>
        <v>0</v>
      </c>
      <c r="DJ71" s="236"/>
    </row>
    <row r="72" spans="1:114" hidden="1" x14ac:dyDescent="0.25">
      <c r="A72" s="231"/>
      <c r="B72" s="231"/>
      <c r="D72" s="235"/>
      <c r="E72" s="236"/>
      <c r="F72" s="236"/>
      <c r="G72" s="236"/>
      <c r="H72" s="236"/>
      <c r="I72" s="251"/>
      <c r="J72" s="236"/>
      <c r="K72" s="236"/>
      <c r="L72" s="232">
        <f t="shared" si="108"/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si="109"/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si="110"/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si="111"/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si="112"/>
        <v>0</v>
      </c>
      <c r="DJ72" s="236"/>
    </row>
    <row r="73" spans="1:114" hidden="1" x14ac:dyDescent="0.25">
      <c r="A73" s="231"/>
      <c r="B73" s="231"/>
      <c r="D73" s="235"/>
      <c r="E73" s="236"/>
      <c r="F73" s="236"/>
      <c r="G73" s="236"/>
      <c r="H73" s="236"/>
      <c r="I73" s="251"/>
      <c r="J73" s="236"/>
      <c r="K73" s="236"/>
      <c r="L73" s="232">
        <f t="shared" si="108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109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110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111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112"/>
        <v>0</v>
      </c>
      <c r="DJ73" s="236"/>
    </row>
    <row r="74" spans="1:114" hidden="1" x14ac:dyDescent="0.25">
      <c r="A74" s="231"/>
      <c r="B74" s="231"/>
      <c r="D74" s="235"/>
      <c r="E74" s="236"/>
      <c r="F74" s="236"/>
      <c r="G74" s="236"/>
      <c r="H74" s="236"/>
      <c r="I74" s="251"/>
      <c r="J74" s="236"/>
      <c r="K74" s="236"/>
      <c r="L74" s="232">
        <f t="shared" si="108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109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110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111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112"/>
        <v>0</v>
      </c>
      <c r="DJ74" s="236"/>
    </row>
    <row r="75" spans="1:114" hidden="1" x14ac:dyDescent="0.25">
      <c r="A75" s="231"/>
      <c r="B75" s="231"/>
      <c r="D75" s="235"/>
      <c r="E75" s="236"/>
      <c r="F75" s="236"/>
      <c r="G75" s="236"/>
      <c r="H75" s="236"/>
      <c r="I75" s="251"/>
      <c r="J75" s="236"/>
      <c r="K75" s="236"/>
      <c r="L75" s="232">
        <f t="shared" si="108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109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110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111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112"/>
        <v>0</v>
      </c>
      <c r="DJ75" s="236"/>
    </row>
    <row r="76" spans="1:114" hidden="1" x14ac:dyDescent="0.25">
      <c r="A76" s="231"/>
      <c r="B76" s="231"/>
      <c r="D76" s="235"/>
      <c r="E76" s="236"/>
      <c r="F76" s="236"/>
      <c r="G76" s="236"/>
      <c r="H76" s="236"/>
      <c r="I76" s="251"/>
      <c r="J76" s="236"/>
      <c r="K76" s="236"/>
      <c r="L76" s="232">
        <f t="shared" si="108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109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110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111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112"/>
        <v>0</v>
      </c>
      <c r="DJ76" s="236"/>
    </row>
    <row r="77" spans="1:114" hidden="1" x14ac:dyDescent="0.25">
      <c r="A77" s="231"/>
      <c r="B77" s="231"/>
      <c r="D77" s="235"/>
      <c r="E77" s="236"/>
      <c r="F77" s="236"/>
      <c r="G77" s="236"/>
      <c r="H77" s="236"/>
      <c r="I77" s="251"/>
      <c r="J77" s="236"/>
      <c r="K77" s="236"/>
      <c r="L77" s="232">
        <f t="shared" si="108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109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110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111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112"/>
        <v>0</v>
      </c>
      <c r="DJ77" s="236"/>
    </row>
    <row r="78" spans="1:114" hidden="1" x14ac:dyDescent="0.25">
      <c r="A78" s="231"/>
      <c r="B78" s="231"/>
      <c r="D78" s="235"/>
      <c r="E78" s="236"/>
      <c r="F78" s="236"/>
      <c r="G78" s="236"/>
      <c r="H78" s="236"/>
      <c r="I78" s="251"/>
      <c r="J78" s="236"/>
      <c r="K78" s="236"/>
      <c r="L78" s="232">
        <f t="shared" si="108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109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110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111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112"/>
        <v>0</v>
      </c>
      <c r="DJ78" s="236"/>
    </row>
    <row r="79" spans="1:114" hidden="1" x14ac:dyDescent="0.25">
      <c r="A79" s="231"/>
      <c r="B79" s="231"/>
      <c r="D79" s="235"/>
      <c r="E79" s="236"/>
      <c r="F79" s="236"/>
      <c r="G79" s="236"/>
      <c r="H79" s="236"/>
      <c r="I79" s="251"/>
      <c r="J79" s="236"/>
      <c r="K79" s="236"/>
      <c r="L79" s="232">
        <f t="shared" si="108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109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110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111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112"/>
        <v>0</v>
      </c>
      <c r="DJ79" s="236"/>
    </row>
    <row r="80" spans="1:114" hidden="1" x14ac:dyDescent="0.25">
      <c r="A80" s="231"/>
      <c r="B80" s="231"/>
      <c r="D80" s="235"/>
      <c r="E80" s="236"/>
      <c r="F80" s="236"/>
      <c r="G80" s="236"/>
      <c r="H80" s="236"/>
      <c r="I80" s="251"/>
      <c r="J80" s="236"/>
      <c r="K80" s="236"/>
      <c r="L80" s="232">
        <f t="shared" si="108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109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110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305"/>
      <c r="CI80" s="305"/>
      <c r="CJ80" s="232">
        <f t="shared" si="111"/>
        <v>0</v>
      </c>
      <c r="CK80" s="305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305"/>
      <c r="DH80" s="305"/>
      <c r="DI80" s="232">
        <f t="shared" si="112"/>
        <v>0</v>
      </c>
      <c r="DJ80" s="305"/>
    </row>
    <row r="81" spans="1:114" s="208" customFormat="1" x14ac:dyDescent="0.25">
      <c r="D81" s="218"/>
      <c r="J81" s="251"/>
      <c r="K81" s="251"/>
      <c r="L81" s="251"/>
      <c r="M81" s="251"/>
      <c r="O81" s="251"/>
      <c r="P81" s="251"/>
      <c r="Q81" s="251"/>
      <c r="R81" s="251"/>
      <c r="T81" s="251"/>
      <c r="U81" s="251"/>
      <c r="V81" s="251"/>
      <c r="W81" s="251"/>
      <c r="Y81" s="251"/>
      <c r="Z81" s="251"/>
      <c r="AA81" s="251"/>
      <c r="AB81" s="251"/>
      <c r="AD81" s="251"/>
      <c r="AE81" s="251"/>
      <c r="AF81" s="251"/>
      <c r="AG81" s="251"/>
      <c r="AI81" s="251"/>
      <c r="AJ81" s="251"/>
      <c r="AK81" s="251"/>
      <c r="AL81" s="251"/>
      <c r="AN81" s="251"/>
      <c r="AO81" s="251"/>
      <c r="AP81" s="251"/>
      <c r="AQ81" s="251"/>
      <c r="AS81" s="251"/>
      <c r="AT81" s="251"/>
      <c r="AU81" s="251"/>
      <c r="AV81" s="251"/>
      <c r="AX81" s="251"/>
      <c r="AY81" s="251"/>
      <c r="AZ81" s="251"/>
      <c r="BA81" s="251"/>
      <c r="BC81" s="251"/>
      <c r="BD81" s="251"/>
      <c r="BE81" s="251"/>
      <c r="BF81" s="251"/>
      <c r="BI81" s="251"/>
      <c r="BJ81" s="251"/>
      <c r="BK81" s="251"/>
      <c r="BL81" s="251"/>
      <c r="BN81" s="251"/>
      <c r="BO81" s="251"/>
      <c r="BP81" s="251"/>
      <c r="BQ81" s="251"/>
      <c r="BS81" s="251"/>
      <c r="BT81" s="251"/>
      <c r="BU81" s="251"/>
      <c r="BV81" s="251"/>
      <c r="BX81" s="251"/>
      <c r="BY81" s="251"/>
      <c r="BZ81" s="251"/>
      <c r="CA81" s="251"/>
      <c r="CC81" s="251"/>
      <c r="CD81" s="251"/>
      <c r="CE81" s="251"/>
      <c r="CF81" s="251"/>
      <c r="CH81" s="251"/>
      <c r="CI81" s="251"/>
      <c r="CJ81" s="251"/>
      <c r="CK81" s="251"/>
      <c r="CM81" s="251"/>
      <c r="CN81" s="251"/>
      <c r="CO81" s="251"/>
      <c r="CP81" s="251"/>
      <c r="CR81" s="251"/>
      <c r="CS81" s="251"/>
      <c r="CT81" s="251"/>
      <c r="CU81" s="251"/>
      <c r="CW81" s="251"/>
      <c r="CX81" s="251"/>
      <c r="CY81" s="251"/>
      <c r="CZ81" s="251"/>
      <c r="DB81" s="251"/>
      <c r="DC81" s="251"/>
      <c r="DD81" s="251"/>
      <c r="DE81" s="251"/>
      <c r="DG81" s="251"/>
      <c r="DH81" s="251"/>
      <c r="DI81" s="251"/>
      <c r="DJ81" s="251"/>
    </row>
    <row r="82" spans="1:114" s="249" customFormat="1" ht="30" x14ac:dyDescent="0.25">
      <c r="A82" s="219" t="s">
        <v>6</v>
      </c>
      <c r="B82" s="220" t="s">
        <v>187</v>
      </c>
      <c r="C82" s="221"/>
      <c r="D82" s="237"/>
      <c r="E82" s="238"/>
      <c r="F82" s="238"/>
      <c r="G82" s="238"/>
      <c r="H82" s="238"/>
      <c r="I82" s="221"/>
      <c r="J82" s="238"/>
      <c r="K82" s="238"/>
      <c r="L82" s="238"/>
      <c r="M82" s="238"/>
      <c r="N82" s="221"/>
      <c r="O82" s="238"/>
      <c r="P82" s="238"/>
      <c r="Q82" s="238"/>
      <c r="R82" s="238"/>
      <c r="S82" s="221"/>
      <c r="T82" s="238"/>
      <c r="U82" s="238"/>
      <c r="V82" s="238"/>
      <c r="W82" s="238"/>
      <c r="X82" s="221"/>
      <c r="Y82" s="238"/>
      <c r="Z82" s="238"/>
      <c r="AA82" s="238"/>
      <c r="AB82" s="238"/>
      <c r="AD82" s="238"/>
      <c r="AE82" s="238"/>
      <c r="AF82" s="238"/>
      <c r="AG82" s="238"/>
      <c r="AI82" s="238"/>
      <c r="AJ82" s="238"/>
      <c r="AK82" s="238"/>
      <c r="AL82" s="238"/>
      <c r="AM82" s="221"/>
      <c r="AN82" s="238"/>
      <c r="AO82" s="238"/>
      <c r="AP82" s="238"/>
      <c r="AQ82" s="238"/>
      <c r="AR82" s="221"/>
      <c r="AS82" s="238"/>
      <c r="AT82" s="238"/>
      <c r="AU82" s="238"/>
      <c r="AV82" s="238"/>
      <c r="AW82" s="221"/>
      <c r="AX82" s="238"/>
      <c r="AY82" s="238"/>
      <c r="AZ82" s="238"/>
      <c r="BA82" s="238"/>
      <c r="BC82" s="238"/>
      <c r="BD82" s="238"/>
      <c r="BE82" s="238"/>
      <c r="BF82" s="238"/>
      <c r="BI82" s="238"/>
      <c r="BJ82" s="238"/>
      <c r="BK82" s="238"/>
      <c r="BL82" s="238"/>
      <c r="BM82" s="221"/>
      <c r="BN82" s="238"/>
      <c r="BO82" s="238"/>
      <c r="BP82" s="238"/>
      <c r="BQ82" s="238"/>
      <c r="BR82" s="221"/>
      <c r="BS82" s="238"/>
      <c r="BT82" s="238"/>
      <c r="BU82" s="238"/>
      <c r="BV82" s="238"/>
      <c r="BW82" s="221"/>
      <c r="BX82" s="238"/>
      <c r="BY82" s="238"/>
      <c r="BZ82" s="238"/>
      <c r="CA82" s="238"/>
      <c r="CC82" s="238"/>
      <c r="CD82" s="238"/>
      <c r="CE82" s="238"/>
      <c r="CF82" s="238"/>
      <c r="CH82" s="238"/>
      <c r="CI82" s="238"/>
      <c r="CJ82" s="238"/>
      <c r="CK82" s="238"/>
      <c r="CM82" s="238"/>
      <c r="CN82" s="238"/>
      <c r="CO82" s="238"/>
      <c r="CP82" s="238"/>
      <c r="CQ82" s="221"/>
      <c r="CR82" s="238"/>
      <c r="CS82" s="238"/>
      <c r="CT82" s="238"/>
      <c r="CU82" s="238"/>
      <c r="CV82" s="221"/>
      <c r="CW82" s="238"/>
      <c r="CX82" s="238"/>
      <c r="CY82" s="238"/>
      <c r="CZ82" s="238"/>
      <c r="DB82" s="238"/>
      <c r="DC82" s="238"/>
      <c r="DD82" s="238"/>
      <c r="DE82" s="238"/>
      <c r="DG82" s="238"/>
      <c r="DH82" s="238"/>
      <c r="DI82" s="238"/>
      <c r="DJ82" s="238"/>
    </row>
    <row r="83" spans="1:114" x14ac:dyDescent="0.25">
      <c r="A83" s="231" t="s">
        <v>961</v>
      </c>
      <c r="B83" s="231"/>
      <c r="D83" s="330"/>
      <c r="E83" s="231"/>
      <c r="F83" s="231"/>
      <c r="G83" s="231"/>
      <c r="H83" s="231"/>
      <c r="J83" s="232">
        <f t="shared" ref="J83:K85" si="113">SUM(O83,T83,Y83,AD83)</f>
        <v>64.666666666666671</v>
      </c>
      <c r="K83" s="232">
        <f>SUM(P83,U83,Z83,AE83)</f>
        <v>0</v>
      </c>
      <c r="L83" s="236"/>
      <c r="M83" s="232">
        <f t="shared" ref="M83:M85" si="114">SUM(R83,W83,AB83,AG83)</f>
        <v>0</v>
      </c>
      <c r="O83" s="232">
        <f>2*9.6*5/6</f>
        <v>16</v>
      </c>
      <c r="P83" s="236"/>
      <c r="Q83" s="236"/>
      <c r="R83" s="232"/>
      <c r="T83" s="232">
        <f>2*10*5/6</f>
        <v>16.666666666666668</v>
      </c>
      <c r="U83" s="236"/>
      <c r="V83" s="236"/>
      <c r="W83" s="232"/>
      <c r="Y83" s="232">
        <f>2*9.6*5/6</f>
        <v>16</v>
      </c>
      <c r="Z83" s="236"/>
      <c r="AA83" s="236"/>
      <c r="AB83" s="232"/>
      <c r="AD83" s="232">
        <f>2*9.6*5/6</f>
        <v>16</v>
      </c>
      <c r="AE83" s="232"/>
      <c r="AF83" s="236"/>
      <c r="AG83" s="232"/>
      <c r="AI83" s="232">
        <f t="shared" ref="AI83:AJ85" si="115">SUM(AN83,AS83,AX83,BC83)</f>
        <v>64.666666666666671</v>
      </c>
      <c r="AJ83" s="232">
        <f>SUM(AO83,AT83,AY83,BD83)</f>
        <v>0</v>
      </c>
      <c r="AK83" s="236"/>
      <c r="AL83" s="232">
        <f t="shared" ref="AL83:AL85" si="116">SUM(AQ83,AV83,BA83,BF83)</f>
        <v>0</v>
      </c>
      <c r="AM83" s="208"/>
      <c r="AN83" s="232">
        <f>2*9.6*5/6</f>
        <v>16</v>
      </c>
      <c r="AO83" s="236"/>
      <c r="AP83" s="236"/>
      <c r="AQ83" s="232"/>
      <c r="AS83" s="232">
        <f>2*10*5/6</f>
        <v>16.666666666666668</v>
      </c>
      <c r="AT83" s="236"/>
      <c r="AU83" s="236"/>
      <c r="AV83" s="232"/>
      <c r="AX83" s="232">
        <f>2*9.6*5/6</f>
        <v>16</v>
      </c>
      <c r="AY83" s="236"/>
      <c r="AZ83" s="236"/>
      <c r="BA83" s="232"/>
      <c r="BC83" s="232">
        <f>2*9.6*5/6</f>
        <v>16</v>
      </c>
      <c r="BD83" s="232"/>
      <c r="BE83" s="236"/>
      <c r="BF83" s="232"/>
      <c r="BI83" s="232">
        <f t="shared" ref="BI83:BI85" si="117">SUM(BN83:CC83)</f>
        <v>38.166666666666671</v>
      </c>
      <c r="BJ83" s="232">
        <f>SUM(BO83,BT83,BY83,CD83)</f>
        <v>0</v>
      </c>
      <c r="BK83" s="236"/>
      <c r="BL83" s="232">
        <f t="shared" ref="BL83:BL85" si="118">SUM(BQ83,BV83,CA83,CF83)</f>
        <v>0</v>
      </c>
      <c r="BM83" s="208"/>
      <c r="BN83" s="232">
        <f>2*9.6*5/6</f>
        <v>16</v>
      </c>
      <c r="BO83" s="236"/>
      <c r="BP83" s="236"/>
      <c r="BQ83" s="232"/>
      <c r="BS83" s="232">
        <f>1*10*5/6</f>
        <v>8.3333333333333339</v>
      </c>
      <c r="BT83" s="236"/>
      <c r="BU83" s="236"/>
      <c r="BV83" s="232"/>
      <c r="BX83" s="232">
        <f>1*9.6*5/6</f>
        <v>8</v>
      </c>
      <c r="BY83" s="236"/>
      <c r="BZ83" s="236"/>
      <c r="CA83" s="232"/>
      <c r="CC83" s="232">
        <f>1*7*5/6</f>
        <v>5.833333333333333</v>
      </c>
      <c r="CD83" s="236"/>
      <c r="CE83" s="236"/>
      <c r="CF83" s="232"/>
      <c r="CH83" s="232">
        <f>SUM(CM83,CR83,CW83,DB83)</f>
        <v>0</v>
      </c>
      <c r="CI83" s="232">
        <f>SUM(CN83,CS83,CX83,DC83)</f>
        <v>0</v>
      </c>
      <c r="CJ83" s="236"/>
      <c r="CK83" s="232">
        <f>SUM(CP83,CU83,CZ83,DE83)</f>
        <v>0</v>
      </c>
      <c r="CM83" s="232"/>
      <c r="CN83" s="232"/>
      <c r="CO83" s="236"/>
      <c r="CP83" s="232"/>
      <c r="CR83" s="232"/>
      <c r="CS83" s="232"/>
      <c r="CT83" s="236"/>
      <c r="CU83" s="232"/>
      <c r="CW83" s="232"/>
      <c r="CX83" s="232"/>
      <c r="CY83" s="236"/>
      <c r="CZ83" s="232"/>
      <c r="DB83" s="232"/>
      <c r="DC83" s="232"/>
      <c r="DD83" s="236"/>
      <c r="DE83" s="232"/>
      <c r="DG83" s="232">
        <f>SUM(J83,AI83,BI83,CH83)</f>
        <v>167.5</v>
      </c>
      <c r="DH83" s="236"/>
      <c r="DI83" s="236"/>
      <c r="DJ83" s="232">
        <f>SUM(M83,AL83,BL83,CK83)</f>
        <v>0</v>
      </c>
    </row>
    <row r="84" spans="1:114" hidden="1" x14ac:dyDescent="0.25">
      <c r="A84" s="231" t="s">
        <v>962</v>
      </c>
      <c r="B84" s="231"/>
      <c r="D84" s="330"/>
      <c r="E84" s="231"/>
      <c r="F84" s="231"/>
      <c r="G84" s="231"/>
      <c r="H84" s="231"/>
      <c r="J84" s="232">
        <f t="shared" si="113"/>
        <v>0</v>
      </c>
      <c r="K84" s="232">
        <f t="shared" si="113"/>
        <v>0</v>
      </c>
      <c r="L84" s="236"/>
      <c r="M84" s="232">
        <f t="shared" si="114"/>
        <v>0</v>
      </c>
      <c r="O84" s="232">
        <v>0</v>
      </c>
      <c r="P84" s="232"/>
      <c r="Q84" s="236"/>
      <c r="R84" s="232"/>
      <c r="T84" s="232">
        <v>0</v>
      </c>
      <c r="U84" s="232"/>
      <c r="V84" s="236"/>
      <c r="W84" s="232"/>
      <c r="Y84" s="232">
        <v>0</v>
      </c>
      <c r="Z84" s="232"/>
      <c r="AA84" s="236"/>
      <c r="AB84" s="232"/>
      <c r="AD84" s="232">
        <v>0</v>
      </c>
      <c r="AE84" s="232"/>
      <c r="AF84" s="236"/>
      <c r="AG84" s="232"/>
      <c r="AI84" s="232">
        <f t="shared" si="115"/>
        <v>0</v>
      </c>
      <c r="AJ84" s="232">
        <f t="shared" si="115"/>
        <v>0</v>
      </c>
      <c r="AK84" s="236"/>
      <c r="AL84" s="232">
        <f t="shared" si="116"/>
        <v>0</v>
      </c>
      <c r="AM84" s="208"/>
      <c r="AN84" s="232">
        <f>8.6*0*5/6</f>
        <v>0</v>
      </c>
      <c r="AO84" s="232"/>
      <c r="AP84" s="236"/>
      <c r="AQ84" s="232"/>
      <c r="AS84" s="232">
        <f>9*0*5/6</f>
        <v>0</v>
      </c>
      <c r="AT84" s="232"/>
      <c r="AU84" s="236"/>
      <c r="AV84" s="232"/>
      <c r="AX84" s="232">
        <f>8.8*0*5/6</f>
        <v>0</v>
      </c>
      <c r="AY84" s="232"/>
      <c r="AZ84" s="236"/>
      <c r="BA84" s="232"/>
      <c r="BC84" s="232">
        <f>9*0*5/6</f>
        <v>0</v>
      </c>
      <c r="BD84" s="232"/>
      <c r="BE84" s="236"/>
      <c r="BF84" s="232"/>
      <c r="BI84" s="232">
        <f t="shared" si="117"/>
        <v>0</v>
      </c>
      <c r="BJ84" s="232">
        <f t="shared" ref="BI84:BJ85" si="119">SUM(BO84,BT84,BY84,CD84)</f>
        <v>0</v>
      </c>
      <c r="BK84" s="236"/>
      <c r="BL84" s="232">
        <f t="shared" si="118"/>
        <v>0</v>
      </c>
      <c r="BM84" s="208"/>
      <c r="BN84" s="232"/>
      <c r="BO84" s="236"/>
      <c r="BP84" s="236"/>
      <c r="BQ84" s="232"/>
      <c r="BS84" s="232"/>
      <c r="BT84" s="236"/>
      <c r="BU84" s="236"/>
      <c r="BV84" s="232"/>
      <c r="BX84" s="232"/>
      <c r="BY84" s="236"/>
      <c r="BZ84" s="236"/>
      <c r="CA84" s="232"/>
      <c r="CC84" s="232"/>
      <c r="CD84" s="236"/>
      <c r="CE84" s="236"/>
      <c r="CF84" s="232"/>
      <c r="CH84" s="232">
        <f t="shared" ref="CH84:CI85" si="120">SUM(CM84,CR84,CW84,DB84)</f>
        <v>0</v>
      </c>
      <c r="CI84" s="232">
        <f t="shared" si="120"/>
        <v>0</v>
      </c>
      <c r="CJ84" s="236"/>
      <c r="CK84" s="232">
        <f t="shared" ref="CK84:CK85" si="121">SUM(CP84,CU84,CZ84,DE84)</f>
        <v>0</v>
      </c>
      <c r="CM84" s="232"/>
      <c r="CN84" s="232"/>
      <c r="CO84" s="236"/>
      <c r="CP84" s="232"/>
      <c r="CR84" s="232"/>
      <c r="CS84" s="232"/>
      <c r="CT84" s="236"/>
      <c r="CU84" s="232"/>
      <c r="CW84" s="232"/>
      <c r="CX84" s="232"/>
      <c r="CY84" s="236"/>
      <c r="CZ84" s="232"/>
      <c r="DB84" s="232"/>
      <c r="DC84" s="232"/>
      <c r="DD84" s="236"/>
      <c r="DE84" s="232"/>
      <c r="DG84" s="232">
        <f t="shared" ref="DG84:DH85" si="122">SUM(J84,AI84,BI84,CH84)</f>
        <v>0</v>
      </c>
      <c r="DH84" s="236"/>
      <c r="DI84" s="236"/>
      <c r="DJ84" s="232">
        <f t="shared" ref="DJ84:DJ85" si="123">SUM(M84,AL84,BL84,CK84)</f>
        <v>0</v>
      </c>
    </row>
    <row r="85" spans="1:114" x14ac:dyDescent="0.25">
      <c r="A85" s="231" t="s">
        <v>963</v>
      </c>
      <c r="B85" s="231"/>
      <c r="D85" s="330"/>
      <c r="E85" s="231"/>
      <c r="F85" s="231"/>
      <c r="G85" s="231"/>
      <c r="H85" s="231"/>
      <c r="J85" s="232">
        <f t="shared" si="113"/>
        <v>3</v>
      </c>
      <c r="K85" s="232">
        <f t="shared" si="113"/>
        <v>0</v>
      </c>
      <c r="L85" s="236"/>
      <c r="M85" s="232">
        <f t="shared" si="114"/>
        <v>0</v>
      </c>
      <c r="O85" s="232">
        <v>3</v>
      </c>
      <c r="P85" s="232"/>
      <c r="Q85" s="236"/>
      <c r="R85" s="232"/>
      <c r="T85" s="232"/>
      <c r="U85" s="232"/>
      <c r="V85" s="236"/>
      <c r="W85" s="232"/>
      <c r="Y85" s="232"/>
      <c r="Z85" s="232"/>
      <c r="AA85" s="236"/>
      <c r="AB85" s="232"/>
      <c r="AD85" s="232"/>
      <c r="AE85" s="232"/>
      <c r="AF85" s="236"/>
      <c r="AG85" s="232"/>
      <c r="AI85" s="232">
        <f t="shared" si="115"/>
        <v>3</v>
      </c>
      <c r="AJ85" s="232">
        <f t="shared" si="115"/>
        <v>0</v>
      </c>
      <c r="AK85" s="236"/>
      <c r="AL85" s="232">
        <f t="shared" si="116"/>
        <v>0</v>
      </c>
      <c r="AM85" s="208"/>
      <c r="AN85" s="232">
        <v>3</v>
      </c>
      <c r="AO85" s="232"/>
      <c r="AP85" s="236"/>
      <c r="AQ85" s="232"/>
      <c r="AS85" s="232"/>
      <c r="AT85" s="232"/>
      <c r="AU85" s="236"/>
      <c r="AV85" s="232"/>
      <c r="AX85" s="232"/>
      <c r="AY85" s="232"/>
      <c r="AZ85" s="236"/>
      <c r="BA85" s="232"/>
      <c r="BC85" s="232">
        <f>9*0*5/6</f>
        <v>0</v>
      </c>
      <c r="BD85" s="232"/>
      <c r="BE85" s="236"/>
      <c r="BF85" s="232"/>
      <c r="BI85" s="232">
        <f t="shared" si="117"/>
        <v>3</v>
      </c>
      <c r="BJ85" s="232">
        <f t="shared" si="119"/>
        <v>0</v>
      </c>
      <c r="BK85" s="236"/>
      <c r="BL85" s="232">
        <f t="shared" si="118"/>
        <v>0</v>
      </c>
      <c r="BM85" s="208"/>
      <c r="BN85" s="232">
        <v>3</v>
      </c>
      <c r="BO85" s="236"/>
      <c r="BP85" s="236"/>
      <c r="BQ85" s="232"/>
      <c r="BS85" s="232"/>
      <c r="BT85" s="236"/>
      <c r="BU85" s="236"/>
      <c r="BV85" s="232"/>
      <c r="BX85" s="232"/>
      <c r="BY85" s="236"/>
      <c r="BZ85" s="236"/>
      <c r="CA85" s="232"/>
      <c r="CC85" s="232"/>
      <c r="CD85" s="236"/>
      <c r="CE85" s="236"/>
      <c r="CF85" s="232"/>
      <c r="CH85" s="232">
        <f t="shared" si="120"/>
        <v>0</v>
      </c>
      <c r="CI85" s="232">
        <f t="shared" si="120"/>
        <v>0</v>
      </c>
      <c r="CJ85" s="236"/>
      <c r="CK85" s="232">
        <f t="shared" si="121"/>
        <v>0</v>
      </c>
      <c r="CM85" s="232"/>
      <c r="CN85" s="232"/>
      <c r="CO85" s="236"/>
      <c r="CP85" s="232"/>
      <c r="CR85" s="232"/>
      <c r="CS85" s="232"/>
      <c r="CT85" s="236"/>
      <c r="CU85" s="232"/>
      <c r="CW85" s="232"/>
      <c r="CX85" s="232"/>
      <c r="CY85" s="236"/>
      <c r="CZ85" s="232"/>
      <c r="DB85" s="232"/>
      <c r="DC85" s="232"/>
      <c r="DD85" s="236"/>
      <c r="DE85" s="232"/>
      <c r="DG85" s="232">
        <f t="shared" si="122"/>
        <v>9</v>
      </c>
      <c r="DH85" s="236"/>
      <c r="DI85" s="236"/>
      <c r="DJ85" s="232">
        <f t="shared" si="123"/>
        <v>0</v>
      </c>
    </row>
    <row r="86" spans="1:114" s="208" customFormat="1" x14ac:dyDescent="0.25">
      <c r="D86" s="218"/>
      <c r="J86" s="251"/>
      <c r="K86" s="251"/>
      <c r="L86" s="251"/>
      <c r="M86" s="251"/>
      <c r="O86" s="251"/>
      <c r="P86" s="251"/>
      <c r="Q86" s="251"/>
      <c r="R86" s="251"/>
      <c r="T86" s="251"/>
      <c r="U86" s="251"/>
      <c r="V86" s="251"/>
      <c r="W86" s="251"/>
      <c r="Y86" s="251"/>
      <c r="Z86" s="251"/>
      <c r="AA86" s="251"/>
      <c r="AB86" s="251"/>
      <c r="AD86" s="251"/>
      <c r="AE86" s="251"/>
      <c r="AF86" s="251"/>
      <c r="AG86" s="251"/>
      <c r="AI86" s="251"/>
      <c r="AJ86" s="251"/>
      <c r="AK86" s="251"/>
      <c r="AL86" s="251"/>
      <c r="AM86" s="251"/>
      <c r="AN86" s="251"/>
      <c r="AO86" s="251"/>
      <c r="AP86" s="251"/>
      <c r="AQ86" s="251"/>
      <c r="AS86" s="251"/>
      <c r="AT86" s="251"/>
      <c r="AU86" s="251"/>
      <c r="AV86" s="251"/>
      <c r="AX86" s="251"/>
      <c r="AY86" s="251"/>
      <c r="AZ86" s="251"/>
      <c r="BA86" s="251"/>
      <c r="BC86" s="251"/>
      <c r="BD86" s="251"/>
      <c r="BE86" s="251"/>
      <c r="BF86" s="251"/>
      <c r="BI86" s="251"/>
      <c r="BJ86" s="251"/>
      <c r="BK86" s="251"/>
      <c r="BL86" s="251"/>
      <c r="BM86" s="251"/>
      <c r="BN86" s="251"/>
      <c r="BO86" s="251"/>
      <c r="BP86" s="251"/>
      <c r="BQ86" s="251"/>
      <c r="BS86" s="251"/>
      <c r="BT86" s="251"/>
      <c r="BU86" s="251"/>
      <c r="BV86" s="251"/>
      <c r="BX86" s="251"/>
      <c r="BY86" s="251"/>
      <c r="BZ86" s="251"/>
      <c r="CA86" s="251"/>
      <c r="CC86" s="251"/>
      <c r="CD86" s="251"/>
      <c r="CE86" s="251"/>
      <c r="CF86" s="251"/>
      <c r="CH86" s="251"/>
      <c r="CI86" s="251"/>
      <c r="CJ86" s="251"/>
      <c r="CK86" s="251"/>
      <c r="CM86" s="251"/>
      <c r="CN86" s="251"/>
      <c r="CO86" s="251"/>
      <c r="CP86" s="251"/>
      <c r="CR86" s="251"/>
      <c r="CS86" s="251"/>
      <c r="CT86" s="251"/>
      <c r="CU86" s="251"/>
      <c r="CW86" s="251"/>
      <c r="CX86" s="251"/>
      <c r="CY86" s="251"/>
      <c r="CZ86" s="251"/>
      <c r="DB86" s="251"/>
      <c r="DC86" s="251"/>
      <c r="DD86" s="251"/>
      <c r="DE86" s="251"/>
      <c r="DG86" s="251"/>
      <c r="DH86" s="251"/>
      <c r="DI86" s="251"/>
      <c r="DJ86" s="251"/>
    </row>
    <row r="87" spans="1:114" s="211" customFormat="1" x14ac:dyDescent="0.25">
      <c r="A87" s="306" t="s">
        <v>150</v>
      </c>
      <c r="B87" s="307"/>
      <c r="C87" s="217"/>
      <c r="D87" s="308"/>
      <c r="E87" s="307"/>
      <c r="F87" s="307"/>
      <c r="G87" s="307"/>
      <c r="H87" s="307"/>
      <c r="I87" s="217"/>
      <c r="J87" s="309">
        <f>SUM(J17:J86)</f>
        <v>756</v>
      </c>
      <c r="K87" s="310">
        <f>SUM(K17:K86)</f>
        <v>230.39999999999998</v>
      </c>
      <c r="L87" s="310">
        <f>SUM(L17:L86)</f>
        <v>0</v>
      </c>
      <c r="M87" s="232">
        <f t="shared" ref="M87" si="124">SUM(R87,W87,AB87,AG87)</f>
        <v>0</v>
      </c>
      <c r="N87" s="217"/>
      <c r="O87" s="311">
        <f>SUM(O17:O86)</f>
        <v>227</v>
      </c>
      <c r="P87" s="310">
        <f>SUM(P17:P86)</f>
        <v>0</v>
      </c>
      <c r="Q87" s="310">
        <f>SUM(Q17:Q86)</f>
        <v>0</v>
      </c>
      <c r="R87" s="310">
        <f>SUM(R17:R86)</f>
        <v>0</v>
      </c>
      <c r="S87" s="217"/>
      <c r="T87" s="311">
        <f>SUM(T17:T86)</f>
        <v>225</v>
      </c>
      <c r="U87" s="310">
        <f>SUM(U17:U86)</f>
        <v>0</v>
      </c>
      <c r="V87" s="310">
        <f>SUM(V17:V86)</f>
        <v>0</v>
      </c>
      <c r="W87" s="310">
        <f>SUM(W17:W86)</f>
        <v>0</v>
      </c>
      <c r="X87" s="217"/>
      <c r="Y87" s="311">
        <f>SUM(Y17:Y86)</f>
        <v>168</v>
      </c>
      <c r="Z87" s="310">
        <f>SUM(Z17:Z86)</f>
        <v>76.8</v>
      </c>
      <c r="AA87" s="310">
        <f>SUM(AA17:AA86)</f>
        <v>0</v>
      </c>
      <c r="AB87" s="310">
        <f>SUM(AB17:AB86)</f>
        <v>0</v>
      </c>
      <c r="AC87" s="210"/>
      <c r="AD87" s="311">
        <f>SUM(AD17:AD86)</f>
        <v>136</v>
      </c>
      <c r="AE87" s="310">
        <f>SUM(AE17:AE86)</f>
        <v>153.6</v>
      </c>
      <c r="AF87" s="310">
        <f>SUM(AF17:AF86)</f>
        <v>0</v>
      </c>
      <c r="AG87" s="310">
        <f>SUM(AG17:AG86)</f>
        <v>0</v>
      </c>
      <c r="AH87" s="210"/>
      <c r="AI87" s="310">
        <f>SUM(AI17:AI86)</f>
        <v>714.66666666666652</v>
      </c>
      <c r="AJ87" s="310">
        <f>SUM(AJ17:AJ86)</f>
        <v>620.80000000000007</v>
      </c>
      <c r="AK87" s="310">
        <f>SUM(AK17:AK86)</f>
        <v>0</v>
      </c>
      <c r="AL87" s="310">
        <f t="shared" ref="AL87" si="125">SUM(AQ87,AV87,BA87,BF87)</f>
        <v>0</v>
      </c>
      <c r="AM87" s="312"/>
      <c r="AN87" s="311">
        <f>SUM(AN17:AN86)</f>
        <v>171</v>
      </c>
      <c r="AO87" s="310">
        <f>SUM(AO17:AO86)</f>
        <v>153.6</v>
      </c>
      <c r="AP87" s="310">
        <f>SUM(AP17:AP86)</f>
        <v>0</v>
      </c>
      <c r="AQ87" s="310">
        <f>SUM(AQ17:AQ86)</f>
        <v>0</v>
      </c>
      <c r="AR87" s="217"/>
      <c r="AS87" s="311">
        <f>SUM(AS17:AS86)</f>
        <v>191.66666666666663</v>
      </c>
      <c r="AT87" s="310">
        <f>SUM(AT17:AT86)</f>
        <v>160</v>
      </c>
      <c r="AU87" s="310">
        <f>SUM(AU17:AU86)</f>
        <v>0</v>
      </c>
      <c r="AV87" s="310">
        <f>SUM(AV17:AV86)</f>
        <v>0</v>
      </c>
      <c r="AW87" s="217"/>
      <c r="AX87" s="311">
        <f>SUM(AX17:AX86)</f>
        <v>184</v>
      </c>
      <c r="AY87" s="310">
        <f>SUM(AY17:AY86)</f>
        <v>153.6</v>
      </c>
      <c r="AZ87" s="310">
        <f>SUM(AZ17:AZ86)</f>
        <v>0</v>
      </c>
      <c r="BA87" s="310">
        <f>SUM(BA17:BA86)</f>
        <v>0</v>
      </c>
      <c r="BB87" s="210"/>
      <c r="BC87" s="311">
        <f>SUM(BC17:BC86)</f>
        <v>168</v>
      </c>
      <c r="BD87" s="310">
        <f>SUM(BD17:BD86)</f>
        <v>153.6</v>
      </c>
      <c r="BE87" s="310">
        <f>SUM(BE17:BE86)</f>
        <v>0</v>
      </c>
      <c r="BF87" s="310">
        <f>SUM(BF17:BF86)</f>
        <v>0</v>
      </c>
      <c r="BG87" s="210"/>
      <c r="BH87" s="210"/>
      <c r="BI87" s="310">
        <f>SUM(BI17:BI86)</f>
        <v>603</v>
      </c>
      <c r="BJ87" s="310">
        <f>SUM(BJ17:BJ86)</f>
        <v>712</v>
      </c>
      <c r="BK87" s="310">
        <f>SUM(BK17:BK86)</f>
        <v>0</v>
      </c>
      <c r="BL87" s="310">
        <f t="shared" ref="BL87" si="126">SUM(BQ87,BV87,CA87,CF87)</f>
        <v>0</v>
      </c>
      <c r="BM87" s="312"/>
      <c r="BN87" s="311">
        <f>SUM(BN17:BN86)</f>
        <v>179</v>
      </c>
      <c r="BO87" s="310">
        <f>SUM(BO17:BO86)</f>
        <v>153.6</v>
      </c>
      <c r="BP87" s="310">
        <f>SUM(BP17:BP86)</f>
        <v>0</v>
      </c>
      <c r="BQ87" s="310">
        <f>SUM(BQ17:BQ86)</f>
        <v>0</v>
      </c>
      <c r="BR87" s="217"/>
      <c r="BS87" s="311">
        <f>SUM(BS17:BS86)</f>
        <v>175</v>
      </c>
      <c r="BT87" s="310">
        <f>SUM(BT17:BT86)</f>
        <v>160</v>
      </c>
      <c r="BU87" s="310">
        <f>SUM(BU17:BU86)</f>
        <v>0</v>
      </c>
      <c r="BV87" s="310">
        <f>SUM(BV17:BV86)</f>
        <v>0</v>
      </c>
      <c r="BW87" s="217"/>
      <c r="BX87" s="311">
        <f>SUM(BX17:BX86)</f>
        <v>144</v>
      </c>
      <c r="BY87" s="310">
        <f>SUM(BY17:BY86)</f>
        <v>230.39999999999998</v>
      </c>
      <c r="BZ87" s="310">
        <f>SUM(BZ17:BZ86)</f>
        <v>0</v>
      </c>
      <c r="CA87" s="310">
        <f>SUM(CA17:CA86)</f>
        <v>0</v>
      </c>
      <c r="CB87" s="210"/>
      <c r="CC87" s="311">
        <f>SUM(CC17:CC86)</f>
        <v>105</v>
      </c>
      <c r="CD87" s="310">
        <f>SUM(CD17:CD86)</f>
        <v>168</v>
      </c>
      <c r="CE87" s="310">
        <f>SUM(CE17:CE86)</f>
        <v>0</v>
      </c>
      <c r="CF87" s="310">
        <f>SUM(CF17:CF86)</f>
        <v>0</v>
      </c>
      <c r="CG87" s="210"/>
      <c r="CH87" s="310">
        <f>SUM(CH17:CH86)</f>
        <v>0</v>
      </c>
      <c r="CI87" s="310">
        <f>SUM(CI17:CI86)</f>
        <v>0</v>
      </c>
      <c r="CJ87" s="310">
        <f>SUM(CJ17:CJ86)</f>
        <v>0</v>
      </c>
      <c r="CK87" s="310">
        <f t="shared" ref="CK87" si="127">SUM(CP87,CU87,CZ87,DE87)</f>
        <v>0</v>
      </c>
      <c r="CM87" s="311">
        <f>SUM(CM17:CM86)</f>
        <v>0</v>
      </c>
      <c r="CN87" s="310">
        <f>SUM(CN17:CN86)</f>
        <v>0</v>
      </c>
      <c r="CO87" s="310">
        <f>SUM(CO17:CO86)</f>
        <v>0</v>
      </c>
      <c r="CP87" s="310">
        <f>SUM(CP17:CP86)</f>
        <v>0</v>
      </c>
      <c r="CQ87" s="217"/>
      <c r="CR87" s="311">
        <f>SUM(CR17:CR86)</f>
        <v>0</v>
      </c>
      <c r="CS87" s="310">
        <f>SUM(CS17:CS86)</f>
        <v>0</v>
      </c>
      <c r="CT87" s="310">
        <f>SUM(CT17:CT86)</f>
        <v>0</v>
      </c>
      <c r="CU87" s="310">
        <f>SUM(CU17:CU86)</f>
        <v>0</v>
      </c>
      <c r="CV87" s="217"/>
      <c r="CW87" s="311">
        <f>SUM(CW17:CW86)</f>
        <v>0</v>
      </c>
      <c r="CX87" s="310">
        <f>SUM(CX17:CX86)</f>
        <v>0</v>
      </c>
      <c r="CY87" s="310">
        <f>SUM(CY17:CY86)</f>
        <v>0</v>
      </c>
      <c r="CZ87" s="310">
        <f>SUM(CZ17:CZ86)</f>
        <v>0</v>
      </c>
      <c r="DA87" s="210"/>
      <c r="DB87" s="311">
        <f>SUM(DB17:DB86)</f>
        <v>0</v>
      </c>
      <c r="DC87" s="310">
        <f>SUM(DC17:DC86)</f>
        <v>0</v>
      </c>
      <c r="DD87" s="310">
        <f>SUM(DD17:DD86)</f>
        <v>0</v>
      </c>
      <c r="DE87" s="310">
        <f>SUM(DE17:DE86)</f>
        <v>0</v>
      </c>
      <c r="DF87" s="210"/>
      <c r="DG87" s="310">
        <f>SUM(DG17:DG86)</f>
        <v>1911.5000000000005</v>
      </c>
      <c r="DH87" s="310">
        <f>SUM(DH17:DH86)</f>
        <v>1563.2</v>
      </c>
      <c r="DI87" s="310">
        <f>SUM(DI17:DI86)</f>
        <v>0</v>
      </c>
      <c r="DJ87" s="310">
        <f>SUM(DJ17:DJ85)</f>
        <v>0</v>
      </c>
    </row>
    <row r="89" spans="1:114" x14ac:dyDescent="0.25">
      <c r="A89" s="313" t="s">
        <v>151</v>
      </c>
      <c r="B89" s="307"/>
      <c r="J89" s="365" t="s">
        <v>189</v>
      </c>
      <c r="K89" s="366"/>
      <c r="L89" s="367"/>
      <c r="M89" s="310">
        <f>SUM(J87:M87)</f>
        <v>986.4</v>
      </c>
      <c r="O89" s="365" t="s">
        <v>188</v>
      </c>
      <c r="P89" s="366"/>
      <c r="Q89" s="367"/>
      <c r="R89" s="310">
        <f>SUM(O87:R87)</f>
        <v>227</v>
      </c>
      <c r="T89" s="365" t="s">
        <v>188</v>
      </c>
      <c r="U89" s="366"/>
      <c r="V89" s="367"/>
      <c r="W89" s="310">
        <f>SUM(T87:W87)</f>
        <v>225</v>
      </c>
      <c r="Y89" s="365" t="s">
        <v>188</v>
      </c>
      <c r="Z89" s="366"/>
      <c r="AA89" s="367"/>
      <c r="AB89" s="310">
        <f>SUM(Y87:AB87)</f>
        <v>244.8</v>
      </c>
      <c r="AD89" s="365" t="s">
        <v>188</v>
      </c>
      <c r="AE89" s="366"/>
      <c r="AF89" s="367"/>
      <c r="AG89" s="310">
        <f>SUM(AD87:AG87)</f>
        <v>289.60000000000002</v>
      </c>
      <c r="AI89" s="365" t="s">
        <v>189</v>
      </c>
      <c r="AJ89" s="366"/>
      <c r="AK89" s="367"/>
      <c r="AL89" s="310">
        <f>SUM(AI87:AL87)</f>
        <v>1335.4666666666667</v>
      </c>
      <c r="AM89" s="312"/>
      <c r="AN89" s="365" t="s">
        <v>188</v>
      </c>
      <c r="AO89" s="366"/>
      <c r="AP89" s="367"/>
      <c r="AQ89" s="310">
        <f>+AN87+AO87+AP87+AQ87</f>
        <v>324.60000000000002</v>
      </c>
      <c r="AS89" s="365" t="s">
        <v>188</v>
      </c>
      <c r="AT89" s="366"/>
      <c r="AU89" s="367"/>
      <c r="AV89" s="310">
        <f>+AS87+AT87+AU87+AV87</f>
        <v>351.66666666666663</v>
      </c>
      <c r="AX89" s="365" t="s">
        <v>188</v>
      </c>
      <c r="AY89" s="366"/>
      <c r="AZ89" s="367"/>
      <c r="BA89" s="310">
        <f>+AX87+AY87+AZ87+BA87</f>
        <v>337.6</v>
      </c>
      <c r="BC89" s="365" t="s">
        <v>188</v>
      </c>
      <c r="BD89" s="366"/>
      <c r="BE89" s="367"/>
      <c r="BF89" s="310">
        <f>+BC87+BD87+BE87+BF87</f>
        <v>321.60000000000002</v>
      </c>
      <c r="BI89" s="365" t="s">
        <v>189</v>
      </c>
      <c r="BJ89" s="366"/>
      <c r="BK89" s="367"/>
      <c r="BL89" s="310">
        <f>SUM(BI87:BL87)</f>
        <v>1315</v>
      </c>
      <c r="BM89" s="312"/>
      <c r="BN89" s="365" t="s">
        <v>188</v>
      </c>
      <c r="BO89" s="366"/>
      <c r="BP89" s="367"/>
      <c r="BQ89" s="310">
        <f>SUM(BN87:BQ87)</f>
        <v>332.6</v>
      </c>
      <c r="BS89" s="365" t="s">
        <v>188</v>
      </c>
      <c r="BT89" s="366"/>
      <c r="BU89" s="367"/>
      <c r="BV89" s="310">
        <f>SUM(BS87:BV87)</f>
        <v>335</v>
      </c>
      <c r="BX89" s="365" t="s">
        <v>188</v>
      </c>
      <c r="BY89" s="366"/>
      <c r="BZ89" s="367"/>
      <c r="CA89" s="310">
        <f>SUM(BX87:CA87)</f>
        <v>374.4</v>
      </c>
      <c r="CC89" s="365" t="s">
        <v>188</v>
      </c>
      <c r="CD89" s="366"/>
      <c r="CE89" s="367"/>
      <c r="CF89" s="310">
        <f>SUM(CC87:CF87)</f>
        <v>273</v>
      </c>
      <c r="CH89" s="365" t="s">
        <v>190</v>
      </c>
      <c r="CI89" s="366"/>
      <c r="CJ89" s="367"/>
      <c r="CK89" s="310">
        <f>SUM(CH87:CK87)</f>
        <v>0</v>
      </c>
      <c r="CM89" s="365" t="s">
        <v>188</v>
      </c>
      <c r="CN89" s="366"/>
      <c r="CO89" s="367"/>
      <c r="CP89" s="310">
        <f>SUM(CM87:CP87)</f>
        <v>0</v>
      </c>
      <c r="CR89" s="365" t="s">
        <v>188</v>
      </c>
      <c r="CS89" s="366"/>
      <c r="CT89" s="367"/>
      <c r="CU89" s="310">
        <f>SUM(CR87:CU87)</f>
        <v>0</v>
      </c>
      <c r="CW89" s="365" t="s">
        <v>188</v>
      </c>
      <c r="CX89" s="366"/>
      <c r="CY89" s="367"/>
      <c r="CZ89" s="310">
        <f>SUM(CW87:CZ87)</f>
        <v>0</v>
      </c>
      <c r="DB89" s="365" t="s">
        <v>188</v>
      </c>
      <c r="DC89" s="366"/>
      <c r="DD89" s="367"/>
      <c r="DE89" s="310">
        <f>SUM(DB87:DE87)</f>
        <v>0</v>
      </c>
      <c r="DG89" s="365" t="s">
        <v>190</v>
      </c>
      <c r="DH89" s="366"/>
      <c r="DI89" s="367"/>
      <c r="DJ89" s="310">
        <f>SUM(DG87:DJ87)</f>
        <v>3474.7000000000007</v>
      </c>
    </row>
    <row r="92" spans="1:114" x14ac:dyDescent="0.25">
      <c r="A92" s="211" t="s">
        <v>24</v>
      </c>
      <c r="B92" s="211"/>
      <c r="D92" s="392">
        <f>Examenprogramma!$B$25</f>
        <v>42901</v>
      </c>
      <c r="E92" s="392"/>
      <c r="F92" s="392"/>
      <c r="G92" s="392"/>
      <c r="H92" s="392"/>
      <c r="J92" s="208"/>
      <c r="K92" s="208"/>
      <c r="L92" s="208"/>
      <c r="M92" s="208"/>
      <c r="O92" s="208"/>
      <c r="P92" s="208"/>
      <c r="Q92" s="208"/>
      <c r="R92" s="208"/>
      <c r="T92" s="208"/>
      <c r="U92" s="208"/>
      <c r="V92" s="208"/>
      <c r="W92" s="208"/>
      <c r="AN92" s="208"/>
      <c r="AO92" s="208"/>
      <c r="AP92" s="208"/>
      <c r="AQ92" s="208"/>
      <c r="AS92" s="208"/>
      <c r="AT92" s="208"/>
      <c r="AU92" s="208"/>
      <c r="AV92" s="208"/>
      <c r="BN92" s="208"/>
      <c r="BO92" s="208"/>
      <c r="BP92" s="208"/>
      <c r="BQ92" s="208"/>
      <c r="BS92" s="208"/>
      <c r="BT92" s="208"/>
      <c r="BU92" s="208"/>
      <c r="BV92" s="208"/>
      <c r="CM92" s="208"/>
      <c r="CN92" s="208"/>
      <c r="CO92" s="208"/>
      <c r="CP92" s="208"/>
      <c r="CR92" s="208"/>
      <c r="CS92" s="208"/>
      <c r="CT92" s="208"/>
      <c r="CU92" s="208"/>
    </row>
    <row r="93" spans="1:114" x14ac:dyDescent="0.25">
      <c r="A93" s="211" t="s">
        <v>25</v>
      </c>
      <c r="B93" s="211"/>
      <c r="D93" s="393" t="str">
        <f>Examenprogramma!$B$26</f>
        <v>Schiedam</v>
      </c>
      <c r="E93" s="393"/>
      <c r="F93" s="393"/>
      <c r="G93" s="393"/>
      <c r="H93" s="393"/>
      <c r="J93" s="208"/>
      <c r="K93" s="208"/>
      <c r="L93" s="208"/>
      <c r="M93" s="208"/>
      <c r="O93" s="208"/>
      <c r="P93" s="208"/>
      <c r="Q93" s="208"/>
      <c r="R93" s="208"/>
      <c r="T93" s="208"/>
      <c r="U93" s="208"/>
      <c r="V93" s="208"/>
      <c r="W93" s="208"/>
      <c r="AN93" s="208"/>
      <c r="AO93" s="208"/>
      <c r="AP93" s="208"/>
      <c r="AQ93" s="208"/>
      <c r="AS93" s="208"/>
      <c r="AT93" s="208"/>
      <c r="AU93" s="208"/>
      <c r="AV93" s="208"/>
      <c r="BN93" s="208"/>
      <c r="BO93" s="208"/>
      <c r="BP93" s="208"/>
      <c r="BQ93" s="208"/>
      <c r="BS93" s="208"/>
      <c r="BT93" s="208"/>
      <c r="BU93" s="208"/>
      <c r="BV93" s="208"/>
      <c r="CM93" s="208"/>
      <c r="CN93" s="208"/>
      <c r="CO93" s="208"/>
      <c r="CP93" s="208"/>
      <c r="CR93" s="208"/>
      <c r="CS93" s="208"/>
      <c r="CT93" s="208"/>
      <c r="CU93" s="208"/>
    </row>
    <row r="94" spans="1:114" x14ac:dyDescent="0.25">
      <c r="A94" s="211" t="s">
        <v>21</v>
      </c>
      <c r="B94" s="211"/>
      <c r="D94" s="394" t="str">
        <f>Examenprogramma!$B$27</f>
        <v>A.J. de Graaf</v>
      </c>
      <c r="E94" s="394"/>
      <c r="F94" s="394"/>
      <c r="G94" s="394"/>
      <c r="H94" s="394"/>
      <c r="J94" s="208"/>
      <c r="K94" s="208"/>
      <c r="L94" s="208"/>
      <c r="M94" s="208"/>
      <c r="O94" s="208"/>
      <c r="P94" s="208"/>
      <c r="Q94" s="208"/>
      <c r="R94" s="208"/>
      <c r="T94" s="208"/>
      <c r="U94" s="208"/>
      <c r="V94" s="208"/>
      <c r="W94" s="208"/>
      <c r="AN94" s="208"/>
      <c r="AO94" s="208"/>
      <c r="AP94" s="208"/>
      <c r="AQ94" s="208"/>
      <c r="AS94" s="208"/>
      <c r="AT94" s="208"/>
      <c r="AU94" s="208"/>
      <c r="AV94" s="208"/>
      <c r="BN94" s="208"/>
      <c r="BO94" s="208"/>
      <c r="BP94" s="208"/>
      <c r="BQ94" s="208"/>
      <c r="BS94" s="208"/>
      <c r="BT94" s="208"/>
      <c r="BU94" s="208"/>
      <c r="BV94" s="208"/>
      <c r="CM94" s="208"/>
      <c r="CN94" s="208"/>
      <c r="CO94" s="208"/>
      <c r="CP94" s="208"/>
      <c r="CR94" s="208"/>
      <c r="CS94" s="208"/>
      <c r="CT94" s="208"/>
      <c r="CU94" s="208"/>
    </row>
    <row r="108" spans="4:4" x14ac:dyDescent="0.25">
      <c r="D108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92:H92"/>
    <mergeCell ref="D93:H93"/>
    <mergeCell ref="D94:H94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89:CJ89"/>
    <mergeCell ref="B12:B14"/>
    <mergeCell ref="BI89:BK89"/>
    <mergeCell ref="BN89:BP89"/>
    <mergeCell ref="BS89:BU89"/>
    <mergeCell ref="BX89:BZ89"/>
    <mergeCell ref="CC89:CE89"/>
    <mergeCell ref="AI89:AK89"/>
    <mergeCell ref="AN89:AP89"/>
    <mergeCell ref="AS89:AU89"/>
    <mergeCell ref="AX89:AZ89"/>
    <mergeCell ref="BC89:BE89"/>
    <mergeCell ref="J89:L89"/>
    <mergeCell ref="O89:Q89"/>
    <mergeCell ref="T89:V89"/>
    <mergeCell ref="Y89:AA89"/>
    <mergeCell ref="AD89:AF89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89:CO89"/>
    <mergeCell ref="CR89:CT89"/>
    <mergeCell ref="CW89:CY89"/>
    <mergeCell ref="DB89:DD89"/>
    <mergeCell ref="DG89:DI89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sqref="A66:B80">
      <formula1>Examinering</formula1>
    </dataValidation>
    <dataValidation type="list" allowBlank="1" showInputMessage="1" showErrorMessage="1" prompt="Selecteer het examenonderdeel" sqref="A65:B65">
      <formula1>Examinering</formula1>
    </dataValidation>
    <dataValidation type="list" allowBlank="1" showErrorMessage="1" prompt="Selecteer het examenonderdeel" sqref="I44 D39:H39 I47:I51 I83:I85 I22:I39">
      <formula1>Examinering</formula1>
    </dataValidation>
    <dataValidation allowBlank="1" showInputMessage="1" showErrorMessage="1" prompt="Selecteer het examenonderdeel" sqref="A54:B54"/>
    <dataValidation allowBlank="1" showErrorMessage="1" prompt="Selecteer het examenonderdeel" sqref="I41:I43 I17:I19"/>
  </dataValidations>
  <hyperlinks>
    <hyperlink ref="A43" r:id="rId1" display="Beroepsgericht vak 3"/>
    <hyperlink ref="A44" r:id="rId2" display="Beroepsgericht vak 3"/>
    <hyperlink ref="A17" r:id="rId3" display="AVO vak 1"/>
    <hyperlink ref="A18" r:id="rId4" display="AVO vak 2"/>
    <hyperlink ref="A19" r:id="rId5" display="AVO vak 3"/>
    <hyperlink ref="A41" r:id="rId6" display="Beroepsgericht vak 1"/>
    <hyperlink ref="A42" r:id="rId7" display="Beroepsgericht vak 2"/>
    <hyperlink ref="A22" r:id="rId8" display="Beroepsgericht vak 5"/>
  </hyperlinks>
  <pageMargins left="7.874015748031496E-2" right="7.874015748031496E-2" top="0.47244094488188981" bottom="0.47244094488188981" header="0.31496062992125984" footer="0.31496062992125984"/>
  <pageSetup paperSize="8" scale="34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>
          <x14:formula1>
            <xm:f>Examenprogramma!#REF!</xm:f>
          </x14:formula1>
          <xm:sqref>D17</xm:sqref>
        </x14:dataValidation>
        <x14:dataValidation type="list" allowBlank="1" showErrorMessage="1" prompt="Selecteer het examenonderdeel">
          <x14:formula1>
            <xm:f>Examenprogramma!#REF!</xm:f>
          </x14:formula1>
          <xm:sqref>D41:H42 D47:H48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D43:H44 D49:H51 D54:H62</xm:sqref>
        </x14:dataValidation>
        <x14:dataValidation type="list" allowBlank="1" showErrorMessage="1" prompt="Selecteer het examenonderdeel">
          <x14:formula1>
            <xm:f>'https://www.mijnlentiz.nl/scholen/lifecollege/MBO/fov/Documents/Opleidingplannen LIFE College/2016-2017/[Opleidingsplan ut 2.xlsx]Examenprogramma'!#REF!</xm:f>
          </x14:formula1>
          <xm:sqref>D83:H85</xm:sqref>
        </x14:dataValidation>
        <x14:dataValidation type="list" allowBlank="1" showInputMessage="1" showErrorMessage="1" prompt="Selecteer het examenonderdeel">
          <x14:formula1>
            <xm:f>Examenprogramma!#REF!</xm:f>
          </x14:formula1>
          <xm:sqref>E22:H27 D37:D38</xm:sqref>
        </x14:dataValidation>
        <x14:dataValidation type="list" allowBlank="1" showInputMessage="1" showErrorMessage="1">
          <x14:formula1>
            <xm:f>Examenprogramma!#REF!</xm:f>
          </x14:formula1>
          <xm:sqref>E17:H18 D18 D19:H19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E28:H38</xm:sqref>
        </x14:dataValidation>
        <x14:dataValidation type="list" allowBlank="1" showInputMessage="1" showErrorMessage="1" prompt="Selecteer het examenonderdeel">
          <x14:formula1>
            <xm:f>Variabelen!$H$26:$H$39</xm:f>
          </x14:formula1>
          <xm:sqref>D22:D36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3" zoomScale="90" zoomScaleNormal="90" workbookViewId="0">
      <selection activeCell="B26" sqref="B26:C26"/>
    </sheetView>
  </sheetViews>
  <sheetFormatPr defaultColWidth="8.85546875" defaultRowHeight="15" x14ac:dyDescent="0.25"/>
  <cols>
    <col min="1" max="5" width="32.7109375" style="320" customWidth="1"/>
    <col min="6" max="6" width="20.140625" style="320" customWidth="1"/>
    <col min="7" max="16384" width="8.85546875" style="320"/>
  </cols>
  <sheetData>
    <row r="1" spans="1:6" s="319" customFormat="1" ht="15.75" x14ac:dyDescent="0.25">
      <c r="A1" s="402" t="s">
        <v>153</v>
      </c>
      <c r="B1" s="402"/>
      <c r="C1" s="402"/>
      <c r="D1" s="402"/>
      <c r="E1" s="402"/>
      <c r="F1" s="402"/>
    </row>
    <row r="2" spans="1:6" x14ac:dyDescent="0.25">
      <c r="A2" s="328" t="s">
        <v>149</v>
      </c>
      <c r="B2" s="401" t="str">
        <f>+Opleidingsplan!D3</f>
        <v>MBO | LIFE College</v>
      </c>
      <c r="C2" s="401"/>
      <c r="D2" s="401"/>
      <c r="E2" s="401"/>
      <c r="F2" s="401"/>
    </row>
    <row r="3" spans="1:6" x14ac:dyDescent="0.25">
      <c r="A3" s="328" t="s">
        <v>23</v>
      </c>
      <c r="B3" s="401" t="str">
        <f>B26</f>
        <v>Schiedam</v>
      </c>
      <c r="C3" s="401"/>
      <c r="D3" s="401"/>
      <c r="E3" s="401"/>
      <c r="F3" s="401"/>
    </row>
    <row r="4" spans="1:6" x14ac:dyDescent="0.25">
      <c r="A4" s="328" t="s">
        <v>27</v>
      </c>
      <c r="B4" s="401" t="str">
        <f>+Opleidingsplan!D5</f>
        <v>Food</v>
      </c>
      <c r="C4" s="401"/>
      <c r="D4" s="401"/>
      <c r="E4" s="401"/>
      <c r="F4" s="401"/>
    </row>
    <row r="5" spans="1:6" x14ac:dyDescent="0.25">
      <c r="A5" s="328" t="s">
        <v>148</v>
      </c>
      <c r="B5" s="401" t="str">
        <f>+Opleidingsplan!D6</f>
        <v>2017-2018</v>
      </c>
      <c r="C5" s="401"/>
      <c r="D5" s="401"/>
      <c r="E5" s="401"/>
      <c r="F5" s="401"/>
    </row>
    <row r="6" spans="1:6" ht="14.45" customHeight="1" x14ac:dyDescent="0.25">
      <c r="A6" s="328" t="s">
        <v>147</v>
      </c>
      <c r="B6" s="401" t="str">
        <f>+Opleidingsplan!D7</f>
        <v>Voeding 23173 (Vakbekwaam medewerker voeding en technologie)</v>
      </c>
      <c r="C6" s="401"/>
      <c r="D6" s="401"/>
      <c r="E6" s="401"/>
      <c r="F6" s="401"/>
    </row>
    <row r="7" spans="1:6" x14ac:dyDescent="0.25">
      <c r="A7" s="328" t="s">
        <v>145</v>
      </c>
      <c r="B7" s="401">
        <f>+Opleidingsplan!D8</f>
        <v>25461</v>
      </c>
      <c r="C7" s="401"/>
      <c r="D7" s="401"/>
      <c r="E7" s="401"/>
      <c r="F7" s="401"/>
    </row>
    <row r="8" spans="1:6" x14ac:dyDescent="0.25">
      <c r="A8" s="328" t="s">
        <v>143</v>
      </c>
      <c r="B8" s="401" t="str">
        <f>+Opleidingsplan!D9</f>
        <v>BOL</v>
      </c>
      <c r="C8" s="401"/>
      <c r="D8" s="401"/>
      <c r="E8" s="401"/>
      <c r="F8" s="401"/>
    </row>
    <row r="9" spans="1:6" x14ac:dyDescent="0.25">
      <c r="A9" s="328" t="s">
        <v>144</v>
      </c>
      <c r="B9" s="401">
        <f>+Opleidingsplan!D10</f>
        <v>3</v>
      </c>
      <c r="C9" s="401"/>
      <c r="D9" s="401"/>
      <c r="E9" s="401"/>
      <c r="F9" s="401"/>
    </row>
    <row r="10" spans="1:6" x14ac:dyDescent="0.25">
      <c r="A10" s="321"/>
    </row>
    <row r="11" spans="1:6" s="323" customFormat="1" ht="73.900000000000006" customHeight="1" x14ac:dyDescent="0.25">
      <c r="A11" s="322" t="s">
        <v>980</v>
      </c>
      <c r="B11" s="322" t="s">
        <v>154</v>
      </c>
      <c r="C11" s="322" t="s">
        <v>152</v>
      </c>
      <c r="D11" s="322" t="s">
        <v>940</v>
      </c>
      <c r="E11" s="322" t="s">
        <v>28</v>
      </c>
      <c r="F11" s="322" t="s">
        <v>203</v>
      </c>
    </row>
    <row r="12" spans="1:6" s="326" customFormat="1" ht="37.9" customHeight="1" x14ac:dyDescent="0.25">
      <c r="A12" s="324" t="s">
        <v>926</v>
      </c>
      <c r="B12" s="324" t="s">
        <v>954</v>
      </c>
      <c r="C12" s="324" t="s">
        <v>954</v>
      </c>
      <c r="D12" s="324" t="s">
        <v>966</v>
      </c>
      <c r="E12" s="403" t="s">
        <v>978</v>
      </c>
      <c r="F12" s="325" t="s">
        <v>923</v>
      </c>
    </row>
    <row r="13" spans="1:6" s="326" customFormat="1" ht="37.9" customHeight="1" x14ac:dyDescent="0.25">
      <c r="A13" s="324" t="s">
        <v>927</v>
      </c>
      <c r="B13" s="324" t="s">
        <v>954</v>
      </c>
      <c r="C13" s="324" t="s">
        <v>954</v>
      </c>
      <c r="D13" s="324" t="s">
        <v>966</v>
      </c>
      <c r="E13" s="404"/>
      <c r="F13" s="325" t="s">
        <v>924</v>
      </c>
    </row>
    <row r="14" spans="1:6" s="326" customFormat="1" ht="37.9" customHeight="1" x14ac:dyDescent="0.25">
      <c r="A14" s="324" t="s">
        <v>928</v>
      </c>
      <c r="B14" s="324" t="s">
        <v>954</v>
      </c>
      <c r="C14" s="324" t="s">
        <v>954</v>
      </c>
      <c r="D14" s="324" t="s">
        <v>966</v>
      </c>
      <c r="E14" s="404"/>
      <c r="F14" s="325" t="s">
        <v>925</v>
      </c>
    </row>
    <row r="15" spans="1:6" s="326" customFormat="1" ht="37.9" customHeight="1" x14ac:dyDescent="0.25">
      <c r="A15" s="324" t="s">
        <v>929</v>
      </c>
      <c r="B15" s="324" t="s">
        <v>954</v>
      </c>
      <c r="C15" s="324" t="s">
        <v>954</v>
      </c>
      <c r="D15" s="324" t="s">
        <v>966</v>
      </c>
      <c r="E15" s="404"/>
      <c r="F15" s="325" t="s">
        <v>925</v>
      </c>
    </row>
    <row r="16" spans="1:6" s="326" customFormat="1" ht="37.9" customHeight="1" x14ac:dyDescent="0.25">
      <c r="A16" s="324" t="s">
        <v>930</v>
      </c>
      <c r="B16" s="324" t="s">
        <v>954</v>
      </c>
      <c r="C16" s="324" t="s">
        <v>954</v>
      </c>
      <c r="D16" s="324" t="s">
        <v>966</v>
      </c>
      <c r="E16" s="405"/>
      <c r="F16" s="325" t="s">
        <v>923</v>
      </c>
    </row>
    <row r="17" spans="1:7" s="326" customFormat="1" ht="90" x14ac:dyDescent="0.25">
      <c r="A17" s="324" t="s">
        <v>155</v>
      </c>
      <c r="B17" s="324" t="s">
        <v>919</v>
      </c>
      <c r="C17" s="324" t="s">
        <v>920</v>
      </c>
      <c r="D17" s="324"/>
      <c r="E17" s="324" t="s">
        <v>921</v>
      </c>
      <c r="F17" s="325"/>
    </row>
    <row r="18" spans="1:7" s="326" customFormat="1" x14ac:dyDescent="0.25">
      <c r="A18" s="324" t="s">
        <v>0</v>
      </c>
      <c r="B18" s="324"/>
      <c r="C18" s="324"/>
      <c r="D18" s="324"/>
      <c r="E18" s="324" t="s">
        <v>922</v>
      </c>
      <c r="F18" s="325"/>
    </row>
    <row r="19" spans="1:7" s="326" customFormat="1" ht="62.45" customHeight="1" x14ac:dyDescent="0.25">
      <c r="A19" s="324" t="s">
        <v>938</v>
      </c>
      <c r="B19" s="324"/>
      <c r="C19" s="324"/>
      <c r="D19" s="324" t="s">
        <v>179</v>
      </c>
      <c r="E19" s="324" t="s">
        <v>193</v>
      </c>
      <c r="F19" s="325"/>
    </row>
    <row r="20" spans="1:7" s="326" customFormat="1" ht="195" x14ac:dyDescent="0.25">
      <c r="A20" s="324" t="s">
        <v>979</v>
      </c>
      <c r="B20" s="324" t="s">
        <v>967</v>
      </c>
      <c r="C20" s="324" t="s">
        <v>968</v>
      </c>
      <c r="D20" s="324"/>
      <c r="E20" s="324" t="s">
        <v>936</v>
      </c>
      <c r="F20" s="325"/>
    </row>
    <row r="21" spans="1:7" x14ac:dyDescent="0.25">
      <c r="A21" s="321"/>
    </row>
    <row r="22" spans="1:7" x14ac:dyDescent="0.25">
      <c r="A22" s="321" t="s">
        <v>204</v>
      </c>
    </row>
    <row r="23" spans="1:7" x14ac:dyDescent="0.25">
      <c r="A23" s="329"/>
    </row>
    <row r="25" spans="1:7" x14ac:dyDescent="0.25">
      <c r="A25" s="211" t="s">
        <v>24</v>
      </c>
      <c r="B25" s="397">
        <v>42901</v>
      </c>
      <c r="C25" s="398"/>
      <c r="D25" s="218"/>
      <c r="E25" s="218"/>
      <c r="F25" s="218"/>
      <c r="G25" s="218"/>
    </row>
    <row r="26" spans="1:7" x14ac:dyDescent="0.25">
      <c r="A26" s="211" t="s">
        <v>25</v>
      </c>
      <c r="B26" s="399" t="s">
        <v>955</v>
      </c>
      <c r="C26" s="400"/>
      <c r="D26" s="218"/>
      <c r="E26" s="218"/>
      <c r="F26" s="218"/>
      <c r="G26" s="218"/>
    </row>
    <row r="27" spans="1:7" x14ac:dyDescent="0.25">
      <c r="A27" s="211" t="s">
        <v>21</v>
      </c>
      <c r="B27" s="399" t="s">
        <v>956</v>
      </c>
      <c r="C27" s="400"/>
      <c r="D27" s="327"/>
      <c r="E27" s="327"/>
      <c r="F27" s="327"/>
      <c r="G27" s="327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Variabelen!$H$26:$H$40</xm:f>
          </x14:formula1>
          <xm:sqref>A12:A20</xm:sqref>
        </x14:dataValidation>
        <x14:dataValidation type="list" allowBlank="1" showInputMessage="1" showErrorMessage="1">
          <x14:formula1>
            <xm:f>Variabelen!$H$17:$H$23</xm:f>
          </x14:formula1>
          <xm:sqref>E12</xm:sqref>
        </x14:dataValidation>
        <x14:dataValidation type="list" allowBlank="1" showInputMessage="1" showErrorMessage="1">
          <x14:formula1>
            <xm:f>Variabelen!$H$17:$H$23</xm:f>
          </x14:formula1>
          <xm:sqref>E17:E20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208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209</v>
      </c>
      <c r="G1" s="29" t="s">
        <v>210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211</v>
      </c>
      <c r="M1" s="32" t="s">
        <v>207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0" workbookViewId="0">
      <selection activeCell="H39" sqref="H39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935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978</v>
      </c>
      <c r="I17" s="314"/>
      <c r="J17" s="314"/>
      <c r="K17" s="314"/>
      <c r="L17" s="314"/>
      <c r="M17" s="314"/>
      <c r="N17" s="314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/>
      <c r="I18" s="314"/>
      <c r="J18" s="314"/>
      <c r="K18" s="314"/>
      <c r="L18" s="314"/>
      <c r="M18" s="314"/>
      <c r="N18" s="314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/>
      <c r="I19" s="314"/>
      <c r="J19" s="314"/>
      <c r="K19" s="314"/>
      <c r="L19" s="314"/>
      <c r="M19" s="314"/>
      <c r="N19" s="314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 t="s">
        <v>193</v>
      </c>
      <c r="I20" s="314"/>
      <c r="J20" s="314"/>
      <c r="K20" s="314"/>
      <c r="L20" s="314"/>
      <c r="M20" s="314"/>
      <c r="N20" s="314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 t="s">
        <v>921</v>
      </c>
      <c r="I21" s="314"/>
      <c r="J21" s="314"/>
      <c r="K21" s="314"/>
      <c r="L21" s="314"/>
      <c r="M21" s="314"/>
      <c r="N21" s="314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 t="s">
        <v>922</v>
      </c>
      <c r="I22" s="314"/>
      <c r="J22" s="314"/>
      <c r="K22" s="314"/>
      <c r="L22" s="314"/>
      <c r="M22" s="314"/>
      <c r="N22" s="314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 t="s">
        <v>936</v>
      </c>
      <c r="I23" s="314"/>
      <c r="J23" s="314"/>
      <c r="K23" s="314"/>
      <c r="L23" s="314"/>
      <c r="M23" s="314"/>
      <c r="N23" s="314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/>
      <c r="I24" s="314"/>
      <c r="J24" s="314"/>
      <c r="K24" s="314"/>
      <c r="L24" s="314"/>
      <c r="M24" s="314"/>
      <c r="N24" s="314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8" t="s">
        <v>937</v>
      </c>
      <c r="I25" s="314"/>
      <c r="J25" s="314"/>
      <c r="K25" s="314"/>
      <c r="L25" s="314"/>
      <c r="M25" s="314"/>
      <c r="N25" s="314"/>
    </row>
    <row r="26" spans="1:14" x14ac:dyDescent="0.2">
      <c r="H26" s="314" t="s">
        <v>926</v>
      </c>
      <c r="I26" s="314"/>
      <c r="J26" s="314"/>
      <c r="K26" s="314"/>
      <c r="L26" s="314"/>
      <c r="M26" s="314"/>
      <c r="N26" s="314"/>
    </row>
    <row r="27" spans="1:14" x14ac:dyDescent="0.2">
      <c r="A27" s="6" t="s">
        <v>9</v>
      </c>
      <c r="H27" s="314" t="s">
        <v>927</v>
      </c>
      <c r="I27" s="314"/>
      <c r="J27" s="314"/>
      <c r="K27" s="314"/>
      <c r="L27" s="314"/>
      <c r="M27" s="314"/>
      <c r="N27" s="314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4" t="s">
        <v>928</v>
      </c>
      <c r="I28" s="314"/>
      <c r="J28" s="314"/>
      <c r="K28" s="314"/>
      <c r="L28" s="314"/>
      <c r="M28" s="314"/>
      <c r="N28" s="314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 t="s">
        <v>929</v>
      </c>
      <c r="I29" s="314"/>
      <c r="J29" s="314"/>
      <c r="K29" s="314"/>
      <c r="L29" s="314"/>
      <c r="M29" s="314"/>
      <c r="N29" s="314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4" t="s">
        <v>930</v>
      </c>
      <c r="I30" s="314"/>
      <c r="J30" s="314"/>
      <c r="K30" s="314"/>
      <c r="L30" s="314"/>
      <c r="M30" s="314"/>
      <c r="N30" s="314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155</v>
      </c>
      <c r="I31" s="314"/>
      <c r="J31" s="314"/>
      <c r="K31" s="314"/>
      <c r="L31" s="314"/>
      <c r="M31" s="314"/>
      <c r="N31" s="314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0</v>
      </c>
      <c r="I32" s="314"/>
      <c r="J32" s="314"/>
      <c r="K32" s="314"/>
      <c r="L32" s="314"/>
      <c r="M32" s="314"/>
      <c r="N32" s="314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931</v>
      </c>
      <c r="I33" s="314"/>
      <c r="J33" s="314"/>
      <c r="K33" s="314"/>
      <c r="L33" s="314"/>
      <c r="M33" s="314"/>
      <c r="N33" s="314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932</v>
      </c>
      <c r="I34" s="314"/>
      <c r="J34" s="314"/>
      <c r="K34" s="314"/>
      <c r="L34" s="314"/>
      <c r="M34" s="314"/>
      <c r="N34" s="314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933</v>
      </c>
      <c r="I35" s="314"/>
      <c r="J35" s="314"/>
      <c r="K35" s="314"/>
      <c r="L35" s="314"/>
      <c r="M35" s="314"/>
      <c r="N35" s="314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934</v>
      </c>
      <c r="I36" s="314"/>
      <c r="J36" s="314"/>
      <c r="K36" s="314"/>
      <c r="L36" s="314"/>
      <c r="M36" s="314"/>
      <c r="N36" s="314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938</v>
      </c>
      <c r="I37" s="314"/>
      <c r="J37" s="314"/>
      <c r="K37" s="314"/>
      <c r="L37" s="314"/>
      <c r="M37" s="314"/>
      <c r="N37" s="314"/>
    </row>
    <row r="38" spans="1:14" x14ac:dyDescent="0.2">
      <c r="H38" s="314" t="s">
        <v>979</v>
      </c>
      <c r="I38" s="314"/>
      <c r="J38" s="314"/>
      <c r="K38" s="314"/>
      <c r="L38" s="314"/>
      <c r="M38" s="314"/>
      <c r="N38" s="314"/>
    </row>
    <row r="39" spans="1:14" x14ac:dyDescent="0.2">
      <c r="H39" s="314" t="s">
        <v>939</v>
      </c>
      <c r="I39" s="314"/>
      <c r="J39" s="314"/>
      <c r="K39" s="314"/>
      <c r="L39" s="314"/>
      <c r="M39" s="314"/>
      <c r="N39" s="314"/>
    </row>
    <row r="40" spans="1:14" x14ac:dyDescent="0.2">
      <c r="H40" s="314"/>
      <c r="I40" s="314"/>
      <c r="J40" s="314"/>
      <c r="K40" s="314"/>
      <c r="L40" s="314"/>
      <c r="M40" s="314"/>
      <c r="N40" s="314"/>
    </row>
    <row r="41" spans="1:14" x14ac:dyDescent="0.2">
      <c r="H41" s="314"/>
      <c r="I41" s="314"/>
      <c r="J41" s="314"/>
      <c r="K41" s="314"/>
      <c r="L41" s="314"/>
      <c r="M41" s="314"/>
      <c r="N41" s="314"/>
    </row>
    <row r="42" spans="1:14" x14ac:dyDescent="0.2">
      <c r="H42" s="314"/>
      <c r="I42" s="314"/>
      <c r="J42" s="314"/>
      <c r="K42" s="314"/>
      <c r="L42" s="314"/>
      <c r="M42" s="314"/>
      <c r="N42" s="314"/>
    </row>
    <row r="43" spans="1:14" x14ac:dyDescent="0.2">
      <c r="H43" s="314"/>
      <c r="I43" s="314"/>
      <c r="J43" s="314"/>
      <c r="K43" s="314"/>
      <c r="L43" s="314"/>
      <c r="M43" s="314"/>
      <c r="N43" s="314"/>
    </row>
    <row r="44" spans="1:14" x14ac:dyDescent="0.2">
      <c r="H44" s="314"/>
      <c r="I44" s="314"/>
      <c r="J44" s="314"/>
      <c r="K44" s="314"/>
      <c r="L44" s="314"/>
      <c r="M44" s="314"/>
      <c r="N44" s="314"/>
    </row>
    <row r="45" spans="1:14" x14ac:dyDescent="0.2">
      <c r="H45" s="314"/>
      <c r="I45" s="314"/>
      <c r="J45" s="314"/>
      <c r="K45" s="314"/>
      <c r="L45" s="314"/>
      <c r="M45" s="314"/>
      <c r="N45" s="314"/>
    </row>
    <row r="46" spans="1:14" x14ac:dyDescent="0.2">
      <c r="H46" s="314"/>
      <c r="I46" s="314"/>
      <c r="J46" s="314"/>
      <c r="K46" s="314"/>
      <c r="L46" s="314"/>
      <c r="M46" s="314"/>
      <c r="N46" s="314"/>
    </row>
    <row r="47" spans="1:14" x14ac:dyDescent="0.2">
      <c r="H47" s="314"/>
      <c r="I47" s="314"/>
      <c r="J47" s="314"/>
      <c r="K47" s="314"/>
      <c r="L47" s="314"/>
      <c r="M47" s="314"/>
      <c r="N47" s="314"/>
    </row>
    <row r="48" spans="1:14" x14ac:dyDescent="0.2">
      <c r="H48" s="314"/>
      <c r="I48" s="314"/>
      <c r="J48" s="314"/>
      <c r="K48" s="314"/>
      <c r="L48" s="314"/>
      <c r="M48" s="314"/>
      <c r="N48" s="314"/>
    </row>
    <row r="49" spans="8:14" x14ac:dyDescent="0.2">
      <c r="H49" s="314"/>
      <c r="I49" s="314"/>
      <c r="J49" s="314"/>
      <c r="K49" s="314"/>
      <c r="L49" s="314"/>
      <c r="M49" s="314"/>
      <c r="N49" s="314"/>
    </row>
    <row r="50" spans="8:14" x14ac:dyDescent="0.2">
      <c r="H50" s="314"/>
      <c r="I50" s="314"/>
      <c r="J50" s="314"/>
      <c r="K50" s="314"/>
      <c r="L50" s="314"/>
      <c r="M50" s="314"/>
      <c r="N50" s="314"/>
    </row>
    <row r="51" spans="8:14" x14ac:dyDescent="0.2">
      <c r="H51" s="314"/>
      <c r="I51" s="314"/>
      <c r="J51" s="314"/>
      <c r="K51" s="314"/>
      <c r="L51" s="314"/>
      <c r="M51" s="314"/>
      <c r="N51" s="314"/>
    </row>
    <row r="52" spans="8:14" x14ac:dyDescent="0.2">
      <c r="H52" s="314"/>
      <c r="I52" s="314"/>
      <c r="J52" s="314"/>
      <c r="K52" s="314"/>
      <c r="L52" s="314"/>
      <c r="M52" s="314"/>
      <c r="N52" s="314"/>
    </row>
    <row r="53" spans="8:14" x14ac:dyDescent="0.2">
      <c r="H53" s="314"/>
      <c r="I53" s="314"/>
      <c r="J53" s="314"/>
      <c r="K53" s="314"/>
      <c r="L53" s="314"/>
      <c r="M53" s="314"/>
      <c r="N53" s="314"/>
    </row>
    <row r="54" spans="8:14" x14ac:dyDescent="0.2">
      <c r="H54" s="314"/>
      <c r="I54" s="314"/>
      <c r="J54" s="314"/>
      <c r="K54" s="314"/>
      <c r="L54" s="314"/>
      <c r="M54" s="314"/>
      <c r="N54" s="314"/>
    </row>
    <row r="55" spans="8:14" x14ac:dyDescent="0.2">
      <c r="H55" s="314"/>
      <c r="I55" s="314"/>
      <c r="J55" s="314"/>
      <c r="K55" s="314"/>
      <c r="L55" s="314"/>
      <c r="M55" s="314"/>
      <c r="N55" s="314"/>
    </row>
    <row r="56" spans="8:14" x14ac:dyDescent="0.2">
      <c r="H56" s="314"/>
      <c r="I56" s="314"/>
      <c r="J56" s="314"/>
      <c r="K56" s="314"/>
      <c r="L56" s="314"/>
      <c r="M56" s="314"/>
      <c r="N56" s="314"/>
    </row>
    <row r="57" spans="8:14" x14ac:dyDescent="0.2">
      <c r="H57" s="314"/>
      <c r="I57" s="314"/>
      <c r="J57" s="314"/>
      <c r="K57" s="314"/>
      <c r="L57" s="314"/>
      <c r="M57" s="314"/>
      <c r="N57" s="314"/>
    </row>
    <row r="58" spans="8:14" x14ac:dyDescent="0.2">
      <c r="H58" s="314"/>
      <c r="I58" s="314"/>
      <c r="J58" s="314"/>
      <c r="K58" s="314"/>
      <c r="L58" s="314"/>
      <c r="M58" s="314"/>
      <c r="N58" s="314"/>
    </row>
    <row r="59" spans="8:14" x14ac:dyDescent="0.2">
      <c r="H59" s="314"/>
      <c r="I59" s="314"/>
      <c r="J59" s="314"/>
      <c r="K59" s="314"/>
      <c r="L59" s="314"/>
      <c r="M59" s="314"/>
      <c r="N59" s="314"/>
    </row>
    <row r="60" spans="8:14" x14ac:dyDescent="0.2">
      <c r="H60" s="314"/>
      <c r="I60" s="314"/>
      <c r="J60" s="314"/>
      <c r="K60" s="314"/>
      <c r="L60" s="314"/>
      <c r="M60" s="314"/>
      <c r="N60" s="314"/>
    </row>
    <row r="61" spans="8:14" x14ac:dyDescent="0.2">
      <c r="H61" s="314"/>
      <c r="I61" s="314"/>
      <c r="J61" s="314"/>
      <c r="K61" s="314"/>
      <c r="L61" s="314"/>
      <c r="M61" s="314"/>
      <c r="N61" s="314"/>
    </row>
    <row r="62" spans="8:14" x14ac:dyDescent="0.2">
      <c r="H62" s="314"/>
      <c r="I62" s="314"/>
      <c r="J62" s="314"/>
      <c r="K62" s="314"/>
      <c r="L62" s="314"/>
      <c r="M62" s="314"/>
      <c r="N62" s="314"/>
    </row>
    <row r="63" spans="8:14" x14ac:dyDescent="0.2">
      <c r="H63" s="314"/>
      <c r="I63" s="314"/>
      <c r="J63" s="314"/>
      <c r="K63" s="314"/>
      <c r="L63" s="314"/>
      <c r="M63" s="314"/>
      <c r="N63" s="314"/>
    </row>
    <row r="64" spans="8:14" x14ac:dyDescent="0.2">
      <c r="H64" s="314"/>
      <c r="I64" s="314"/>
      <c r="J64" s="314"/>
      <c r="K64" s="314"/>
      <c r="L64" s="314"/>
      <c r="M64" s="314"/>
      <c r="N64" s="314"/>
    </row>
    <row r="65" spans="8:14" x14ac:dyDescent="0.2">
      <c r="H65" s="314"/>
      <c r="I65" s="314"/>
      <c r="J65" s="314"/>
      <c r="K65" s="314"/>
      <c r="L65" s="314"/>
      <c r="M65" s="314"/>
      <c r="N65" s="314"/>
    </row>
    <row r="66" spans="8:14" x14ac:dyDescent="0.2">
      <c r="H66" s="314"/>
      <c r="I66" s="314"/>
      <c r="J66" s="314"/>
      <c r="K66" s="314"/>
      <c r="L66" s="314"/>
      <c r="M66" s="314"/>
      <c r="N66" s="314"/>
    </row>
    <row r="67" spans="8:14" x14ac:dyDescent="0.2">
      <c r="H67" s="314"/>
      <c r="I67" s="314"/>
      <c r="J67" s="314"/>
      <c r="K67" s="314"/>
      <c r="L67" s="314"/>
      <c r="M67" s="314"/>
      <c r="N67" s="314"/>
    </row>
    <row r="68" spans="8:14" x14ac:dyDescent="0.2">
      <c r="H68" s="314"/>
      <c r="I68" s="314"/>
      <c r="J68" s="314"/>
      <c r="K68" s="314"/>
      <c r="L68" s="314"/>
      <c r="M68" s="314"/>
      <c r="N68" s="314"/>
    </row>
    <row r="69" spans="8:14" x14ac:dyDescent="0.2">
      <c r="H69" s="314"/>
      <c r="I69" s="314"/>
      <c r="J69" s="314"/>
      <c r="K69" s="314"/>
      <c r="L69" s="314"/>
      <c r="M69" s="314"/>
      <c r="N69" s="314"/>
    </row>
    <row r="70" spans="8:14" x14ac:dyDescent="0.2">
      <c r="H70" s="314"/>
      <c r="I70" s="314"/>
      <c r="J70" s="314"/>
      <c r="K70" s="314"/>
      <c r="L70" s="314"/>
      <c r="M70" s="314"/>
      <c r="N70" s="314"/>
    </row>
    <row r="71" spans="8:14" x14ac:dyDescent="0.2">
      <c r="H71" s="314"/>
      <c r="I71" s="314"/>
      <c r="J71" s="314"/>
      <c r="K71" s="314"/>
      <c r="L71" s="314"/>
      <c r="M71" s="314"/>
      <c r="N71" s="314"/>
    </row>
    <row r="72" spans="8:14" x14ac:dyDescent="0.2">
      <c r="H72" s="314"/>
      <c r="I72" s="314"/>
      <c r="J72" s="314"/>
      <c r="K72" s="314"/>
      <c r="L72" s="314"/>
      <c r="M72" s="314"/>
      <c r="N72" s="314"/>
    </row>
    <row r="73" spans="8:14" x14ac:dyDescent="0.2">
      <c r="H73" s="314"/>
      <c r="I73" s="314"/>
      <c r="J73" s="314"/>
      <c r="K73" s="314"/>
      <c r="L73" s="314"/>
      <c r="M73" s="314"/>
      <c r="N73" s="314"/>
    </row>
    <row r="74" spans="8:14" x14ac:dyDescent="0.2">
      <c r="H74" s="314"/>
      <c r="I74" s="314"/>
      <c r="J74" s="314"/>
      <c r="K74" s="314"/>
      <c r="L74" s="314"/>
      <c r="M74" s="314"/>
      <c r="N74" s="314"/>
    </row>
    <row r="75" spans="8:14" x14ac:dyDescent="0.2">
      <c r="H75" s="314"/>
      <c r="I75" s="314"/>
      <c r="J75" s="314"/>
      <c r="K75" s="314"/>
      <c r="L75" s="314"/>
      <c r="M75" s="314"/>
      <c r="N75" s="314"/>
    </row>
    <row r="76" spans="8:14" x14ac:dyDescent="0.2">
      <c r="H76" s="314"/>
      <c r="I76" s="314"/>
      <c r="J76" s="314"/>
      <c r="K76" s="314"/>
      <c r="L76" s="314"/>
      <c r="M76" s="314"/>
      <c r="N76" s="314"/>
    </row>
    <row r="77" spans="8:14" x14ac:dyDescent="0.2">
      <c r="H77" s="314"/>
      <c r="I77" s="314"/>
      <c r="J77" s="314"/>
      <c r="K77" s="314"/>
      <c r="L77" s="314"/>
      <c r="M77" s="314"/>
      <c r="N77" s="314"/>
    </row>
    <row r="78" spans="8:14" x14ac:dyDescent="0.2">
      <c r="H78" s="314"/>
      <c r="I78" s="314"/>
      <c r="J78" s="314"/>
      <c r="K78" s="314"/>
      <c r="L78" s="314"/>
      <c r="M78" s="314"/>
      <c r="N78" s="314"/>
    </row>
    <row r="79" spans="8:14" x14ac:dyDescent="0.2">
      <c r="H79" s="314"/>
      <c r="I79" s="314"/>
      <c r="J79" s="314"/>
      <c r="K79" s="314"/>
      <c r="L79" s="314"/>
      <c r="M79" s="314"/>
      <c r="N79" s="314"/>
    </row>
    <row r="80" spans="8:14" x14ac:dyDescent="0.2">
      <c r="H80" s="314"/>
      <c r="I80" s="314"/>
      <c r="J80" s="314"/>
      <c r="K80" s="314"/>
      <c r="L80" s="314"/>
      <c r="M80" s="314"/>
      <c r="N80" s="314"/>
    </row>
    <row r="81" spans="8:14" x14ac:dyDescent="0.2">
      <c r="H81" s="314"/>
      <c r="I81" s="314"/>
      <c r="J81" s="314"/>
      <c r="K81" s="314"/>
      <c r="L81" s="314"/>
      <c r="M81" s="314"/>
      <c r="N81" s="314"/>
    </row>
    <row r="82" spans="8:14" x14ac:dyDescent="0.2">
      <c r="H82" s="314"/>
      <c r="I82" s="314"/>
      <c r="J82" s="314"/>
      <c r="K82" s="314"/>
      <c r="L82" s="314"/>
      <c r="M82" s="314"/>
      <c r="N82" s="314"/>
    </row>
    <row r="83" spans="8:14" x14ac:dyDescent="0.2">
      <c r="H83" s="314"/>
      <c r="I83" s="314"/>
      <c r="J83" s="314"/>
      <c r="K83" s="314"/>
      <c r="L83" s="314"/>
      <c r="M83" s="314"/>
      <c r="N83" s="314"/>
    </row>
    <row r="84" spans="8:14" x14ac:dyDescent="0.2">
      <c r="H84" s="314"/>
      <c r="I84" s="314"/>
      <c r="J84" s="314"/>
      <c r="K84" s="314"/>
      <c r="L84" s="314"/>
      <c r="M84" s="314"/>
      <c r="N84" s="314"/>
    </row>
    <row r="85" spans="8:14" x14ac:dyDescent="0.2">
      <c r="H85" s="314"/>
      <c r="I85" s="314"/>
      <c r="J85" s="314"/>
      <c r="K85" s="314"/>
      <c r="L85" s="314"/>
      <c r="M85" s="314"/>
      <c r="N85" s="314"/>
    </row>
    <row r="86" spans="8:14" x14ac:dyDescent="0.2">
      <c r="H86" s="314"/>
      <c r="I86" s="314"/>
      <c r="J86" s="314"/>
      <c r="K86" s="314"/>
      <c r="L86" s="314"/>
      <c r="M86" s="314"/>
      <c r="N86" s="314"/>
    </row>
    <row r="87" spans="8:14" x14ac:dyDescent="0.2">
      <c r="H87" s="314"/>
      <c r="I87" s="314"/>
      <c r="J87" s="314"/>
      <c r="K87" s="314"/>
      <c r="L87" s="314"/>
      <c r="M87" s="314"/>
      <c r="N87" s="314"/>
    </row>
    <row r="88" spans="8:14" x14ac:dyDescent="0.2">
      <c r="H88" s="314"/>
      <c r="I88" s="314"/>
      <c r="J88" s="314"/>
      <c r="K88" s="314"/>
      <c r="L88" s="314"/>
      <c r="M88" s="314"/>
      <c r="N88" s="314"/>
    </row>
    <row r="89" spans="8:14" x14ac:dyDescent="0.2">
      <c r="H89" s="314"/>
      <c r="I89" s="314"/>
      <c r="J89" s="314"/>
      <c r="K89" s="314"/>
      <c r="L89" s="314"/>
      <c r="M89" s="314"/>
      <c r="N89" s="314"/>
    </row>
    <row r="90" spans="8:14" x14ac:dyDescent="0.2">
      <c r="H90" s="314"/>
      <c r="I90" s="314"/>
      <c r="J90" s="314"/>
      <c r="K90" s="314"/>
      <c r="L90" s="314"/>
      <c r="M90" s="314"/>
      <c r="N90" s="314"/>
    </row>
    <row r="91" spans="8:14" x14ac:dyDescent="0.2">
      <c r="H91" s="314"/>
      <c r="I91" s="314"/>
      <c r="J91" s="314"/>
      <c r="K91" s="314"/>
      <c r="L91" s="314"/>
      <c r="M91" s="314"/>
      <c r="N91" s="314"/>
    </row>
    <row r="92" spans="8:14" x14ac:dyDescent="0.2">
      <c r="H92" s="314"/>
      <c r="I92" s="314"/>
      <c r="J92" s="314"/>
      <c r="K92" s="314"/>
      <c r="L92" s="314"/>
      <c r="M92" s="314"/>
      <c r="N92" s="314"/>
    </row>
    <row r="93" spans="8:14" x14ac:dyDescent="0.2">
      <c r="H93" s="314"/>
      <c r="I93" s="314"/>
      <c r="J93" s="314"/>
      <c r="K93" s="314"/>
      <c r="L93" s="314"/>
      <c r="M93" s="314"/>
      <c r="N93" s="314"/>
    </row>
    <row r="94" spans="8:14" x14ac:dyDescent="0.2">
      <c r="H94" s="314"/>
      <c r="I94" s="314"/>
      <c r="J94" s="314"/>
      <c r="K94" s="314"/>
      <c r="L94" s="314"/>
      <c r="M94" s="314"/>
      <c r="N94" s="314"/>
    </row>
    <row r="95" spans="8:14" x14ac:dyDescent="0.2">
      <c r="H95" s="314"/>
      <c r="I95" s="314"/>
      <c r="J95" s="314"/>
      <c r="K95" s="314"/>
      <c r="L95" s="314"/>
      <c r="M95" s="314"/>
      <c r="N95" s="314"/>
    </row>
    <row r="96" spans="8:14" x14ac:dyDescent="0.2">
      <c r="H96" s="314"/>
      <c r="I96" s="314"/>
      <c r="J96" s="314"/>
      <c r="K96" s="314"/>
      <c r="L96" s="314"/>
      <c r="M96" s="314"/>
      <c r="N96" s="314"/>
    </row>
    <row r="97" spans="8:14" x14ac:dyDescent="0.2">
      <c r="H97" s="314"/>
      <c r="I97" s="314"/>
      <c r="J97" s="314"/>
      <c r="K97" s="314"/>
      <c r="L97" s="314"/>
      <c r="M97" s="314"/>
      <c r="N97" s="314"/>
    </row>
    <row r="98" spans="8:14" x14ac:dyDescent="0.2">
      <c r="H98" s="314"/>
      <c r="I98" s="314"/>
      <c r="J98" s="314"/>
      <c r="K98" s="314"/>
      <c r="L98" s="314"/>
      <c r="M98" s="314"/>
      <c r="N98" s="314"/>
    </row>
    <row r="99" spans="8:14" x14ac:dyDescent="0.2">
      <c r="H99" s="314"/>
      <c r="I99" s="314"/>
      <c r="J99" s="314"/>
      <c r="K99" s="314"/>
      <c r="L99" s="314"/>
      <c r="M99" s="314"/>
      <c r="N99" s="314"/>
    </row>
    <row r="100" spans="8:14" x14ac:dyDescent="0.2">
      <c r="H100" s="314"/>
      <c r="I100" s="314"/>
      <c r="J100" s="314"/>
      <c r="K100" s="314"/>
      <c r="L100" s="314"/>
      <c r="M100" s="314"/>
      <c r="N100" s="314"/>
    </row>
    <row r="101" spans="8:14" x14ac:dyDescent="0.2">
      <c r="H101" s="314"/>
      <c r="I101" s="314"/>
      <c r="J101" s="314"/>
      <c r="K101" s="314"/>
      <c r="L101" s="314"/>
      <c r="M101" s="314"/>
      <c r="N101" s="314"/>
    </row>
    <row r="102" spans="8:14" x14ac:dyDescent="0.2">
      <c r="H102" s="314"/>
      <c r="I102" s="314"/>
      <c r="J102" s="314"/>
      <c r="K102" s="314"/>
      <c r="L102" s="314"/>
      <c r="M102" s="314"/>
      <c r="N102" s="314"/>
    </row>
    <row r="103" spans="8:14" x14ac:dyDescent="0.2">
      <c r="H103" s="314"/>
      <c r="I103" s="314"/>
      <c r="J103" s="314"/>
      <c r="K103" s="314"/>
      <c r="L103" s="314"/>
      <c r="M103" s="314"/>
      <c r="N103" s="314"/>
    </row>
    <row r="104" spans="8:14" x14ac:dyDescent="0.2">
      <c r="H104" s="314"/>
      <c r="I104" s="314"/>
      <c r="J104" s="314"/>
      <c r="K104" s="314"/>
      <c r="L104" s="314"/>
      <c r="M104" s="314"/>
      <c r="N104" s="314"/>
    </row>
    <row r="105" spans="8:14" x14ac:dyDescent="0.2">
      <c r="H105" s="314"/>
      <c r="I105" s="314"/>
      <c r="J105" s="314"/>
      <c r="K105" s="314"/>
      <c r="L105" s="314"/>
      <c r="M105" s="314"/>
      <c r="N105" s="314"/>
    </row>
    <row r="106" spans="8:14" x14ac:dyDescent="0.2">
      <c r="H106" s="314"/>
      <c r="I106" s="314"/>
      <c r="J106" s="314"/>
      <c r="K106" s="314"/>
      <c r="L106" s="314"/>
      <c r="M106" s="314"/>
      <c r="N106" s="314"/>
    </row>
    <row r="107" spans="8:14" x14ac:dyDescent="0.2">
      <c r="H107" s="314"/>
      <c r="I107" s="314"/>
      <c r="J107" s="314"/>
      <c r="K107" s="314"/>
      <c r="L107" s="314"/>
      <c r="M107" s="314"/>
      <c r="N107" s="314"/>
    </row>
    <row r="108" spans="8:14" x14ac:dyDescent="0.2">
      <c r="H108" s="314"/>
      <c r="I108" s="314"/>
      <c r="J108" s="314"/>
      <c r="K108" s="314"/>
      <c r="L108" s="314"/>
      <c r="M108" s="314"/>
      <c r="N108" s="314"/>
    </row>
    <row r="109" spans="8:14" x14ac:dyDescent="0.2">
      <c r="H109" s="314"/>
      <c r="I109" s="314"/>
      <c r="J109" s="314"/>
      <c r="K109" s="314"/>
      <c r="L109" s="314"/>
      <c r="M109" s="314"/>
      <c r="N109" s="314"/>
    </row>
    <row r="110" spans="8:14" x14ac:dyDescent="0.2">
      <c r="H110" s="314"/>
      <c r="I110" s="314"/>
      <c r="J110" s="314"/>
      <c r="K110" s="314"/>
      <c r="L110" s="314"/>
      <c r="M110" s="314"/>
      <c r="N110" s="314"/>
    </row>
    <row r="111" spans="8:14" x14ac:dyDescent="0.2">
      <c r="H111" s="314"/>
      <c r="I111" s="314"/>
      <c r="J111" s="314"/>
      <c r="K111" s="314"/>
      <c r="L111" s="314"/>
      <c r="M111" s="314"/>
      <c r="N111" s="314"/>
    </row>
    <row r="112" spans="8:14" x14ac:dyDescent="0.2">
      <c r="H112" s="314"/>
      <c r="I112" s="314"/>
      <c r="J112" s="314"/>
      <c r="K112" s="314"/>
      <c r="L112" s="314"/>
      <c r="M112" s="314"/>
      <c r="N112" s="314"/>
    </row>
    <row r="113" spans="8:14" x14ac:dyDescent="0.2">
      <c r="H113" s="314"/>
      <c r="I113" s="314"/>
      <c r="J113" s="314"/>
      <c r="K113" s="314"/>
      <c r="L113" s="314"/>
      <c r="M113" s="314"/>
      <c r="N113" s="314"/>
    </row>
    <row r="114" spans="8:14" x14ac:dyDescent="0.2">
      <c r="H114" s="314"/>
      <c r="I114" s="314"/>
      <c r="J114" s="314"/>
      <c r="K114" s="314"/>
      <c r="L114" s="314"/>
      <c r="M114" s="314"/>
      <c r="N114" s="314"/>
    </row>
    <row r="115" spans="8:14" x14ac:dyDescent="0.2">
      <c r="H115" s="314"/>
      <c r="I115" s="314"/>
      <c r="J115" s="314"/>
      <c r="K115" s="314"/>
      <c r="L115" s="314"/>
      <c r="M115" s="314"/>
      <c r="N115" s="314"/>
    </row>
    <row r="116" spans="8:14" x14ac:dyDescent="0.2">
      <c r="H116" s="314"/>
      <c r="I116" s="314"/>
      <c r="J116" s="314"/>
      <c r="K116" s="314"/>
      <c r="L116" s="314"/>
      <c r="M116" s="314"/>
      <c r="N116" s="314"/>
    </row>
    <row r="117" spans="8:14" x14ac:dyDescent="0.2">
      <c r="H117" s="314"/>
      <c r="I117" s="314"/>
      <c r="J117" s="314"/>
      <c r="K117" s="314"/>
      <c r="L117" s="314"/>
      <c r="M117" s="314"/>
      <c r="N117" s="314"/>
    </row>
    <row r="118" spans="8:14" x14ac:dyDescent="0.2">
      <c r="H118" s="314"/>
      <c r="I118" s="314"/>
      <c r="J118" s="314"/>
      <c r="K118" s="314"/>
      <c r="L118" s="314"/>
      <c r="M118" s="314"/>
      <c r="N118" s="314"/>
    </row>
    <row r="119" spans="8:14" x14ac:dyDescent="0.2">
      <c r="H119" s="314"/>
      <c r="I119" s="314"/>
      <c r="J119" s="314"/>
      <c r="K119" s="314"/>
      <c r="L119" s="314"/>
      <c r="M119" s="314"/>
      <c r="N119" s="314"/>
    </row>
    <row r="120" spans="8:14" x14ac:dyDescent="0.2">
      <c r="H120" s="314"/>
      <c r="I120" s="314"/>
      <c r="J120" s="314"/>
      <c r="K120" s="314"/>
      <c r="L120" s="314"/>
      <c r="M120" s="314"/>
      <c r="N120" s="314"/>
    </row>
    <row r="121" spans="8:14" x14ac:dyDescent="0.2">
      <c r="H121" s="314"/>
      <c r="I121" s="314"/>
      <c r="J121" s="314"/>
      <c r="K121" s="314"/>
      <c r="L121" s="314"/>
      <c r="M121" s="314"/>
      <c r="N121" s="314"/>
    </row>
    <row r="122" spans="8:14" x14ac:dyDescent="0.2">
      <c r="H122" s="314"/>
      <c r="I122" s="314"/>
      <c r="J122" s="314"/>
      <c r="K122" s="314"/>
      <c r="L122" s="314"/>
      <c r="M122" s="314"/>
      <c r="N122" s="314"/>
    </row>
    <row r="123" spans="8:14" x14ac:dyDescent="0.2">
      <c r="H123" s="314"/>
      <c r="I123" s="314"/>
      <c r="J123" s="314"/>
      <c r="K123" s="314"/>
      <c r="L123" s="314"/>
      <c r="M123" s="314"/>
      <c r="N123" s="314"/>
    </row>
    <row r="124" spans="8:14" x14ac:dyDescent="0.2">
      <c r="H124" s="314"/>
      <c r="I124" s="314"/>
      <c r="J124" s="314"/>
      <c r="K124" s="314"/>
      <c r="L124" s="314"/>
      <c r="M124" s="314"/>
      <c r="N124" s="314"/>
    </row>
    <row r="125" spans="8:14" x14ac:dyDescent="0.2">
      <c r="H125" s="314"/>
      <c r="I125" s="314"/>
      <c r="J125" s="314"/>
      <c r="K125" s="314"/>
      <c r="L125" s="314"/>
      <c r="M125" s="314"/>
      <c r="N125" s="314"/>
    </row>
    <row r="126" spans="8:14" x14ac:dyDescent="0.2">
      <c r="H126" s="314"/>
      <c r="I126" s="314"/>
      <c r="J126" s="314"/>
      <c r="K126" s="314"/>
      <c r="L126" s="314"/>
      <c r="M126" s="314"/>
      <c r="N126" s="314"/>
    </row>
    <row r="127" spans="8:14" x14ac:dyDescent="0.2">
      <c r="H127" s="314"/>
      <c r="I127" s="314"/>
      <c r="J127" s="314"/>
      <c r="K127" s="314"/>
      <c r="L127" s="314"/>
      <c r="M127" s="314"/>
      <c r="N127" s="314"/>
    </row>
    <row r="128" spans="8:14" x14ac:dyDescent="0.2">
      <c r="H128" s="314"/>
      <c r="I128" s="314"/>
      <c r="J128" s="314"/>
      <c r="K128" s="314"/>
      <c r="L128" s="314"/>
      <c r="M128" s="314"/>
      <c r="N128" s="314"/>
    </row>
    <row r="129" spans="8:14" x14ac:dyDescent="0.2">
      <c r="H129" s="314"/>
      <c r="I129" s="314"/>
      <c r="J129" s="314"/>
      <c r="K129" s="314"/>
      <c r="L129" s="314"/>
      <c r="M129" s="314"/>
      <c r="N129" s="314"/>
    </row>
    <row r="130" spans="8:14" x14ac:dyDescent="0.2">
      <c r="H130" s="314"/>
      <c r="I130" s="314"/>
      <c r="J130" s="314"/>
      <c r="K130" s="314"/>
      <c r="L130" s="314"/>
      <c r="M130" s="314"/>
      <c r="N130" s="314"/>
    </row>
    <row r="131" spans="8:14" x14ac:dyDescent="0.2">
      <c r="H131" s="314"/>
      <c r="I131" s="314"/>
      <c r="J131" s="314"/>
      <c r="K131" s="314"/>
      <c r="L131" s="314"/>
      <c r="M131" s="314"/>
      <c r="N131" s="314"/>
    </row>
    <row r="132" spans="8:14" x14ac:dyDescent="0.2">
      <c r="H132" s="314"/>
      <c r="I132" s="314"/>
      <c r="J132" s="314"/>
      <c r="K132" s="314"/>
      <c r="L132" s="314"/>
      <c r="M132" s="314"/>
      <c r="N132" s="314"/>
    </row>
    <row r="133" spans="8:14" x14ac:dyDescent="0.2">
      <c r="H133" s="314"/>
      <c r="I133" s="314"/>
      <c r="J133" s="314"/>
      <c r="K133" s="314"/>
      <c r="L133" s="314"/>
      <c r="M133" s="314"/>
      <c r="N133" s="314"/>
    </row>
    <row r="134" spans="8:14" x14ac:dyDescent="0.2">
      <c r="H134" s="314"/>
      <c r="I134" s="314"/>
      <c r="J134" s="314"/>
      <c r="K134" s="314"/>
      <c r="L134" s="314"/>
      <c r="M134" s="314"/>
      <c r="N134" s="314"/>
    </row>
    <row r="135" spans="8:14" x14ac:dyDescent="0.2">
      <c r="H135" s="314"/>
      <c r="I135" s="314"/>
      <c r="J135" s="314"/>
      <c r="K135" s="314"/>
      <c r="L135" s="314"/>
      <c r="M135" s="314"/>
      <c r="N135" s="314"/>
    </row>
    <row r="136" spans="8:14" x14ac:dyDescent="0.2">
      <c r="H136" s="314"/>
      <c r="I136" s="314"/>
      <c r="J136" s="314"/>
      <c r="K136" s="314"/>
      <c r="L136" s="314"/>
      <c r="M136" s="314"/>
      <c r="N136" s="314"/>
    </row>
    <row r="137" spans="8:14" x14ac:dyDescent="0.2">
      <c r="H137" s="314"/>
      <c r="I137" s="314"/>
      <c r="J137" s="314"/>
      <c r="K137" s="314"/>
      <c r="L137" s="314"/>
      <c r="M137" s="314"/>
      <c r="N137" s="314"/>
    </row>
    <row r="138" spans="8:14" x14ac:dyDescent="0.2">
      <c r="H138" s="314"/>
      <c r="I138" s="314"/>
      <c r="J138" s="314"/>
      <c r="K138" s="314"/>
      <c r="L138" s="314"/>
      <c r="M138" s="314"/>
      <c r="N138" s="314"/>
    </row>
    <row r="139" spans="8:14" x14ac:dyDescent="0.2">
      <c r="H139" s="314"/>
      <c r="I139" s="314"/>
      <c r="J139" s="314"/>
      <c r="K139" s="314"/>
      <c r="L139" s="314"/>
      <c r="M139" s="314"/>
      <c r="N139" s="314"/>
    </row>
    <row r="140" spans="8:14" x14ac:dyDescent="0.2">
      <c r="H140" s="314"/>
      <c r="I140" s="314"/>
      <c r="J140" s="314"/>
      <c r="K140" s="314"/>
      <c r="L140" s="314"/>
      <c r="M140" s="314"/>
      <c r="N140" s="314"/>
    </row>
    <row r="141" spans="8:14" x14ac:dyDescent="0.2">
      <c r="H141" s="314"/>
      <c r="I141" s="314"/>
      <c r="J141" s="314"/>
      <c r="K141" s="314"/>
      <c r="L141" s="314"/>
      <c r="M141" s="314"/>
      <c r="N141" s="314"/>
    </row>
    <row r="142" spans="8:14" x14ac:dyDescent="0.2">
      <c r="H142" s="314"/>
      <c r="I142" s="314"/>
      <c r="J142" s="314"/>
      <c r="K142" s="314"/>
      <c r="L142" s="314"/>
      <c r="M142" s="314"/>
      <c r="N142" s="314"/>
    </row>
    <row r="143" spans="8:14" x14ac:dyDescent="0.2">
      <c r="H143" s="314"/>
      <c r="I143" s="314"/>
      <c r="J143" s="314"/>
      <c r="K143" s="314"/>
      <c r="L143" s="314"/>
      <c r="M143" s="314"/>
      <c r="N143" s="314"/>
    </row>
    <row r="144" spans="8:14" x14ac:dyDescent="0.2">
      <c r="H144" s="314"/>
      <c r="I144" s="314"/>
      <c r="J144" s="314"/>
      <c r="K144" s="314"/>
      <c r="L144" s="314"/>
      <c r="M144" s="314"/>
      <c r="N144" s="314"/>
    </row>
    <row r="145" spans="8:14" x14ac:dyDescent="0.2">
      <c r="H145" s="314"/>
      <c r="I145" s="314"/>
      <c r="J145" s="314"/>
      <c r="K145" s="314"/>
      <c r="L145" s="314"/>
      <c r="M145" s="314"/>
      <c r="N145" s="314"/>
    </row>
    <row r="146" spans="8:14" x14ac:dyDescent="0.2">
      <c r="H146" s="314"/>
      <c r="I146" s="314"/>
      <c r="J146" s="314"/>
      <c r="K146" s="314"/>
      <c r="L146" s="314"/>
      <c r="M146" s="314"/>
      <c r="N146" s="314"/>
    </row>
    <row r="147" spans="8:14" x14ac:dyDescent="0.2">
      <c r="H147" s="314"/>
      <c r="I147" s="314"/>
      <c r="J147" s="314"/>
      <c r="K147" s="314"/>
      <c r="L147" s="314"/>
      <c r="M147" s="314"/>
      <c r="N147" s="314"/>
    </row>
    <row r="148" spans="8:14" x14ac:dyDescent="0.2">
      <c r="H148" s="314"/>
      <c r="I148" s="314"/>
      <c r="J148" s="314"/>
      <c r="K148" s="314"/>
      <c r="L148" s="314"/>
      <c r="M148" s="314"/>
      <c r="N148" s="314"/>
    </row>
    <row r="149" spans="8:14" x14ac:dyDescent="0.2">
      <c r="H149" s="314"/>
      <c r="I149" s="314"/>
      <c r="J149" s="314"/>
      <c r="K149" s="314"/>
      <c r="L149" s="314"/>
      <c r="M149" s="314"/>
      <c r="N149" s="314"/>
    </row>
    <row r="150" spans="8:14" x14ac:dyDescent="0.2">
      <c r="H150" s="314"/>
      <c r="I150" s="314"/>
      <c r="J150" s="314"/>
      <c r="K150" s="314"/>
      <c r="L150" s="314"/>
      <c r="M150" s="314"/>
      <c r="N150" s="314"/>
    </row>
    <row r="151" spans="8:14" x14ac:dyDescent="0.2">
      <c r="H151" s="314"/>
      <c r="I151" s="314"/>
      <c r="J151" s="314"/>
      <c r="K151" s="314"/>
      <c r="L151" s="314"/>
      <c r="M151" s="314"/>
      <c r="N151" s="314"/>
    </row>
    <row r="152" spans="8:14" x14ac:dyDescent="0.2">
      <c r="H152" s="314"/>
      <c r="I152" s="314"/>
      <c r="J152" s="314"/>
      <c r="K152" s="314"/>
      <c r="L152" s="314"/>
      <c r="M152" s="314"/>
      <c r="N152" s="314"/>
    </row>
    <row r="153" spans="8:14" x14ac:dyDescent="0.2">
      <c r="H153" s="314"/>
      <c r="I153" s="314"/>
      <c r="J153" s="314"/>
      <c r="K153" s="314"/>
      <c r="L153" s="314"/>
      <c r="M153" s="314"/>
      <c r="N153" s="314"/>
    </row>
    <row r="154" spans="8:14" x14ac:dyDescent="0.2">
      <c r="H154" s="314"/>
      <c r="I154" s="314"/>
      <c r="J154" s="314"/>
      <c r="K154" s="314"/>
      <c r="L154" s="314"/>
      <c r="M154" s="314"/>
      <c r="N154" s="314"/>
    </row>
    <row r="155" spans="8:14" x14ac:dyDescent="0.2">
      <c r="H155" s="314"/>
      <c r="I155" s="314"/>
      <c r="J155" s="314"/>
      <c r="K155" s="314"/>
      <c r="L155" s="314"/>
      <c r="M155" s="314"/>
      <c r="N155" s="314"/>
    </row>
    <row r="156" spans="8:14" x14ac:dyDescent="0.2">
      <c r="H156" s="314"/>
      <c r="I156" s="314"/>
      <c r="J156" s="314"/>
      <c r="K156" s="314"/>
      <c r="L156" s="314"/>
      <c r="M156" s="314"/>
      <c r="N156" s="314"/>
    </row>
    <row r="157" spans="8:14" x14ac:dyDescent="0.2">
      <c r="H157" s="314"/>
      <c r="I157" s="314"/>
      <c r="J157" s="314"/>
      <c r="K157" s="314"/>
      <c r="L157" s="314"/>
      <c r="M157" s="314"/>
      <c r="N157" s="314"/>
    </row>
    <row r="158" spans="8:14" x14ac:dyDescent="0.2">
      <c r="H158" s="314"/>
      <c r="I158" s="314"/>
      <c r="J158" s="314"/>
      <c r="K158" s="314"/>
      <c r="L158" s="314"/>
      <c r="M158" s="314"/>
      <c r="N158" s="314"/>
    </row>
    <row r="159" spans="8:14" x14ac:dyDescent="0.2">
      <c r="H159" s="314"/>
      <c r="I159" s="314"/>
      <c r="J159" s="314"/>
      <c r="K159" s="314"/>
      <c r="L159" s="314"/>
      <c r="M159" s="314"/>
      <c r="N159" s="314"/>
    </row>
    <row r="160" spans="8:14" x14ac:dyDescent="0.2">
      <c r="H160" s="314"/>
      <c r="I160" s="314"/>
      <c r="J160" s="314"/>
      <c r="K160" s="314"/>
      <c r="L160" s="314"/>
      <c r="M160" s="314"/>
      <c r="N160" s="314"/>
    </row>
    <row r="161" spans="8:14" x14ac:dyDescent="0.2">
      <c r="H161" s="314"/>
      <c r="I161" s="314"/>
      <c r="J161" s="314"/>
      <c r="K161" s="314"/>
      <c r="L161" s="314"/>
      <c r="M161" s="314"/>
      <c r="N161" s="314"/>
    </row>
    <row r="162" spans="8:14" x14ac:dyDescent="0.2">
      <c r="H162" s="314"/>
      <c r="I162" s="314"/>
      <c r="J162" s="314"/>
      <c r="K162" s="314"/>
      <c r="L162" s="314"/>
      <c r="M162" s="314"/>
      <c r="N162" s="314"/>
    </row>
    <row r="163" spans="8:14" x14ac:dyDescent="0.2">
      <c r="H163" s="314"/>
      <c r="I163" s="314"/>
      <c r="J163" s="314"/>
      <c r="K163" s="314"/>
      <c r="L163" s="314"/>
      <c r="M163" s="314"/>
      <c r="N163" s="314"/>
    </row>
    <row r="164" spans="8:14" x14ac:dyDescent="0.2">
      <c r="H164" s="314"/>
      <c r="I164" s="314"/>
      <c r="J164" s="314"/>
      <c r="K164" s="314"/>
      <c r="L164" s="314"/>
      <c r="M164" s="314"/>
      <c r="N164" s="314"/>
    </row>
    <row r="165" spans="8:14" x14ac:dyDescent="0.2">
      <c r="H165" s="314"/>
      <c r="I165" s="314"/>
      <c r="J165" s="314"/>
      <c r="K165" s="314"/>
      <c r="L165" s="314"/>
      <c r="M165" s="314"/>
      <c r="N165" s="314"/>
    </row>
    <row r="166" spans="8:14" x14ac:dyDescent="0.2">
      <c r="H166" s="314"/>
      <c r="I166" s="314"/>
      <c r="J166" s="314"/>
      <c r="K166" s="314"/>
      <c r="L166" s="314"/>
      <c r="M166" s="314"/>
      <c r="N166" s="314"/>
    </row>
    <row r="167" spans="8:14" x14ac:dyDescent="0.2">
      <c r="H167" s="314"/>
      <c r="I167" s="314"/>
      <c r="J167" s="314"/>
      <c r="K167" s="314"/>
      <c r="L167" s="314"/>
      <c r="M167" s="314"/>
      <c r="N167" s="314"/>
    </row>
    <row r="168" spans="8:14" x14ac:dyDescent="0.2">
      <c r="H168" s="314"/>
      <c r="I168" s="314"/>
      <c r="J168" s="314"/>
      <c r="K168" s="314"/>
      <c r="L168" s="314"/>
      <c r="M168" s="314"/>
      <c r="N168" s="314"/>
    </row>
    <row r="169" spans="8:14" x14ac:dyDescent="0.2">
      <c r="H169" s="314"/>
      <c r="I169" s="314"/>
      <c r="J169" s="314"/>
      <c r="K169" s="314"/>
      <c r="L169" s="314"/>
      <c r="M169" s="314"/>
      <c r="N169" s="314"/>
    </row>
    <row r="170" spans="8:14" x14ac:dyDescent="0.2">
      <c r="H170" s="314"/>
      <c r="I170" s="314"/>
      <c r="J170" s="314"/>
      <c r="K170" s="314"/>
      <c r="L170" s="314"/>
      <c r="M170" s="314"/>
      <c r="N170" s="314"/>
    </row>
    <row r="171" spans="8:14" x14ac:dyDescent="0.2">
      <c r="H171" s="314"/>
      <c r="I171" s="314"/>
      <c r="J171" s="314"/>
      <c r="K171" s="314"/>
      <c r="L171" s="314"/>
      <c r="M171" s="314"/>
      <c r="N171" s="314"/>
    </row>
    <row r="172" spans="8:14" x14ac:dyDescent="0.2">
      <c r="H172" s="314"/>
      <c r="I172" s="314"/>
      <c r="J172" s="314"/>
      <c r="K172" s="314"/>
      <c r="L172" s="314"/>
      <c r="M172" s="314"/>
      <c r="N172" s="314"/>
    </row>
    <row r="173" spans="8:14" x14ac:dyDescent="0.2">
      <c r="H173" s="314"/>
      <c r="I173" s="314"/>
      <c r="J173" s="314"/>
      <c r="K173" s="314"/>
      <c r="L173" s="314"/>
      <c r="M173" s="314"/>
      <c r="N173" s="314"/>
    </row>
    <row r="174" spans="8:14" x14ac:dyDescent="0.2">
      <c r="H174" s="314"/>
      <c r="I174" s="314"/>
      <c r="J174" s="314"/>
      <c r="K174" s="314"/>
      <c r="L174" s="314"/>
      <c r="M174" s="314"/>
      <c r="N174" s="314"/>
    </row>
    <row r="175" spans="8:14" x14ac:dyDescent="0.2">
      <c r="H175" s="314"/>
      <c r="I175" s="314"/>
      <c r="J175" s="314"/>
      <c r="K175" s="314"/>
      <c r="L175" s="314"/>
      <c r="M175" s="314"/>
      <c r="N175" s="314"/>
    </row>
    <row r="176" spans="8:14" x14ac:dyDescent="0.2">
      <c r="H176" s="314"/>
      <c r="I176" s="314"/>
      <c r="J176" s="314"/>
      <c r="K176" s="314"/>
      <c r="L176" s="314"/>
      <c r="M176" s="314"/>
      <c r="N176" s="314"/>
    </row>
    <row r="177" spans="8:14" x14ac:dyDescent="0.2">
      <c r="H177" s="314"/>
      <c r="I177" s="314"/>
      <c r="J177" s="314"/>
      <c r="K177" s="314"/>
      <c r="L177" s="314"/>
      <c r="M177" s="314"/>
      <c r="N177" s="314"/>
    </row>
    <row r="178" spans="8:14" x14ac:dyDescent="0.2">
      <c r="H178" s="314"/>
      <c r="I178" s="314"/>
      <c r="J178" s="314"/>
      <c r="K178" s="314"/>
      <c r="L178" s="314"/>
      <c r="M178" s="314"/>
      <c r="N178" s="314"/>
    </row>
    <row r="179" spans="8:14" x14ac:dyDescent="0.2">
      <c r="H179" s="314"/>
      <c r="I179" s="314"/>
      <c r="J179" s="314"/>
      <c r="K179" s="314"/>
      <c r="L179" s="314"/>
      <c r="M179" s="314"/>
      <c r="N179" s="314"/>
    </row>
    <row r="180" spans="8:14" x14ac:dyDescent="0.2">
      <c r="H180" s="314"/>
      <c r="I180" s="314"/>
      <c r="J180" s="314"/>
      <c r="K180" s="314"/>
      <c r="L180" s="314"/>
      <c r="M180" s="314"/>
      <c r="N180" s="314"/>
    </row>
    <row r="181" spans="8:14" x14ac:dyDescent="0.2">
      <c r="H181" s="314"/>
      <c r="I181" s="314"/>
      <c r="J181" s="314"/>
      <c r="K181" s="314"/>
      <c r="L181" s="314"/>
      <c r="M181" s="314"/>
      <c r="N181" s="314"/>
    </row>
    <row r="182" spans="8:14" x14ac:dyDescent="0.2">
      <c r="H182" s="314"/>
      <c r="I182" s="314"/>
      <c r="J182" s="314"/>
      <c r="K182" s="314"/>
      <c r="L182" s="314"/>
      <c r="M182" s="314"/>
      <c r="N182" s="314"/>
    </row>
    <row r="183" spans="8:14" x14ac:dyDescent="0.2">
      <c r="H183" s="314"/>
      <c r="I183" s="314"/>
      <c r="J183" s="314"/>
      <c r="K183" s="314"/>
      <c r="L183" s="314"/>
      <c r="M183" s="314"/>
      <c r="N183" s="314"/>
    </row>
    <row r="184" spans="8:14" x14ac:dyDescent="0.2">
      <c r="H184" s="314"/>
      <c r="I184" s="314"/>
      <c r="J184" s="314"/>
      <c r="K184" s="314"/>
      <c r="L184" s="314"/>
      <c r="M184" s="314"/>
      <c r="N184" s="314"/>
    </row>
    <row r="185" spans="8:14" x14ac:dyDescent="0.2">
      <c r="H185" s="314"/>
      <c r="I185" s="314"/>
      <c r="J185" s="314"/>
      <c r="K185" s="314"/>
      <c r="L185" s="314"/>
      <c r="M185" s="314"/>
      <c r="N185" s="314"/>
    </row>
    <row r="186" spans="8:14" x14ac:dyDescent="0.2">
      <c r="H186" s="314"/>
      <c r="I186" s="314"/>
      <c r="J186" s="314"/>
      <c r="K186" s="314"/>
      <c r="L186" s="314"/>
      <c r="M186" s="314"/>
      <c r="N186" s="314"/>
    </row>
    <row r="187" spans="8:14" x14ac:dyDescent="0.2">
      <c r="H187" s="314"/>
      <c r="I187" s="314"/>
      <c r="J187" s="314"/>
      <c r="K187" s="314"/>
      <c r="L187" s="314"/>
      <c r="M187" s="314"/>
      <c r="N187" s="314"/>
    </row>
    <row r="188" spans="8:14" x14ac:dyDescent="0.2">
      <c r="H188" s="314"/>
      <c r="I188" s="314"/>
      <c r="J188" s="314"/>
      <c r="K188" s="314"/>
      <c r="L188" s="314"/>
      <c r="M188" s="314"/>
      <c r="N188" s="314"/>
    </row>
    <row r="189" spans="8:14" x14ac:dyDescent="0.2">
      <c r="H189" s="314"/>
      <c r="I189" s="314"/>
      <c r="J189" s="314"/>
      <c r="K189" s="314"/>
      <c r="L189" s="314"/>
      <c r="M189" s="314"/>
      <c r="N189" s="314"/>
    </row>
    <row r="190" spans="8:14" x14ac:dyDescent="0.2">
      <c r="H190" s="314"/>
      <c r="I190" s="314"/>
      <c r="J190" s="314"/>
      <c r="K190" s="314"/>
      <c r="L190" s="314"/>
      <c r="M190" s="314"/>
      <c r="N190" s="314"/>
    </row>
    <row r="191" spans="8:14" x14ac:dyDescent="0.2">
      <c r="H191" s="314"/>
      <c r="I191" s="314"/>
      <c r="J191" s="314"/>
      <c r="K191" s="314"/>
      <c r="L191" s="314"/>
      <c r="M191" s="314"/>
      <c r="N191" s="314"/>
    </row>
    <row r="192" spans="8:14" x14ac:dyDescent="0.2">
      <c r="H192" s="314"/>
      <c r="I192" s="314"/>
      <c r="J192" s="314"/>
      <c r="K192" s="314"/>
      <c r="L192" s="314"/>
      <c r="M192" s="314"/>
      <c r="N192" s="314"/>
    </row>
    <row r="193" spans="8:14" x14ac:dyDescent="0.2">
      <c r="H193" s="314"/>
      <c r="I193" s="314"/>
      <c r="J193" s="314"/>
      <c r="K193" s="314"/>
      <c r="L193" s="314"/>
      <c r="M193" s="314"/>
      <c r="N193" s="314"/>
    </row>
    <row r="194" spans="8:14" x14ac:dyDescent="0.2">
      <c r="H194" s="314"/>
      <c r="I194" s="314"/>
      <c r="J194" s="314"/>
      <c r="K194" s="314"/>
      <c r="L194" s="314"/>
      <c r="M194" s="314"/>
      <c r="N194" s="314"/>
    </row>
    <row r="195" spans="8:14" x14ac:dyDescent="0.2">
      <c r="H195" s="314"/>
      <c r="I195" s="314"/>
      <c r="J195" s="314"/>
      <c r="K195" s="314"/>
      <c r="L195" s="314"/>
      <c r="M195" s="314"/>
      <c r="N195" s="314"/>
    </row>
    <row r="196" spans="8:14" x14ac:dyDescent="0.2">
      <c r="H196" s="314"/>
      <c r="I196" s="314"/>
      <c r="J196" s="314"/>
      <c r="K196" s="314"/>
      <c r="L196" s="314"/>
      <c r="M196" s="314"/>
      <c r="N196" s="314"/>
    </row>
    <row r="197" spans="8:14" x14ac:dyDescent="0.2">
      <c r="I197" s="314"/>
      <c r="J197" s="314"/>
      <c r="K197" s="314"/>
      <c r="L197" s="314"/>
      <c r="M197" s="314"/>
      <c r="N197" s="314"/>
    </row>
    <row r="198" spans="8:14" x14ac:dyDescent="0.2">
      <c r="I198" s="314"/>
      <c r="J198" s="314"/>
      <c r="K198" s="314"/>
      <c r="L198" s="314"/>
      <c r="M198" s="314"/>
      <c r="N198" s="314"/>
    </row>
    <row r="199" spans="8:14" x14ac:dyDescent="0.2">
      <c r="I199" s="314"/>
      <c r="J199" s="314"/>
      <c r="K199" s="314"/>
      <c r="L199" s="314"/>
      <c r="M199" s="314"/>
      <c r="N199" s="314"/>
    </row>
    <row r="200" spans="8:14" x14ac:dyDescent="0.2">
      <c r="I200" s="314"/>
      <c r="J200" s="314"/>
      <c r="K200" s="314"/>
      <c r="L200" s="314"/>
      <c r="M200" s="314"/>
      <c r="N200" s="314"/>
    </row>
    <row r="201" spans="8:14" x14ac:dyDescent="0.2"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899</v>
      </c>
      <c r="B2" s="189" t="s">
        <v>894</v>
      </c>
      <c r="C2" s="189" t="s">
        <v>898</v>
      </c>
      <c r="D2" s="190" t="s">
        <v>213</v>
      </c>
      <c r="E2" s="191" t="s">
        <v>47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207</v>
      </c>
      <c r="Q2" s="186" t="s">
        <v>212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7" t="s">
        <v>285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7" t="s">
        <v>285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7" t="s">
        <v>285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7" t="s">
        <v>285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944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945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946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947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948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949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950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951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952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948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946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951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7" t="s">
        <v>285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200" t="s">
        <v>285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7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7" t="s">
        <v>285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7" t="s">
        <v>285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7" t="s">
        <v>285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7" t="s">
        <v>285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7" t="s">
        <v>285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200" t="s">
        <v>285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12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4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15" t="s">
        <v>147</v>
      </c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6"/>
      <c r="F8" s="417"/>
      <c r="G8" s="417">
        <f>IF(ISERROR(VLOOKUP($D$5,Crebolijst!$A:$C,3,0)),0,VLOOKUP($D$5,Crebolijst!$A:$C,3,0))</f>
        <v>0</v>
      </c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6" t="s">
        <v>146</v>
      </c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406" t="s">
        <v>10</v>
      </c>
      <c r="F12" s="407"/>
      <c r="G12" s="408"/>
      <c r="H12" s="23"/>
      <c r="I12" s="409" t="s">
        <v>11</v>
      </c>
      <c r="J12" s="410"/>
      <c r="K12" s="411"/>
      <c r="L12" s="23"/>
      <c r="M12" s="409" t="s">
        <v>12</v>
      </c>
      <c r="N12" s="410"/>
      <c r="O12" s="411"/>
      <c r="P12" s="16"/>
      <c r="Q12" s="409" t="s">
        <v>15</v>
      </c>
      <c r="R12" s="410"/>
      <c r="S12" s="411"/>
      <c r="T12" s="16"/>
      <c r="U12" s="406" t="s">
        <v>4</v>
      </c>
      <c r="V12" s="407"/>
      <c r="W12" s="408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FA3FFWUC75VM-200-558</_dlc_DocId>
    <_dlc_DocIdUrl xmlns="826a45a5-7029-484a-9cf3-b835024adcd4">
      <Url>https://www.mijnlentiz.nl/scholen/lifecollege/MBO/fov/_layouts/DocIdRedir.aspx?ID=FA3FFWUC75VM-200-558</Url>
      <Description>FA3FFWUC75VM-200-558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C08A5E-5110-45AB-B921-9E5C1301FD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0F3EC7C-0B7F-42E3-A94F-A3EDA45A7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826a45a5-7029-484a-9cf3-b835024adcd4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2016-07-11T08:23:27Z</cp:lastPrinted>
  <dcterms:created xsi:type="dcterms:W3CDTF">2014-02-10T13:02:17Z</dcterms:created>
  <dcterms:modified xsi:type="dcterms:W3CDTF">2017-07-06T11:38:03Z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12c067c1-f19f-45ff-8fdc-9d41a8fc58ed</vt:lpwstr>
  </property>
</Properties>
</file>