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43D1192A-781C-4E63-9682-CBF72A65E953}" xr6:coauthVersionLast="43" xr6:coauthVersionMax="43" xr10:uidLastSave="{00000000-0000-0000-0000-000000000000}"/>
  <bookViews>
    <workbookView xWindow="-110" yWindow="-110" windowWidth="19420" windowHeight="1056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Opleidingsplan!$A$1:$BI$90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3" i="2" l="1"/>
  <c r="O80" i="2"/>
  <c r="K80" i="2"/>
  <c r="G80" i="2"/>
  <c r="Z80" i="2"/>
  <c r="AB47" i="2"/>
  <c r="AB46" i="2"/>
  <c r="Z43" i="2"/>
  <c r="Z42" i="2"/>
  <c r="Z30" i="2"/>
  <c r="Z29" i="2"/>
  <c r="Z20" i="2"/>
  <c r="Z19" i="2"/>
  <c r="Z18" i="2"/>
  <c r="AD20" i="2"/>
  <c r="AD19" i="2"/>
  <c r="AD18" i="2"/>
  <c r="AD30" i="2"/>
  <c r="AD29" i="2"/>
  <c r="AD43" i="2"/>
  <c r="AD42" i="2"/>
  <c r="AF47" i="2"/>
  <c r="AF46" i="2"/>
  <c r="AD80" i="2"/>
  <c r="AH80" i="2"/>
  <c r="AJ47" i="2"/>
  <c r="AJ46" i="2"/>
  <c r="AH43" i="2"/>
  <c r="AH42" i="2"/>
  <c r="AH30" i="2"/>
  <c r="AH29" i="2"/>
  <c r="AH20" i="2"/>
  <c r="AH19" i="2"/>
  <c r="AH18" i="2"/>
  <c r="AL20" i="2"/>
  <c r="AL19" i="2"/>
  <c r="AL18" i="2"/>
  <c r="AL30" i="2"/>
  <c r="AL29" i="2"/>
  <c r="AL42" i="2"/>
  <c r="U47" i="2"/>
  <c r="U46" i="2"/>
  <c r="AL80" i="2"/>
  <c r="AN47" i="2"/>
  <c r="S80" i="2"/>
  <c r="S43" i="2"/>
  <c r="S42" i="2"/>
  <c r="S30" i="2"/>
  <c r="S29" i="2"/>
  <c r="S20" i="2"/>
  <c r="S19" i="2"/>
  <c r="S18" i="2"/>
  <c r="Q46" i="2"/>
  <c r="M46" i="2"/>
  <c r="I46" i="2"/>
  <c r="O42" i="2"/>
  <c r="K42" i="2"/>
  <c r="G42" i="2"/>
  <c r="O30" i="2"/>
  <c r="O29" i="2"/>
  <c r="K29" i="2"/>
  <c r="G30" i="2"/>
  <c r="G29" i="2"/>
  <c r="O20" i="2"/>
  <c r="O19" i="2"/>
  <c r="O18" i="2"/>
  <c r="K20" i="2"/>
  <c r="K19" i="2"/>
  <c r="K18" i="2"/>
  <c r="G20" i="2"/>
  <c r="G19" i="2"/>
  <c r="K30" i="2"/>
  <c r="G18" i="2"/>
  <c r="AT19" i="2" l="1"/>
  <c r="AX19" i="2"/>
  <c r="AL39" i="2"/>
  <c r="AH39" i="2"/>
  <c r="W42" i="2"/>
  <c r="AL43" i="2"/>
  <c r="D11" i="2"/>
  <c r="AH31" i="2"/>
  <c r="AH32" i="2"/>
  <c r="AH33" i="2"/>
  <c r="AH34" i="2"/>
  <c r="AH35" i="2"/>
  <c r="AH36" i="2"/>
  <c r="AH37" i="2"/>
  <c r="BG83" i="2"/>
  <c r="BC83" i="2"/>
  <c r="AY83" i="2"/>
  <c r="AU83" i="2"/>
  <c r="BF80" i="2"/>
  <c r="BB80" i="2"/>
  <c r="AX80" i="2"/>
  <c r="AT80" i="2"/>
  <c r="BH47" i="2"/>
  <c r="BD47" i="2"/>
  <c r="AZ47" i="2"/>
  <c r="AV47" i="2"/>
  <c r="BH46" i="2"/>
  <c r="BD46" i="2"/>
  <c r="BD83" i="2" s="1"/>
  <c r="AZ46" i="2"/>
  <c r="AV46" i="2"/>
  <c r="BF43" i="2"/>
  <c r="BB43" i="2"/>
  <c r="AX43" i="2"/>
  <c r="AT43" i="2"/>
  <c r="BF42" i="2"/>
  <c r="BB42" i="2"/>
  <c r="AX42" i="2"/>
  <c r="AT42" i="2"/>
  <c r="BA83" i="2"/>
  <c r="AT18" i="2"/>
  <c r="AT20" i="2"/>
  <c r="AT29" i="2"/>
  <c r="AT30" i="2"/>
  <c r="AT31" i="2"/>
  <c r="AT32" i="2"/>
  <c r="AT33" i="2"/>
  <c r="AT34" i="2"/>
  <c r="AT35" i="2"/>
  <c r="AT36" i="2"/>
  <c r="AT37" i="2"/>
  <c r="AS83" i="2"/>
  <c r="AT38" i="2"/>
  <c r="AT39" i="2"/>
  <c r="BF39" i="2"/>
  <c r="BB39" i="2"/>
  <c r="AX39" i="2"/>
  <c r="BE83" i="2"/>
  <c r="BF38" i="2"/>
  <c r="BB38" i="2"/>
  <c r="AX38" i="2"/>
  <c r="BF37" i="2"/>
  <c r="BB37" i="2"/>
  <c r="AX37" i="2"/>
  <c r="AQ37" i="2" s="1"/>
  <c r="BF36" i="2"/>
  <c r="AQ36" i="2" s="1"/>
  <c r="BB36" i="2"/>
  <c r="AX36" i="2"/>
  <c r="BF35" i="2"/>
  <c r="BB35" i="2"/>
  <c r="AX35" i="2"/>
  <c r="BF34" i="2"/>
  <c r="BB34" i="2"/>
  <c r="AX34" i="2"/>
  <c r="BF33" i="2"/>
  <c r="BB33" i="2"/>
  <c r="AX33" i="2"/>
  <c r="AQ33" i="2" s="1"/>
  <c r="BF32" i="2"/>
  <c r="AQ32" i="2" s="1"/>
  <c r="BB32" i="2"/>
  <c r="AX32" i="2"/>
  <c r="BF31" i="2"/>
  <c r="BB31" i="2"/>
  <c r="AX31" i="2"/>
  <c r="BF30" i="2"/>
  <c r="BB30" i="2"/>
  <c r="AX30" i="2"/>
  <c r="BF29" i="2"/>
  <c r="AX29" i="2"/>
  <c r="BB29" i="2"/>
  <c r="BF20" i="2"/>
  <c r="AQ20" i="2" s="1"/>
  <c r="BB20" i="2"/>
  <c r="AX20" i="2"/>
  <c r="BF19" i="2"/>
  <c r="BB19" i="2"/>
  <c r="BF18" i="2"/>
  <c r="BB18" i="2"/>
  <c r="AX18" i="2"/>
  <c r="AM83" i="2"/>
  <c r="AI83" i="2"/>
  <c r="AE83" i="2"/>
  <c r="AA83" i="2"/>
  <c r="W80" i="2"/>
  <c r="AN46" i="2"/>
  <c r="AN83" i="2" s="1"/>
  <c r="W43" i="2"/>
  <c r="Z39" i="2"/>
  <c r="AD39" i="2"/>
  <c r="F39" i="2"/>
  <c r="G39" i="2" s="1"/>
  <c r="J39" i="2"/>
  <c r="K39" i="2" s="1"/>
  <c r="N39" i="2"/>
  <c r="O39" i="2" s="1"/>
  <c r="R39" i="2"/>
  <c r="S39" i="2" s="1"/>
  <c r="AL38" i="2"/>
  <c r="AH38" i="2"/>
  <c r="AD38" i="2"/>
  <c r="Z38" i="2"/>
  <c r="AL37" i="2"/>
  <c r="AD37" i="2"/>
  <c r="Z37" i="2"/>
  <c r="AL36" i="2"/>
  <c r="W36" i="2" s="1"/>
  <c r="AD36" i="2"/>
  <c r="Z36" i="2"/>
  <c r="AL35" i="2"/>
  <c r="AD35" i="2"/>
  <c r="Z35" i="2"/>
  <c r="AL34" i="2"/>
  <c r="AD34" i="2"/>
  <c r="Z34" i="2"/>
  <c r="W34" i="2" s="1"/>
  <c r="AL33" i="2"/>
  <c r="AD33" i="2"/>
  <c r="Z33" i="2"/>
  <c r="AL32" i="2"/>
  <c r="W32" i="2" s="1"/>
  <c r="AD32" i="2"/>
  <c r="Z32" i="2"/>
  <c r="AL31" i="2"/>
  <c r="AD31" i="2"/>
  <c r="Z31" i="2"/>
  <c r="W30" i="2"/>
  <c r="W20" i="2"/>
  <c r="W19" i="2"/>
  <c r="W18" i="2"/>
  <c r="Q47" i="2"/>
  <c r="M47" i="2"/>
  <c r="M83" i="2" s="1"/>
  <c r="I47" i="2"/>
  <c r="E47" i="2" s="1"/>
  <c r="S37" i="2"/>
  <c r="S36" i="2"/>
  <c r="S35" i="2"/>
  <c r="S34" i="2"/>
  <c r="S33" i="2"/>
  <c r="S32" i="2"/>
  <c r="S31" i="2"/>
  <c r="O37" i="2"/>
  <c r="O36" i="2"/>
  <c r="O35" i="2"/>
  <c r="O34" i="2"/>
  <c r="O33" i="2"/>
  <c r="O32" i="2"/>
  <c r="O31" i="2"/>
  <c r="K43" i="2"/>
  <c r="K37" i="2"/>
  <c r="K36" i="2"/>
  <c r="G36" i="2"/>
  <c r="K35" i="2"/>
  <c r="K34" i="2"/>
  <c r="K33" i="2"/>
  <c r="K32" i="2"/>
  <c r="D32" i="2" s="1"/>
  <c r="K31" i="2"/>
  <c r="G43" i="2"/>
  <c r="G37" i="2"/>
  <c r="G35" i="2"/>
  <c r="G34" i="2"/>
  <c r="G33" i="2"/>
  <c r="G32" i="2"/>
  <c r="G31" i="2"/>
  <c r="AW83" i="2"/>
  <c r="AC83" i="2"/>
  <c r="K37" i="10"/>
  <c r="S45" i="10"/>
  <c r="S47" i="10" s="1"/>
  <c r="S29" i="10"/>
  <c r="S31" i="10" s="1"/>
  <c r="S21" i="10"/>
  <c r="B25" i="14"/>
  <c r="D88" i="2" s="1"/>
  <c r="T83" i="2"/>
  <c r="P83" i="2"/>
  <c r="L83" i="2"/>
  <c r="R38" i="2"/>
  <c r="S38" i="2" s="1"/>
  <c r="N38" i="2"/>
  <c r="O38" i="2"/>
  <c r="J38" i="2"/>
  <c r="F38" i="2"/>
  <c r="G38" i="2" s="1"/>
  <c r="G42" i="16"/>
  <c r="AR7" i="10"/>
  <c r="D6" i="2"/>
  <c r="B5" i="14" s="1"/>
  <c r="B3" i="14"/>
  <c r="D4" i="2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10" i="2"/>
  <c r="B9" i="1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D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H83" i="2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J5" i="23" s="1"/>
  <c r="H5" i="23"/>
  <c r="B5" i="23"/>
  <c r="I4" i="23"/>
  <c r="H4" i="23"/>
  <c r="J4" i="23" s="1"/>
  <c r="B4" i="23"/>
  <c r="I3" i="23"/>
  <c r="H3" i="23"/>
  <c r="B3" i="23"/>
  <c r="B2" i="23"/>
  <c r="G21" i="10"/>
  <c r="D90" i="2"/>
  <c r="D89" i="2"/>
  <c r="K68" i="10"/>
  <c r="K67" i="10"/>
  <c r="B16" i="17"/>
  <c r="R15" i="17"/>
  <c r="N15" i="17"/>
  <c r="J15" i="17"/>
  <c r="F15" i="17"/>
  <c r="V14" i="17"/>
  <c r="V13" i="17"/>
  <c r="D5" i="2"/>
  <c r="B4" i="14" s="1"/>
  <c r="D8" i="2"/>
  <c r="B7" i="14" s="1"/>
  <c r="D9" i="2"/>
  <c r="B8" i="14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M49" i="16" s="1"/>
  <c r="A5" i="16"/>
  <c r="A6" i="16"/>
  <c r="M5" i="16" s="1"/>
  <c r="A7" i="16"/>
  <c r="A8" i="16"/>
  <c r="A9" i="16"/>
  <c r="M9" i="16" s="1"/>
  <c r="A10" i="16"/>
  <c r="A11" i="16"/>
  <c r="A12" i="16"/>
  <c r="A13" i="16"/>
  <c r="A14" i="16"/>
  <c r="M14" i="16" s="1"/>
  <c r="A15" i="16"/>
  <c r="A16" i="16"/>
  <c r="A17" i="16"/>
  <c r="A18" i="16"/>
  <c r="A19" i="16"/>
  <c r="A20" i="16"/>
  <c r="A21" i="16"/>
  <c r="A22" i="16"/>
  <c r="M22" i="16" s="1"/>
  <c r="A23" i="16"/>
  <c r="A24" i="16"/>
  <c r="A25" i="16"/>
  <c r="A26" i="16"/>
  <c r="M26" i="16" s="1"/>
  <c r="A27" i="16"/>
  <c r="A28" i="16"/>
  <c r="A29" i="16"/>
  <c r="A30" i="16"/>
  <c r="M30" i="16" s="1"/>
  <c r="A31" i="16"/>
  <c r="A32" i="16"/>
  <c r="A33" i="16"/>
  <c r="A34" i="16"/>
  <c r="M34" i="16" s="1"/>
  <c r="A43" i="16"/>
  <c r="A44" i="16"/>
  <c r="M44" i="16" s="1"/>
  <c r="A45" i="16"/>
  <c r="M45" i="16" s="1"/>
  <c r="A46" i="16"/>
  <c r="A47" i="16"/>
  <c r="A48" i="16"/>
  <c r="A49" i="16"/>
  <c r="A50" i="16"/>
  <c r="A51" i="16"/>
  <c r="A52" i="16"/>
  <c r="A53" i="16"/>
  <c r="A54" i="16"/>
  <c r="A55" i="16"/>
  <c r="A56" i="16"/>
  <c r="M56" i="16" s="1"/>
  <c r="A57" i="16"/>
  <c r="A58" i="16"/>
  <c r="M58" i="16" s="1"/>
  <c r="A59" i="16"/>
  <c r="A60" i="16"/>
  <c r="A61" i="16"/>
  <c r="M61" i="16" s="1"/>
  <c r="A62" i="16"/>
  <c r="M62" i="16" s="1"/>
  <c r="A63" i="16"/>
  <c r="A64" i="16"/>
  <c r="A2" i="16"/>
  <c r="M35" i="16" s="1"/>
  <c r="A66" i="16"/>
  <c r="M66" i="16" s="1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D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G37" i="10"/>
  <c r="W37" i="10" s="1"/>
  <c r="O21" i="10"/>
  <c r="K21" i="10"/>
  <c r="K53" i="10" s="1"/>
  <c r="G12" i="10"/>
  <c r="S12" i="10"/>
  <c r="O12" i="10"/>
  <c r="W12" i="10"/>
  <c r="S53" i="10"/>
  <c r="W21" i="10"/>
  <c r="O53" i="10"/>
  <c r="J3" i="23"/>
  <c r="M29" i="16"/>
  <c r="M13" i="16"/>
  <c r="M16" i="16"/>
  <c r="M38" i="16"/>
  <c r="M19" i="16"/>
  <c r="M42" i="16"/>
  <c r="M28" i="16"/>
  <c r="AJ83" i="2"/>
  <c r="W33" i="2"/>
  <c r="AV83" i="2"/>
  <c r="J83" i="2"/>
  <c r="W29" i="2"/>
  <c r="W37" i="2"/>
  <c r="AK83" i="2"/>
  <c r="X47" i="2"/>
  <c r="F83" i="2"/>
  <c r="K38" i="2"/>
  <c r="U83" i="2"/>
  <c r="N83" i="2"/>
  <c r="AZ83" i="2"/>
  <c r="S56" i="10"/>
  <c r="D29" i="2"/>
  <c r="AF83" i="2"/>
  <c r="AG83" i="2"/>
  <c r="AY7" i="10"/>
  <c r="Q83" i="2"/>
  <c r="Y83" i="2"/>
  <c r="AB83" i="2"/>
  <c r="AY9" i="10" l="1"/>
  <c r="AT83" i="2"/>
  <c r="AV85" i="2" s="1"/>
  <c r="M47" i="16"/>
  <c r="M65" i="16"/>
  <c r="M53" i="16"/>
  <c r="M67" i="16"/>
  <c r="M33" i="16"/>
  <c r="M25" i="16"/>
  <c r="M21" i="16"/>
  <c r="M17" i="16"/>
  <c r="M39" i="16"/>
  <c r="V15" i="17"/>
  <c r="W15" i="17" s="1"/>
  <c r="AQ18" i="2"/>
  <c r="AQ19" i="2"/>
  <c r="AQ42" i="2"/>
  <c r="AQ43" i="2"/>
  <c r="AR46" i="2"/>
  <c r="AR83" i="2" s="1"/>
  <c r="O43" i="10" s="1"/>
  <c r="AR47" i="2"/>
  <c r="AQ80" i="2"/>
  <c r="M4" i="16"/>
  <c r="M63" i="16"/>
  <c r="M40" i="16"/>
  <c r="M41" i="16"/>
  <c r="M8" i="16"/>
  <c r="G13" i="17"/>
  <c r="M60" i="16"/>
  <c r="M64" i="16"/>
  <c r="M12" i="16"/>
  <c r="M2" i="16"/>
  <c r="M36" i="16"/>
  <c r="M3" i="16"/>
  <c r="G14" i="17"/>
  <c r="M15" i="16"/>
  <c r="M55" i="16"/>
  <c r="M51" i="16"/>
  <c r="M43" i="16"/>
  <c r="M31" i="16"/>
  <c r="M27" i="16"/>
  <c r="M23" i="16"/>
  <c r="M7" i="16"/>
  <c r="W13" i="17"/>
  <c r="AT7" i="10"/>
  <c r="H10" i="10" s="1"/>
  <c r="W10" i="10" s="1"/>
  <c r="X12" i="10"/>
  <c r="AT8" i="10"/>
  <c r="H11" i="10" s="1"/>
  <c r="W11" i="10" s="1"/>
  <c r="F34" i="10" s="1"/>
  <c r="W35" i="2"/>
  <c r="D36" i="2"/>
  <c r="BB83" i="2"/>
  <c r="AQ31" i="2"/>
  <c r="AQ35" i="2"/>
  <c r="AQ38" i="2"/>
  <c r="AQ39" i="2"/>
  <c r="AQ34" i="2"/>
  <c r="AQ30" i="2"/>
  <c r="D37" i="2"/>
  <c r="BD85" i="2"/>
  <c r="BK47" i="2"/>
  <c r="W31" i="2"/>
  <c r="BJ36" i="2"/>
  <c r="D34" i="2"/>
  <c r="D33" i="2"/>
  <c r="BJ33" i="2" s="1"/>
  <c r="D35" i="2"/>
  <c r="AX83" i="2"/>
  <c r="AZ85" i="2" s="1"/>
  <c r="BJ32" i="2"/>
  <c r="BJ34" i="2"/>
  <c r="BJ35" i="2"/>
  <c r="BF83" i="2"/>
  <c r="AD83" i="2"/>
  <c r="AF85" i="2" s="1"/>
  <c r="AQ29" i="2"/>
  <c r="BJ29" i="2" s="1"/>
  <c r="BH83" i="2"/>
  <c r="D31" i="2"/>
  <c r="I83" i="2"/>
  <c r="Z83" i="2"/>
  <c r="AB85" i="2" s="1"/>
  <c r="X46" i="2"/>
  <c r="K41" i="10" s="1"/>
  <c r="K56" i="10" s="1"/>
  <c r="S55" i="10"/>
  <c r="R83" i="2"/>
  <c r="D38" i="2"/>
  <c r="F18" i="10"/>
  <c r="X10" i="10"/>
  <c r="AH83" i="2"/>
  <c r="AJ85" i="2" s="1"/>
  <c r="W38" i="2"/>
  <c r="BJ38" i="2" s="1"/>
  <c r="O47" i="10"/>
  <c r="O56" i="10"/>
  <c r="AL83" i="2"/>
  <c r="AN85" i="2" s="1"/>
  <c r="D39" i="2"/>
  <c r="W39" i="2"/>
  <c r="G53" i="10"/>
  <c r="W53" i="10" s="1"/>
  <c r="W14" i="17"/>
  <c r="M10" i="16"/>
  <c r="AY8" i="10"/>
  <c r="M6" i="16"/>
  <c r="M68" i="16"/>
  <c r="M24" i="16"/>
  <c r="M18" i="16"/>
  <c r="M32" i="16"/>
  <c r="M48" i="16"/>
  <c r="S62" i="10"/>
  <c r="M52" i="16"/>
  <c r="M46" i="16"/>
  <c r="M37" i="16"/>
  <c r="M20" i="16"/>
  <c r="M11" i="16"/>
  <c r="M50" i="16"/>
  <c r="G8" i="17"/>
  <c r="M59" i="16"/>
  <c r="M57" i="16"/>
  <c r="M54" i="16"/>
  <c r="D80" i="2"/>
  <c r="BJ80" i="2" s="1"/>
  <c r="D43" i="2"/>
  <c r="BJ43" i="2" s="1"/>
  <c r="D42" i="2"/>
  <c r="BJ42" i="2" s="1"/>
  <c r="D20" i="2"/>
  <c r="BJ20" i="2" s="1"/>
  <c r="D18" i="2"/>
  <c r="BJ18" i="2" s="1"/>
  <c r="E46" i="2"/>
  <c r="S83" i="2"/>
  <c r="U85" i="2" s="1"/>
  <c r="D19" i="2"/>
  <c r="BJ19" i="2" s="1"/>
  <c r="G83" i="2"/>
  <c r="I85" i="2" s="1"/>
  <c r="K83" i="2"/>
  <c r="M85" i="2" s="1"/>
  <c r="D30" i="2"/>
  <c r="O83" i="2"/>
  <c r="Q85" i="2" s="1"/>
  <c r="BJ37" i="2"/>
  <c r="K66" i="10"/>
  <c r="X11" i="10" l="1"/>
  <c r="BJ30" i="2"/>
  <c r="AQ83" i="2"/>
  <c r="AR85" i="2" s="1"/>
  <c r="BJ31" i="2"/>
  <c r="K25" i="10"/>
  <c r="K47" i="10"/>
  <c r="S60" i="10"/>
  <c r="S58" i="10"/>
  <c r="BH85" i="2"/>
  <c r="BJ39" i="2"/>
  <c r="F50" i="10"/>
  <c r="BK46" i="2"/>
  <c r="E83" i="2"/>
  <c r="D83" i="2"/>
  <c r="O27" i="10" l="1"/>
  <c r="E85" i="2"/>
  <c r="K31" i="10"/>
  <c r="K55" i="10"/>
  <c r="BK83" i="2"/>
  <c r="G39" i="10"/>
  <c r="G23" i="10"/>
  <c r="G31" i="10" s="1"/>
  <c r="BJ83" i="2"/>
  <c r="O31" i="10" l="1"/>
  <c r="O55" i="10"/>
  <c r="K62" i="10"/>
  <c r="K58" i="10"/>
  <c r="K60" i="10"/>
  <c r="BK85" i="2"/>
  <c r="W45" i="10"/>
  <c r="G56" i="10"/>
  <c r="W56" i="10" s="1"/>
  <c r="G47" i="10"/>
  <c r="W47" i="10" s="1"/>
  <c r="G55" i="10"/>
  <c r="W29" i="10"/>
  <c r="W31" i="10" s="1"/>
  <c r="O60" i="10" l="1"/>
  <c r="O62" i="10"/>
  <c r="O58" i="10"/>
  <c r="G58" i="10"/>
  <c r="W58" i="10" s="1"/>
  <c r="W57" i="10" s="1"/>
  <c r="W55" i="10"/>
  <c r="G62" i="10"/>
  <c r="W62" i="10" s="1"/>
  <c r="G60" i="10"/>
  <c r="W6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<sst xmlns="http://schemas.openxmlformats.org/spreadsheetml/2006/main" count="3224" uniqueCount="976">
  <si>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</si>
  <si>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</si>
  <si>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</si>
  <si>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</si>
  <si>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</si>
  <si>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</si>
  <si>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</si>
  <si>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</si>
  <si>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</si>
  <si>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</si>
  <si>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</si>
  <si>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</si>
  <si>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</si>
  <si>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</si>
  <si>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</si>
  <si>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</si>
  <si>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</si>
  <si>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</si>
  <si>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</si>
  <si>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</si>
  <si>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</si>
  <si>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</si>
  <si>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</si>
  <si>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</si>
  <si>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</si>
  <si>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</si>
  <si>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</si>
  <si>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</si>
  <si>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</si>
  <si>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</si>
  <si>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</si>
  <si>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</si>
  <si>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</si>
  <si>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</si>
  <si>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</si>
  <si>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</si>
  <si>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</si>
  <si>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</si>
  <si>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</si>
  <si>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</si>
  <si>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</si>
  <si>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</si>
  <si>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</si>
  <si>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</si>
  <si>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</si>
  <si>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</si>
  <si>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</si>
  <si>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</si>
  <si>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</si>
  <si>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</si>
  <si>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</si>
  <si>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</si>
  <si>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</si>
  <si>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</si>
  <si>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</si>
  <si>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</si>
  <si>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</si>
  <si>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</si>
  <si>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</si>
  <si>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</si>
  <si>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</si>
  <si>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</si>
  <si>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</si>
  <si>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</si>
  <si>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</si>
  <si>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</si>
  <si>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</si>
  <si>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</si>
  <si>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</si>
  <si>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</si>
  <si>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</si>
  <si>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</si>
  <si>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</si>
  <si>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</si>
  <si>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</si>
  <si>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</si>
  <si>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</si>
  <si>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</si>
  <si>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</si>
  <si>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</si>
  <si>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</si>
  <si>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</si>
  <si>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</si>
  <si>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</si>
  <si>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</si>
  <si>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</si>
  <si>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</si>
  <si>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</si>
  <si>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</si>
  <si>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</si>
  <si>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</si>
  <si>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</si>
  <si>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</si>
  <si>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</si>
  <si>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</si>
  <si>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</si>
  <si>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</si>
  <si>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</si>
  <si>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</si>
  <si>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</si>
  <si>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</si>
  <si>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</si>
  <si>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</si>
  <si>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</si>
  <si>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</si>
  <si>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</si>
  <si>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</si>
  <si>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</si>
  <si>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</si>
  <si>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</si>
  <si>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</si>
  <si>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</si>
  <si>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</si>
  <si>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</si>
  <si>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</si>
  <si>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</si>
  <si>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</si>
  <si>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</si>
  <si>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</si>
  <si>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</si>
  <si>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</si>
  <si>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</si>
  <si>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</si>
  <si>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</si>
  <si>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</si>
  <si>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</si>
  <si>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</si>
  <si>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</si>
  <si>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</si>
  <si>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</si>
  <si>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</si>
  <si>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</si>
  <si>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</si>
  <si>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</si>
  <si>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</si>
  <si>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</si>
  <si>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</si>
  <si>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</si>
  <si>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</si>
  <si>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</si>
  <si>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</si>
  <si>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</si>
  <si>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</si>
  <si>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</si>
  <si>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</si>
  <si>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</si>
  <si>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</si>
  <si>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</si>
  <si>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</si>
  <si>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</si>
  <si>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</si>
  <si>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</si>
  <si>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</si>
  <si>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</si>
  <si>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</si>
  <si>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</si>
  <si>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</si>
  <si>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</si>
  <si>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</si>
  <si>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</si>
  <si>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</si>
  <si>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</si>
  <si>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</si>
  <si>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</si>
  <si>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</si>
  <si>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</si>
  <si>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</si>
  <si>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</si>
  <si>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</si>
  <si>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</si>
  <si>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</si>
  <si>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</si>
  <si>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</si>
  <si>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</si>
  <si>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</si>
  <si>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</si>
  <si>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</si>
  <si>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</si>
  <si>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</si>
  <si>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</si>
  <si>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</si>
  <si>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</si>
  <si>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</si>
  <si>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</si>
  <si>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</si>
  <si>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</si>
  <si>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Vakcode Zermelo</t>
  </si>
  <si>
    <t>totale studielast leerjaar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</si>
  <si>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</si>
  <si>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</si>
  <si>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</si>
  <si>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</si>
  <si>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</si>
  <si>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</si>
  <si>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</si>
  <si>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</si>
  <si>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</si>
  <si>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</si>
  <si>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</si>
  <si>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</si>
  <si>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</si>
  <si>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</si>
  <si>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</si>
  <si>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</si>
  <si>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</si>
  <si>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</si>
  <si>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</si>
  <si>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</si>
  <si>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</si>
  <si>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</si>
  <si>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</si>
  <si>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</si>
  <si>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</si>
  <si>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</si>
  <si>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</si>
  <si>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</si>
  <si>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</si>
  <si>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</si>
  <si>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</si>
  <si>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</si>
  <si>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</si>
  <si>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</si>
  <si>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</si>
  <si>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</si>
  <si>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</si>
  <si>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</si>
  <si>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</si>
  <si>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</si>
  <si>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</si>
  <si>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</si>
  <si>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</si>
  <si>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</si>
  <si>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</si>
  <si>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</si>
  <si>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</si>
  <si>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</si>
  <si>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</si>
  <si>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</si>
  <si>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</si>
  <si>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</si>
  <si>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</si>
  <si>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</si>
  <si>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</si>
  <si>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</si>
  <si>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</si>
  <si>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</si>
  <si>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</si>
  <si>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</si>
  <si>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</si>
  <si>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</si>
  <si>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</si>
  <si>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</si>
  <si>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</si>
  <si>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</si>
  <si>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</si>
  <si>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</si>
  <si>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</si>
  <si>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</si>
  <si>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</si>
  <si>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</si>
  <si>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</si>
  <si>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</si>
  <si>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</si>
  <si>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</si>
  <si>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</si>
  <si>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</si>
  <si>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</si>
  <si>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</si>
  <si>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</si>
  <si>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</si>
  <si>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</si>
  <si>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</si>
  <si>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</si>
  <si>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</si>
  <si>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</si>
  <si>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</si>
  <si>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</si>
  <si>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</si>
  <si>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</si>
  <si>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</si>
  <si>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</si>
  <si>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</si>
  <si>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</si>
  <si>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</si>
  <si>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</si>
  <si>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</si>
  <si>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</si>
  <si>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</si>
  <si>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</si>
  <si>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</si>
  <si>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</si>
  <si>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</si>
  <si>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</si>
  <si>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</si>
  <si>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</si>
  <si>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</si>
  <si>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</si>
  <si>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</si>
  <si>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</si>
  <si>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</si>
  <si>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</si>
  <si>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</si>
  <si>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</si>
  <si>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</si>
  <si>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</si>
  <si>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</si>
  <si>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</si>
  <si>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</si>
  <si>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</si>
  <si>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</si>
  <si>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</si>
  <si>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</si>
  <si>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</si>
  <si>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</si>
  <si>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</si>
  <si>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</si>
  <si>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</si>
  <si>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</si>
  <si>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</si>
  <si>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</si>
  <si>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</si>
  <si>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</si>
  <si>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</si>
  <si>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</si>
  <si>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</si>
  <si>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</si>
  <si>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</si>
  <si>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</si>
  <si>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</si>
  <si>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</si>
  <si>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</si>
  <si>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</si>
  <si>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</si>
  <si>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</si>
  <si>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</si>
  <si>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</si>
  <si>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</si>
  <si>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</si>
  <si>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</si>
  <si>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</si>
  <si>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</si>
  <si>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</si>
  <si>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</si>
  <si>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</si>
  <si>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</si>
  <si>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</si>
  <si>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</si>
  <si>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</si>
  <si>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</si>
  <si>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</si>
  <si>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</si>
  <si>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</si>
  <si>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</si>
  <si>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</si>
  <si>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</si>
  <si>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</si>
  <si>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</si>
  <si>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</si>
  <si>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</si>
  <si>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</si>
  <si>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</si>
  <si>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</si>
  <si>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</si>
  <si>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</si>
  <si>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</si>
  <si>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</si>
  <si>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</si>
  <si>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</si>
  <si>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</si>
  <si>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</si>
  <si>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</si>
  <si>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</si>
  <si>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</si>
  <si>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</si>
  <si>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</si>
  <si>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</si>
  <si>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</si>
  <si>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</si>
  <si>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</si>
  <si>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</si>
  <si>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</si>
  <si>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</si>
  <si>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</si>
  <si>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</si>
  <si>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</si>
  <si>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</si>
  <si>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</si>
  <si>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</si>
  <si>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</si>
  <si>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</si>
  <si>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</si>
  <si>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</si>
  <si>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</si>
  <si>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</si>
  <si>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</si>
  <si>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</si>
  <si>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</si>
  <si>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</si>
  <si>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</si>
  <si>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</si>
  <si>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</si>
  <si>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</si>
  <si>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</si>
  <si>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</si>
  <si>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</si>
  <si>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</si>
  <si>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</si>
  <si>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</si>
  <si>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</si>
  <si>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</si>
  <si>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</si>
  <si>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</si>
  <si>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</si>
  <si>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</si>
  <si>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</si>
  <si>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</si>
  <si>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</si>
  <si>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</si>
  <si>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</si>
  <si>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</si>
  <si>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</si>
  <si>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</si>
  <si>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</si>
  <si>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</si>
  <si>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</si>
  <si>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</si>
  <si>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</si>
  <si>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</si>
  <si>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</si>
  <si>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</si>
  <si>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</si>
  <si>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</si>
  <si>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</si>
  <si>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</si>
  <si>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</si>
  <si>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</si>
  <si>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</si>
  <si>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</si>
  <si>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</si>
  <si>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</si>
  <si>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</si>
  <si>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</si>
  <si>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</si>
  <si>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</si>
  <si>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</si>
  <si>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</si>
  <si>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</si>
  <si>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</si>
  <si>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</si>
  <si>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</si>
  <si>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</si>
  <si>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</si>
  <si>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</si>
  <si>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</si>
  <si>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</si>
  <si>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</si>
  <si>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</si>
  <si>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</si>
  <si>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</si>
  <si>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</si>
  <si>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</si>
  <si>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</si>
  <si>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</si>
  <si>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</si>
  <si>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</si>
  <si>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</si>
  <si>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</si>
  <si>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</si>
  <si>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</si>
  <si>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</si>
  <si>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</si>
  <si>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</si>
  <si>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</si>
  <si>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</si>
  <si>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</si>
  <si>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</si>
  <si>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</si>
  <si>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</si>
  <si>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</si>
  <si>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</si>
  <si>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</si>
  <si>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</si>
  <si>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</si>
  <si>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</si>
  <si>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</si>
  <si>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</si>
  <si>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</si>
  <si>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</si>
  <si>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</si>
  <si>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</si>
  <si>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</si>
  <si>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</si>
  <si>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</si>
  <si>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</si>
  <si>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</si>
  <si>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</si>
  <si>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</si>
  <si>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</si>
  <si>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</si>
  <si>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</si>
  <si>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</si>
  <si>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</si>
  <si>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</si>
  <si>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</si>
  <si>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</si>
  <si>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</si>
  <si>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</si>
  <si>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</si>
  <si>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</si>
  <si>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</si>
  <si>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</si>
  <si>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</si>
  <si>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</si>
  <si>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</si>
  <si>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</si>
  <si>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</si>
  <si>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</si>
  <si>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</si>
  <si>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</si>
  <si>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</si>
  <si>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</si>
  <si>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</si>
  <si>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</si>
  <si>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</si>
  <si>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</si>
  <si>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</si>
  <si>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</si>
  <si>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</si>
  <si>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</si>
  <si>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</si>
  <si>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</si>
  <si>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</si>
  <si>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</si>
  <si>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</si>
  <si>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</si>
  <si>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</si>
  <si>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</si>
  <si>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</si>
  <si>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</si>
  <si>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</si>
  <si>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</si>
  <si>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</si>
  <si>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</si>
  <si>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</si>
  <si>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</si>
  <si>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</si>
  <si>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</si>
  <si>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</si>
  <si>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</si>
  <si>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</si>
  <si>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</si>
  <si>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</si>
  <si>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</si>
  <si>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</si>
  <si>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</si>
  <si>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</si>
  <si>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</si>
  <si>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</si>
  <si>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</si>
  <si>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</si>
  <si>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</si>
  <si>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</si>
  <si>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</si>
  <si>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</si>
  <si>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</si>
  <si>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</si>
  <si>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</si>
  <si>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</si>
  <si>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</si>
  <si>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</si>
  <si>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</si>
  <si>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</si>
  <si>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</si>
  <si>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</si>
  <si>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</si>
  <si>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</si>
  <si>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</si>
  <si>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</si>
  <si>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</si>
  <si>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</si>
  <si>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</si>
  <si>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</si>
  <si>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</si>
  <si>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</si>
  <si>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</si>
  <si>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</si>
  <si>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</si>
  <si>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</si>
  <si>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</si>
  <si>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</si>
  <si>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</si>
  <si>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</si>
  <si>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</si>
  <si>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</si>
  <si>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</si>
  <si>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</si>
  <si>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</si>
  <si>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</si>
  <si>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</si>
  <si>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</si>
  <si>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</si>
  <si>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</si>
  <si>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</si>
  <si>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</si>
  <si>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</si>
  <si>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</si>
  <si>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</si>
  <si>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</si>
  <si>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</si>
  <si>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</si>
  <si>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</si>
  <si>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</si>
  <si>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</si>
  <si>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</si>
  <si>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</si>
  <si>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</si>
  <si>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</si>
  <si>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</si>
  <si>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</si>
  <si>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</si>
  <si>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</si>
  <si>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</si>
  <si>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</si>
  <si>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</si>
  <si>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</si>
  <si>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</si>
  <si>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</si>
  <si>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</si>
  <si>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</si>
  <si>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</si>
  <si>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</si>
  <si>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</si>
  <si>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</si>
  <si>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</si>
  <si>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</si>
  <si>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</si>
  <si>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</si>
  <si>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</si>
  <si>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</si>
  <si>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</si>
  <si>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</si>
  <si>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</si>
  <si>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</si>
  <si>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</si>
  <si>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</si>
  <si>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</si>
  <si>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</si>
  <si>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</si>
  <si>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</si>
  <si>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</si>
  <si>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</si>
  <si>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</si>
  <si>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</si>
  <si>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</si>
  <si>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</si>
  <si>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</si>
  <si>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</si>
  <si>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</si>
  <si>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</si>
  <si>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</si>
  <si>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</si>
  <si>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</si>
  <si>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</si>
  <si>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</si>
  <si>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</si>
  <si>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</si>
  <si>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</si>
  <si>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</si>
  <si>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</si>
  <si>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</si>
  <si>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</si>
  <si>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</si>
  <si>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</si>
  <si>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</si>
  <si>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</si>
  <si>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</si>
  <si>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</si>
  <si>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</si>
  <si>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</si>
  <si>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</si>
  <si>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</si>
  <si>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</si>
  <si>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</si>
  <si>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</si>
  <si>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</si>
  <si>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</si>
  <si>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</si>
  <si>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</si>
  <si>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</si>
  <si>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</si>
  <si>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</si>
  <si>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</si>
  <si>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</si>
  <si>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</si>
  <si>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</si>
  <si>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</si>
  <si>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</si>
  <si>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</si>
  <si>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</si>
  <si>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</si>
  <si>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</si>
  <si>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</si>
  <si>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</si>
  <si>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</si>
  <si>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</si>
  <si>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</si>
  <si>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</si>
  <si>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</si>
  <si>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</si>
  <si>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</si>
  <si>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</si>
  <si>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</si>
  <si>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</si>
  <si>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</si>
  <si>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</si>
  <si>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</si>
  <si>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</si>
  <si>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</si>
  <si>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</si>
  <si>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</si>
  <si>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</si>
  <si>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</si>
  <si>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</si>
  <si>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</si>
  <si>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</si>
  <si>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</si>
  <si>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</si>
  <si>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</si>
  <si>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</si>
  <si>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</si>
  <si>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</si>
  <si>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</si>
  <si>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</si>
  <si>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</si>
  <si>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</si>
  <si>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</si>
  <si>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</si>
  <si>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</si>
  <si>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</si>
  <si>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</si>
  <si>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</si>
  <si>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</si>
  <si>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</si>
  <si>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</si>
  <si>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</si>
  <si>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</si>
  <si>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</si>
  <si>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</si>
  <si>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</si>
  <si>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</si>
  <si>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</si>
  <si>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</si>
  <si>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</si>
  <si>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</si>
  <si>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</si>
  <si>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</si>
  <si>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</si>
  <si>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</si>
  <si>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</si>
  <si>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</si>
  <si>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</si>
  <si>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</si>
  <si>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</si>
  <si>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</si>
  <si>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</si>
  <si>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</si>
  <si>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</si>
  <si>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</si>
  <si>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</si>
  <si>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</si>
  <si>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</si>
  <si>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</si>
  <si>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</si>
  <si>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</si>
  <si>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</si>
  <si>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</si>
  <si>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</si>
  <si>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</si>
  <si>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</si>
  <si>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</si>
  <si>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</si>
  <si>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</si>
  <si>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</si>
  <si>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</si>
  <si>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</si>
  <si>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</si>
  <si>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</si>
  <si>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</si>
  <si>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</si>
  <si>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</si>
  <si>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</si>
  <si>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</si>
  <si>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</si>
  <si>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</si>
  <si>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</si>
  <si>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</si>
  <si>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</si>
  <si>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</si>
  <si>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</si>
  <si>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</si>
  <si>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</si>
  <si>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</si>
  <si>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</si>
  <si>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</si>
  <si>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</si>
  <si>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</si>
  <si>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</si>
  <si>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</si>
  <si>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</si>
  <si>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</si>
  <si>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</si>
  <si>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</si>
  <si>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</si>
  <si>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</si>
  <si>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</si>
  <si>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</si>
  <si>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</si>
  <si>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</si>
  <si>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</si>
  <si>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</si>
  <si>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</si>
  <si>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</si>
  <si>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</si>
  <si>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</si>
  <si>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</si>
  <si>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</si>
  <si>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</si>
  <si>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</si>
  <si>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</si>
  <si>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</si>
  <si>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</si>
  <si>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</si>
  <si>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</si>
  <si>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</si>
  <si>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</si>
  <si>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</si>
  <si>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</si>
  <si>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</si>
  <si>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</si>
  <si>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</si>
  <si>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</si>
  <si>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</si>
  <si>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</si>
  <si>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</si>
  <si>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</si>
  <si>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</si>
  <si>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</si>
  <si>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</si>
  <si>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</si>
  <si>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</si>
  <si>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</si>
  <si>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</si>
  <si>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</si>
  <si>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</si>
  <si>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</si>
  <si>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</si>
  <si>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</si>
  <si>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</si>
  <si>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</si>
  <si>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</si>
  <si>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</si>
  <si>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</si>
  <si>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</si>
  <si>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</si>
  <si>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</si>
  <si>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</si>
  <si>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</si>
  <si>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</si>
  <si>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</si>
  <si>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</si>
  <si>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</si>
  <si>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</si>
  <si>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</si>
  <si>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</si>
  <si>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</si>
  <si>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</si>
  <si>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</si>
  <si>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</si>
  <si>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</si>
  <si>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</si>
  <si>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</si>
  <si>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</si>
  <si>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</si>
  <si>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</si>
  <si>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</si>
  <si>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</si>
  <si>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</si>
  <si>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</si>
  <si>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</si>
  <si>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</si>
  <si>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</si>
  <si>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</si>
  <si>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</si>
  <si>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</si>
  <si>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</si>
  <si>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</si>
  <si>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</si>
  <si>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</si>
  <si>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</si>
  <si>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</si>
  <si>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</si>
  <si>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</si>
  <si>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</si>
  <si>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</si>
  <si>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</si>
  <si>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</si>
  <si>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</si>
  <si>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</si>
  <si>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</si>
  <si>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</si>
  <si>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</si>
  <si>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</si>
  <si>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</si>
  <si>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</si>
  <si>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</si>
  <si>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</si>
  <si>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</si>
  <si>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</si>
  <si>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</si>
  <si>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</si>
  <si>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</si>
  <si>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</si>
  <si>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</si>
  <si>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</si>
  <si>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</si>
  <si>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</si>
  <si>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</si>
  <si>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</si>
  <si>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</si>
  <si>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</si>
  <si>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</si>
  <si>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</si>
  <si>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Referentiekader taal &amp; rekenen</t>
  </si>
  <si>
    <t>Schiedam</t>
  </si>
  <si>
    <t>A.J. de Graaf</t>
  </si>
  <si>
    <t>Nederlands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</si>
  <si>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</si>
  <si>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</si>
  <si>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</si>
  <si>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</si>
  <si>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</si>
  <si>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</si>
  <si>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</si>
  <si>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</si>
  <si>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</si>
  <si>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</si>
  <si>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</si>
  <si>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</si>
  <si>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</si>
  <si>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</si>
  <si>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</si>
  <si>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</si>
  <si>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</si>
  <si>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</si>
  <si>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</si>
  <si>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3.1</t>
  </si>
  <si>
    <t>3.2</t>
  </si>
  <si>
    <t>3.3</t>
  </si>
  <si>
    <t>3.4</t>
  </si>
  <si>
    <t>Handel en ondernemen</t>
  </si>
  <si>
    <t>2F</t>
  </si>
  <si>
    <t>Engels B1/A2</t>
  </si>
  <si>
    <t>Docent</t>
  </si>
  <si>
    <t>Handel</t>
  </si>
  <si>
    <t>baaa</t>
  </si>
  <si>
    <t>yeni</t>
  </si>
  <si>
    <t>Verkoop (Verkoper)</t>
  </si>
  <si>
    <t xml:space="preserve">B1-K1 Ontvangt en verwerkt goederen 
B1-K2 Verkoopt en handelt verkoop af </t>
  </si>
  <si>
    <t>B1-K1-W1 Ontvangt goederen
B1-K1-W2 Slaat goederen op en verzorgt de opslagruimte
B1-K1-W3 Verzamelt goederen voor (online-)bestellingen
B1-K1-W4 Controleert en vult artikelpresentaties aan
B1-K1-W5 Bouwt artikelpresentaties op
B1-K2-W1 Maakt de verkoopruimte verkoopklaar en verzorgt deze
B1-K2-W2 Ontvangt en benadert klanten
B1-K2-W3 Voert verkoopgesprekken
B1-K2-W4 Maakt artikelen op maat of gebruiksklaar
B1-K2-W5 Handelt de verkoop af
B1-K2-W6 Sluit het afrekensysteem af
B1-K2-W7 Neemt (online)verzoeken, bestellingen en/of klachten van klanten aan
B1-K2-W8 Neemt deel aan werkoverleg</t>
  </si>
  <si>
    <t>Minimaal 6 uur</t>
  </si>
  <si>
    <t>Studiebegeleiding &amp; coaching</t>
  </si>
  <si>
    <t>Ondernemend Gedrag</t>
  </si>
  <si>
    <t>LOB</t>
  </si>
  <si>
    <t>BPV Stage 2</t>
  </si>
  <si>
    <t>totale 
studielast opleiding</t>
  </si>
  <si>
    <t>MBO 2: Eindcijfer voor Nederlandse taal tenminste een 5. Cijfer voor rekenen telt niet mee voor behalen van het diploma.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</si>
</sst>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  <font>
      <sz val="8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2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9" xfId="0" applyFont="1" applyFill="1" applyBorder="1" applyProtection="1"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164" fontId="21" fillId="0" borderId="56" xfId="1" applyNumberFormat="1" applyFont="1" applyFill="1" applyBorder="1" applyProtection="1">
      <protection locked="0"/>
    </xf>
    <xf numFmtId="0" fontId="21" fillId="53" borderId="0" xfId="0" applyFont="1" applyFill="1" applyAlignment="1" applyProtection="1">
      <alignment vertical="top"/>
      <protection locked="0"/>
    </xf>
    <xf numFmtId="0" fontId="0" fillId="0" borderId="0" xfId="0" applyFill="1" applyBorder="1" applyAlignment="1" applyProtection="1">
      <protection locked="0"/>
    </xf>
    <xf numFmtId="0" fontId="53" fillId="0" borderId="57" xfId="0" applyFont="1" applyFill="1" applyBorder="1" applyAlignment="1" applyProtection="1">
      <alignment horizontal="right"/>
      <protection locked="0"/>
    </xf>
    <xf numFmtId="164" fontId="22" fillId="0" borderId="1" xfId="1" applyNumberFormat="1" applyFont="1" applyFill="1" applyBorder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wrapText="1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0" borderId="57" xfId="0" applyFont="1" applyFill="1" applyBorder="1" applyAlignment="1" applyProtection="1">
      <alignment horizontal="center" vertical="top" wrapText="1"/>
      <protection locked="0"/>
    </xf>
    <xf numFmtId="0" fontId="53" fillId="0" borderId="58" xfId="0" applyFont="1" applyFill="1" applyBorder="1" applyAlignment="1" applyProtection="1">
      <alignment horizontal="center" vertical="top" wrapText="1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53" fillId="51" borderId="58" xfId="0" applyFont="1" applyFill="1" applyBorder="1" applyAlignment="1" applyProtection="1"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vertical="top" wrapText="1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2" xfId="0" applyFont="1" applyFill="1" applyBorder="1" applyAlignment="1" applyProtection="1">
      <alignment horizontal="center" vertical="top" wrapText="1"/>
      <protection locked="0"/>
    </xf>
    <xf numFmtId="0" fontId="53" fillId="0" borderId="19" xfId="0" applyFont="1" applyFill="1" applyBorder="1" applyAlignment="1" applyProtection="1">
      <alignment horizontal="center"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164" fontId="22" fillId="0" borderId="19" xfId="1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</xf>
    <xf numFmtId="3" fontId="21" fillId="0" borderId="0" xfId="0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3" fontId="6" fillId="4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</xf>
    <xf numFmtId="168" fontId="21" fillId="0" borderId="1" xfId="1" applyNumberFormat="1" applyFont="1" applyFill="1" applyBorder="1" applyProtection="1">
      <protection locked="0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4" fontId="10" fillId="0" borderId="59" xfId="0" applyNumberFormat="1" applyFont="1" applyFill="1" applyBorder="1" applyAlignment="1" applyProtection="1">
      <alignment horizontal="center" vertical="center" wrapText="1"/>
      <protection locked="0"/>
    </xf>
    <xf numFmtId="169" fontId="21" fillId="0" borderId="1" xfId="1" applyNumberFormat="1" applyFont="1" applyFill="1" applyBorder="1" applyProtection="1">
      <protection locked="0"/>
    </xf>
    <xf numFmtId="169" fontId="21" fillId="7" borderId="1" xfId="1" applyNumberFormat="1" applyFont="1" applyFill="1" applyBorder="1" applyProtection="1">
      <protection locked="0"/>
    </xf>
    <xf numFmtId="168" fontId="22" fillId="8" borderId="1" xfId="1" applyNumberFormat="1" applyFont="1" applyFill="1" applyBorder="1" applyProtection="1">
      <protection locked="0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53" fillId="52" borderId="58" xfId="0" applyFont="1" applyFill="1" applyBorder="1" applyAlignment="1" applyProtection="1">
      <alignment horizontal="center"/>
      <protection locked="0"/>
    </xf>
    <xf numFmtId="0" fontId="53" fillId="52" borderId="56" xfId="0" applyFont="1" applyFill="1" applyBorder="1" applyAlignment="1" applyProtection="1">
      <alignment horizontal="center"/>
      <protection locked="0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right"/>
      <protection locked="0"/>
    </xf>
    <xf numFmtId="0" fontId="53" fillId="9" borderId="57" xfId="0" applyFont="1" applyFill="1" applyBorder="1" applyAlignment="1" applyProtection="1">
      <alignment horizontal="right"/>
      <protection locked="0"/>
    </xf>
    <xf numFmtId="0" fontId="53" fillId="3" borderId="19" xfId="0" applyFont="1" applyFill="1" applyBorder="1" applyAlignment="1" applyProtection="1">
      <alignment horizontal="left" wrapText="1"/>
      <protection locked="0"/>
    </xf>
    <xf numFmtId="0" fontId="53" fillId="3" borderId="3" xfId="0" applyFont="1" applyFill="1" applyBorder="1" applyAlignment="1" applyProtection="1">
      <alignment horizontal="left" wrapText="1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right"/>
      <protection locked="0"/>
    </xf>
    <xf numFmtId="0" fontId="53" fillId="50" borderId="57" xfId="0" applyFont="1" applyFill="1" applyBorder="1" applyAlignment="1" applyProtection="1">
      <alignment horizontal="right"/>
      <protection locked="0"/>
    </xf>
    <xf numFmtId="0" fontId="53" fillId="51" borderId="57" xfId="0" applyFont="1" applyFill="1" applyBorder="1" applyAlignment="1" applyProtection="1">
      <alignment horizontal="left"/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56" xfId="0" applyFont="1" applyFill="1" applyBorder="1" applyAlignment="1" applyProtection="1">
      <alignment horizontal="center" vertical="top" wrapText="1"/>
      <protection locked="0"/>
    </xf>
    <xf numFmtId="0" fontId="21" fillId="0" borderId="55" xfId="0" applyFont="1" applyFill="1" applyBorder="1" applyAlignment="1" applyProtection="1">
      <alignment horizontal="left"/>
    </xf>
    <xf numFmtId="0" fontId="53" fillId="3" borderId="3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21" fillId="0" borderId="58" xfId="0" applyFont="1" applyFill="1" applyBorder="1" applyAlignment="1" applyProtection="1">
      <alignment horizontal="left" wrapText="1"/>
      <protection locked="0"/>
    </xf>
    <xf numFmtId="0" fontId="21" fillId="0" borderId="57" xfId="0" applyFont="1" applyFill="1" applyBorder="1" applyAlignment="1" applyProtection="1">
      <alignment horizontal="left" wrapText="1"/>
      <protection locked="0"/>
    </xf>
    <xf numFmtId="0" fontId="21" fillId="0" borderId="56" xfId="0" applyFont="1" applyFill="1" applyBorder="1" applyAlignment="1" applyProtection="1">
      <alignment horizontal="left" wrapText="1"/>
      <protection locked="0"/>
    </xf>
    <xf numFmtId="0" fontId="53" fillId="52" borderId="54" xfId="0" applyFont="1" applyFill="1" applyBorder="1" applyAlignment="1" applyProtection="1">
      <alignment horizontal="center" vertical="center"/>
      <protection locked="0"/>
    </xf>
    <xf numFmtId="0" fontId="53" fillId="52" borderId="3" xfId="0" applyFont="1" applyFill="1" applyBorder="1" applyAlignment="1" applyProtection="1">
      <alignment horizontal="center" vertical="center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53" fillId="51" borderId="58" xfId="0" applyFont="1" applyFill="1" applyBorder="1" applyAlignment="1" applyProtection="1">
      <alignment horizontal="right"/>
      <protection locked="0"/>
    </xf>
    <xf numFmtId="0" fontId="53" fillId="51" borderId="57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1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6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5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4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zoomScalePageLayoutView="110" workbookViewId="0">
      <selection activeCell="W48" sqref="W48"/>
    </sheetView>
  </sheetViews>
  <sheetFormatPr defaultColWidth="8.81640625" defaultRowHeight="13" x14ac:dyDescent="0.3"/>
  <cols>
    <col min="1" max="1" width="1.54296875" style="250" customWidth="1"/>
    <col min="2" max="2" width="1.54296875" style="67" customWidth="1"/>
    <col min="3" max="3" width="15.54296875" style="67" customWidth="1"/>
    <col min="4" max="4" width="12.54296875" style="67" customWidth="1"/>
    <col min="5" max="6" width="1.54296875" style="67" customWidth="1"/>
    <col min="7" max="7" width="11.54296875" style="267" customWidth="1"/>
    <col min="8" max="8" width="4.453125" style="267" customWidth="1"/>
    <col min="9" max="10" width="1.54296875" style="267" customWidth="1"/>
    <col min="11" max="11" width="11.54296875" style="267" customWidth="1"/>
    <col min="12" max="14" width="1.54296875" style="267" customWidth="1"/>
    <col min="15" max="15" width="11.54296875" style="267" customWidth="1"/>
    <col min="16" max="18" width="1.54296875" style="267" customWidth="1"/>
    <col min="19" max="19" width="11.54296875" style="267" customWidth="1"/>
    <col min="20" max="22" width="1.54296875" style="267" customWidth="1"/>
    <col min="23" max="23" width="11.54296875" style="267" customWidth="1"/>
    <col min="24" max="24" width="3.1796875" style="67" customWidth="1"/>
    <col min="25" max="25" width="6.81640625" style="67" customWidth="1"/>
    <col min="26" max="43" width="8.81640625" style="250"/>
    <col min="44" max="44" width="12.1796875" style="250" customWidth="1"/>
    <col min="45" max="45" width="8.81640625" style="250" customWidth="1"/>
    <col min="46" max="51" width="5.453125" style="250" customWidth="1"/>
    <col min="52" max="58" width="8.81640625" style="250" customWidth="1"/>
    <col min="59" max="125" width="8.81640625" style="250"/>
    <col min="126" max="261" width="8.81640625" style="67"/>
    <col min="262" max="262" width="1.54296875" style="67" customWidth="1"/>
    <col min="263" max="263" width="27.81640625" style="67" customWidth="1"/>
    <col min="264" max="264" width="22.453125" style="67" customWidth="1"/>
    <col min="265" max="265" width="2.453125" style="67" customWidth="1"/>
    <col min="266" max="266" width="2.81640625" style="67" customWidth="1"/>
    <col min="267" max="267" width="13.54296875" style="67" customWidth="1"/>
    <col min="268" max="268" width="2.81640625" style="67" customWidth="1"/>
    <col min="269" max="269" width="4.453125" style="67" customWidth="1"/>
    <col min="270" max="270" width="2.81640625" style="67" customWidth="1"/>
    <col min="271" max="271" width="13.54296875" style="67" customWidth="1"/>
    <col min="272" max="272" width="2.81640625" style="67" customWidth="1"/>
    <col min="273" max="273" width="4.453125" style="67" customWidth="1"/>
    <col min="274" max="274" width="2.81640625" style="67" customWidth="1"/>
    <col min="275" max="275" width="13.54296875" style="67" customWidth="1"/>
    <col min="276" max="276" width="2.81640625" style="67" customWidth="1"/>
    <col min="277" max="277" width="4.453125" style="67" customWidth="1"/>
    <col min="278" max="278" width="2.81640625" style="67" customWidth="1"/>
    <col min="279" max="279" width="13.54296875" style="67" customWidth="1"/>
    <col min="280" max="280" width="2.81640625" style="67" customWidth="1"/>
    <col min="281" max="281" width="2" style="67" customWidth="1"/>
    <col min="282" max="282" width="8.81640625" style="67" customWidth="1"/>
    <col min="283" max="283" width="15.453125" style="67" customWidth="1"/>
    <col min="284" max="286" width="8.81640625" style="67"/>
    <col min="287" max="287" width="15.453125" style="67" customWidth="1"/>
    <col min="288" max="289" width="8.81640625" style="67"/>
    <col min="290" max="290" width="11.453125" style="67" customWidth="1"/>
    <col min="291" max="291" width="15.453125" style="67" customWidth="1"/>
    <col min="292" max="517" width="8.81640625" style="67"/>
    <col min="518" max="518" width="1.54296875" style="67" customWidth="1"/>
    <col min="519" max="519" width="27.81640625" style="67" customWidth="1"/>
    <col min="520" max="520" width="22.453125" style="67" customWidth="1"/>
    <col min="521" max="521" width="2.453125" style="67" customWidth="1"/>
    <col min="522" max="522" width="2.81640625" style="67" customWidth="1"/>
    <col min="523" max="523" width="13.54296875" style="67" customWidth="1"/>
    <col min="524" max="524" width="2.81640625" style="67" customWidth="1"/>
    <col min="525" max="525" width="4.453125" style="67" customWidth="1"/>
    <col min="526" max="526" width="2.81640625" style="67" customWidth="1"/>
    <col min="527" max="527" width="13.54296875" style="67" customWidth="1"/>
    <col min="528" max="528" width="2.81640625" style="67" customWidth="1"/>
    <col min="529" max="529" width="4.453125" style="67" customWidth="1"/>
    <col min="530" max="530" width="2.81640625" style="67" customWidth="1"/>
    <col min="531" max="531" width="13.54296875" style="67" customWidth="1"/>
    <col min="532" max="532" width="2.81640625" style="67" customWidth="1"/>
    <col min="533" max="533" width="4.453125" style="67" customWidth="1"/>
    <col min="534" max="534" width="2.81640625" style="67" customWidth="1"/>
    <col min="535" max="535" width="13.54296875" style="67" customWidth="1"/>
    <col min="536" max="536" width="2.81640625" style="67" customWidth="1"/>
    <col min="537" max="537" width="2" style="67" customWidth="1"/>
    <col min="538" max="538" width="8.81640625" style="67" customWidth="1"/>
    <col min="539" max="539" width="15.453125" style="67" customWidth="1"/>
    <col min="540" max="542" width="8.81640625" style="67"/>
    <col min="543" max="543" width="15.453125" style="67" customWidth="1"/>
    <col min="544" max="545" width="8.81640625" style="67"/>
    <col min="546" max="546" width="11.453125" style="67" customWidth="1"/>
    <col min="547" max="547" width="15.453125" style="67" customWidth="1"/>
    <col min="548" max="773" width="8.81640625" style="67"/>
    <col min="774" max="774" width="1.54296875" style="67" customWidth="1"/>
    <col min="775" max="775" width="27.81640625" style="67" customWidth="1"/>
    <col min="776" max="776" width="22.453125" style="67" customWidth="1"/>
    <col min="777" max="777" width="2.453125" style="67" customWidth="1"/>
    <col min="778" max="778" width="2.81640625" style="67" customWidth="1"/>
    <col min="779" max="779" width="13.54296875" style="67" customWidth="1"/>
    <col min="780" max="780" width="2.81640625" style="67" customWidth="1"/>
    <col min="781" max="781" width="4.453125" style="67" customWidth="1"/>
    <col min="782" max="782" width="2.81640625" style="67" customWidth="1"/>
    <col min="783" max="783" width="13.54296875" style="67" customWidth="1"/>
    <col min="784" max="784" width="2.81640625" style="67" customWidth="1"/>
    <col min="785" max="785" width="4.453125" style="67" customWidth="1"/>
    <col min="786" max="786" width="2.81640625" style="67" customWidth="1"/>
    <col min="787" max="787" width="13.54296875" style="67" customWidth="1"/>
    <col min="788" max="788" width="2.81640625" style="67" customWidth="1"/>
    <col min="789" max="789" width="4.453125" style="67" customWidth="1"/>
    <col min="790" max="790" width="2.81640625" style="67" customWidth="1"/>
    <col min="791" max="791" width="13.54296875" style="67" customWidth="1"/>
    <col min="792" max="792" width="2.81640625" style="67" customWidth="1"/>
    <col min="793" max="793" width="2" style="67" customWidth="1"/>
    <col min="794" max="794" width="8.81640625" style="67" customWidth="1"/>
    <col min="795" max="795" width="15.453125" style="67" customWidth="1"/>
    <col min="796" max="798" width="8.81640625" style="67"/>
    <col min="799" max="799" width="15.453125" style="67" customWidth="1"/>
    <col min="800" max="801" width="8.81640625" style="67"/>
    <col min="802" max="802" width="11.453125" style="67" customWidth="1"/>
    <col min="803" max="803" width="15.453125" style="67" customWidth="1"/>
    <col min="804" max="1029" width="8.81640625" style="67"/>
    <col min="1030" max="1030" width="1.54296875" style="67" customWidth="1"/>
    <col min="1031" max="1031" width="27.81640625" style="67" customWidth="1"/>
    <col min="1032" max="1032" width="22.453125" style="67" customWidth="1"/>
    <col min="1033" max="1033" width="2.453125" style="67" customWidth="1"/>
    <col min="1034" max="1034" width="2.81640625" style="67" customWidth="1"/>
    <col min="1035" max="1035" width="13.54296875" style="67" customWidth="1"/>
    <col min="1036" max="1036" width="2.81640625" style="67" customWidth="1"/>
    <col min="1037" max="1037" width="4.453125" style="67" customWidth="1"/>
    <col min="1038" max="1038" width="2.81640625" style="67" customWidth="1"/>
    <col min="1039" max="1039" width="13.54296875" style="67" customWidth="1"/>
    <col min="1040" max="1040" width="2.81640625" style="67" customWidth="1"/>
    <col min="1041" max="1041" width="4.453125" style="67" customWidth="1"/>
    <col min="1042" max="1042" width="2.81640625" style="67" customWidth="1"/>
    <col min="1043" max="1043" width="13.54296875" style="67" customWidth="1"/>
    <col min="1044" max="1044" width="2.81640625" style="67" customWidth="1"/>
    <col min="1045" max="1045" width="4.453125" style="67" customWidth="1"/>
    <col min="1046" max="1046" width="2.81640625" style="67" customWidth="1"/>
    <col min="1047" max="1047" width="13.54296875" style="67" customWidth="1"/>
    <col min="1048" max="1048" width="2.81640625" style="67" customWidth="1"/>
    <col min="1049" max="1049" width="2" style="67" customWidth="1"/>
    <col min="1050" max="1050" width="8.81640625" style="67" customWidth="1"/>
    <col min="1051" max="1051" width="15.453125" style="67" customWidth="1"/>
    <col min="1052" max="1054" width="8.81640625" style="67"/>
    <col min="1055" max="1055" width="15.453125" style="67" customWidth="1"/>
    <col min="1056" max="1057" width="8.81640625" style="67"/>
    <col min="1058" max="1058" width="11.453125" style="67" customWidth="1"/>
    <col min="1059" max="1059" width="15.453125" style="67" customWidth="1"/>
    <col min="1060" max="1285" width="8.81640625" style="67"/>
    <col min="1286" max="1286" width="1.54296875" style="67" customWidth="1"/>
    <col min="1287" max="1287" width="27.81640625" style="67" customWidth="1"/>
    <col min="1288" max="1288" width="22.453125" style="67" customWidth="1"/>
    <col min="1289" max="1289" width="2.453125" style="67" customWidth="1"/>
    <col min="1290" max="1290" width="2.81640625" style="67" customWidth="1"/>
    <col min="1291" max="1291" width="13.54296875" style="67" customWidth="1"/>
    <col min="1292" max="1292" width="2.81640625" style="67" customWidth="1"/>
    <col min="1293" max="1293" width="4.453125" style="67" customWidth="1"/>
    <col min="1294" max="1294" width="2.81640625" style="67" customWidth="1"/>
    <col min="1295" max="1295" width="13.54296875" style="67" customWidth="1"/>
    <col min="1296" max="1296" width="2.81640625" style="67" customWidth="1"/>
    <col min="1297" max="1297" width="4.453125" style="67" customWidth="1"/>
    <col min="1298" max="1298" width="2.81640625" style="67" customWidth="1"/>
    <col min="1299" max="1299" width="13.54296875" style="67" customWidth="1"/>
    <col min="1300" max="1300" width="2.81640625" style="67" customWidth="1"/>
    <col min="1301" max="1301" width="4.453125" style="67" customWidth="1"/>
    <col min="1302" max="1302" width="2.81640625" style="67" customWidth="1"/>
    <col min="1303" max="1303" width="13.54296875" style="67" customWidth="1"/>
    <col min="1304" max="1304" width="2.81640625" style="67" customWidth="1"/>
    <col min="1305" max="1305" width="2" style="67" customWidth="1"/>
    <col min="1306" max="1306" width="8.81640625" style="67" customWidth="1"/>
    <col min="1307" max="1307" width="15.453125" style="67" customWidth="1"/>
    <col min="1308" max="1310" width="8.81640625" style="67"/>
    <col min="1311" max="1311" width="15.453125" style="67" customWidth="1"/>
    <col min="1312" max="1313" width="8.81640625" style="67"/>
    <col min="1314" max="1314" width="11.453125" style="67" customWidth="1"/>
    <col min="1315" max="1315" width="15.453125" style="67" customWidth="1"/>
    <col min="1316" max="1541" width="8.81640625" style="67"/>
    <col min="1542" max="1542" width="1.54296875" style="67" customWidth="1"/>
    <col min="1543" max="1543" width="27.81640625" style="67" customWidth="1"/>
    <col min="1544" max="1544" width="22.453125" style="67" customWidth="1"/>
    <col min="1545" max="1545" width="2.453125" style="67" customWidth="1"/>
    <col min="1546" max="1546" width="2.81640625" style="67" customWidth="1"/>
    <col min="1547" max="1547" width="13.54296875" style="67" customWidth="1"/>
    <col min="1548" max="1548" width="2.81640625" style="67" customWidth="1"/>
    <col min="1549" max="1549" width="4.453125" style="67" customWidth="1"/>
    <col min="1550" max="1550" width="2.81640625" style="67" customWidth="1"/>
    <col min="1551" max="1551" width="13.54296875" style="67" customWidth="1"/>
    <col min="1552" max="1552" width="2.81640625" style="67" customWidth="1"/>
    <col min="1553" max="1553" width="4.453125" style="67" customWidth="1"/>
    <col min="1554" max="1554" width="2.81640625" style="67" customWidth="1"/>
    <col min="1555" max="1555" width="13.54296875" style="67" customWidth="1"/>
    <col min="1556" max="1556" width="2.81640625" style="67" customWidth="1"/>
    <col min="1557" max="1557" width="4.453125" style="67" customWidth="1"/>
    <col min="1558" max="1558" width="2.81640625" style="67" customWidth="1"/>
    <col min="1559" max="1559" width="13.54296875" style="67" customWidth="1"/>
    <col min="1560" max="1560" width="2.81640625" style="67" customWidth="1"/>
    <col min="1561" max="1561" width="2" style="67" customWidth="1"/>
    <col min="1562" max="1562" width="8.81640625" style="67" customWidth="1"/>
    <col min="1563" max="1563" width="15.453125" style="67" customWidth="1"/>
    <col min="1564" max="1566" width="8.81640625" style="67"/>
    <col min="1567" max="1567" width="15.453125" style="67" customWidth="1"/>
    <col min="1568" max="1569" width="8.81640625" style="67"/>
    <col min="1570" max="1570" width="11.453125" style="67" customWidth="1"/>
    <col min="1571" max="1571" width="15.453125" style="67" customWidth="1"/>
    <col min="1572" max="1797" width="8.81640625" style="67"/>
    <col min="1798" max="1798" width="1.54296875" style="67" customWidth="1"/>
    <col min="1799" max="1799" width="27.81640625" style="67" customWidth="1"/>
    <col min="1800" max="1800" width="22.453125" style="67" customWidth="1"/>
    <col min="1801" max="1801" width="2.453125" style="67" customWidth="1"/>
    <col min="1802" max="1802" width="2.81640625" style="67" customWidth="1"/>
    <col min="1803" max="1803" width="13.54296875" style="67" customWidth="1"/>
    <col min="1804" max="1804" width="2.81640625" style="67" customWidth="1"/>
    <col min="1805" max="1805" width="4.453125" style="67" customWidth="1"/>
    <col min="1806" max="1806" width="2.81640625" style="67" customWidth="1"/>
    <col min="1807" max="1807" width="13.54296875" style="67" customWidth="1"/>
    <col min="1808" max="1808" width="2.81640625" style="67" customWidth="1"/>
    <col min="1809" max="1809" width="4.453125" style="67" customWidth="1"/>
    <col min="1810" max="1810" width="2.81640625" style="67" customWidth="1"/>
    <col min="1811" max="1811" width="13.54296875" style="67" customWidth="1"/>
    <col min="1812" max="1812" width="2.81640625" style="67" customWidth="1"/>
    <col min="1813" max="1813" width="4.453125" style="67" customWidth="1"/>
    <col min="1814" max="1814" width="2.81640625" style="67" customWidth="1"/>
    <col min="1815" max="1815" width="13.54296875" style="67" customWidth="1"/>
    <col min="1816" max="1816" width="2.81640625" style="67" customWidth="1"/>
    <col min="1817" max="1817" width="2" style="67" customWidth="1"/>
    <col min="1818" max="1818" width="8.81640625" style="67" customWidth="1"/>
    <col min="1819" max="1819" width="15.453125" style="67" customWidth="1"/>
    <col min="1820" max="1822" width="8.81640625" style="67"/>
    <col min="1823" max="1823" width="15.453125" style="67" customWidth="1"/>
    <col min="1824" max="1825" width="8.81640625" style="67"/>
    <col min="1826" max="1826" width="11.453125" style="67" customWidth="1"/>
    <col min="1827" max="1827" width="15.453125" style="67" customWidth="1"/>
    <col min="1828" max="2053" width="8.81640625" style="67"/>
    <col min="2054" max="2054" width="1.54296875" style="67" customWidth="1"/>
    <col min="2055" max="2055" width="27.81640625" style="67" customWidth="1"/>
    <col min="2056" max="2056" width="22.453125" style="67" customWidth="1"/>
    <col min="2057" max="2057" width="2.453125" style="67" customWidth="1"/>
    <col min="2058" max="2058" width="2.81640625" style="67" customWidth="1"/>
    <col min="2059" max="2059" width="13.54296875" style="67" customWidth="1"/>
    <col min="2060" max="2060" width="2.81640625" style="67" customWidth="1"/>
    <col min="2061" max="2061" width="4.453125" style="67" customWidth="1"/>
    <col min="2062" max="2062" width="2.81640625" style="67" customWidth="1"/>
    <col min="2063" max="2063" width="13.54296875" style="67" customWidth="1"/>
    <col min="2064" max="2064" width="2.81640625" style="67" customWidth="1"/>
    <col min="2065" max="2065" width="4.453125" style="67" customWidth="1"/>
    <col min="2066" max="2066" width="2.81640625" style="67" customWidth="1"/>
    <col min="2067" max="2067" width="13.54296875" style="67" customWidth="1"/>
    <col min="2068" max="2068" width="2.81640625" style="67" customWidth="1"/>
    <col min="2069" max="2069" width="4.453125" style="67" customWidth="1"/>
    <col min="2070" max="2070" width="2.81640625" style="67" customWidth="1"/>
    <col min="2071" max="2071" width="13.54296875" style="67" customWidth="1"/>
    <col min="2072" max="2072" width="2.81640625" style="67" customWidth="1"/>
    <col min="2073" max="2073" width="2" style="67" customWidth="1"/>
    <col min="2074" max="2074" width="8.81640625" style="67" customWidth="1"/>
    <col min="2075" max="2075" width="15.453125" style="67" customWidth="1"/>
    <col min="2076" max="2078" width="8.81640625" style="67"/>
    <col min="2079" max="2079" width="15.453125" style="67" customWidth="1"/>
    <col min="2080" max="2081" width="8.81640625" style="67"/>
    <col min="2082" max="2082" width="11.453125" style="67" customWidth="1"/>
    <col min="2083" max="2083" width="15.453125" style="67" customWidth="1"/>
    <col min="2084" max="2309" width="8.81640625" style="67"/>
    <col min="2310" max="2310" width="1.54296875" style="67" customWidth="1"/>
    <col min="2311" max="2311" width="27.81640625" style="67" customWidth="1"/>
    <col min="2312" max="2312" width="22.453125" style="67" customWidth="1"/>
    <col min="2313" max="2313" width="2.453125" style="67" customWidth="1"/>
    <col min="2314" max="2314" width="2.81640625" style="67" customWidth="1"/>
    <col min="2315" max="2315" width="13.54296875" style="67" customWidth="1"/>
    <col min="2316" max="2316" width="2.81640625" style="67" customWidth="1"/>
    <col min="2317" max="2317" width="4.453125" style="67" customWidth="1"/>
    <col min="2318" max="2318" width="2.81640625" style="67" customWidth="1"/>
    <col min="2319" max="2319" width="13.54296875" style="67" customWidth="1"/>
    <col min="2320" max="2320" width="2.81640625" style="67" customWidth="1"/>
    <col min="2321" max="2321" width="4.453125" style="67" customWidth="1"/>
    <col min="2322" max="2322" width="2.81640625" style="67" customWidth="1"/>
    <col min="2323" max="2323" width="13.54296875" style="67" customWidth="1"/>
    <col min="2324" max="2324" width="2.81640625" style="67" customWidth="1"/>
    <col min="2325" max="2325" width="4.453125" style="67" customWidth="1"/>
    <col min="2326" max="2326" width="2.81640625" style="67" customWidth="1"/>
    <col min="2327" max="2327" width="13.54296875" style="67" customWidth="1"/>
    <col min="2328" max="2328" width="2.81640625" style="67" customWidth="1"/>
    <col min="2329" max="2329" width="2" style="67" customWidth="1"/>
    <col min="2330" max="2330" width="8.81640625" style="67" customWidth="1"/>
    <col min="2331" max="2331" width="15.453125" style="67" customWidth="1"/>
    <col min="2332" max="2334" width="8.81640625" style="67"/>
    <col min="2335" max="2335" width="15.453125" style="67" customWidth="1"/>
    <col min="2336" max="2337" width="8.81640625" style="67"/>
    <col min="2338" max="2338" width="11.453125" style="67" customWidth="1"/>
    <col min="2339" max="2339" width="15.453125" style="67" customWidth="1"/>
    <col min="2340" max="2565" width="8.81640625" style="67"/>
    <col min="2566" max="2566" width="1.54296875" style="67" customWidth="1"/>
    <col min="2567" max="2567" width="27.81640625" style="67" customWidth="1"/>
    <col min="2568" max="2568" width="22.453125" style="67" customWidth="1"/>
    <col min="2569" max="2569" width="2.453125" style="67" customWidth="1"/>
    <col min="2570" max="2570" width="2.81640625" style="67" customWidth="1"/>
    <col min="2571" max="2571" width="13.54296875" style="67" customWidth="1"/>
    <col min="2572" max="2572" width="2.81640625" style="67" customWidth="1"/>
    <col min="2573" max="2573" width="4.453125" style="67" customWidth="1"/>
    <col min="2574" max="2574" width="2.81640625" style="67" customWidth="1"/>
    <col min="2575" max="2575" width="13.54296875" style="67" customWidth="1"/>
    <col min="2576" max="2576" width="2.81640625" style="67" customWidth="1"/>
    <col min="2577" max="2577" width="4.453125" style="67" customWidth="1"/>
    <col min="2578" max="2578" width="2.81640625" style="67" customWidth="1"/>
    <col min="2579" max="2579" width="13.54296875" style="67" customWidth="1"/>
    <col min="2580" max="2580" width="2.81640625" style="67" customWidth="1"/>
    <col min="2581" max="2581" width="4.453125" style="67" customWidth="1"/>
    <col min="2582" max="2582" width="2.81640625" style="67" customWidth="1"/>
    <col min="2583" max="2583" width="13.54296875" style="67" customWidth="1"/>
    <col min="2584" max="2584" width="2.81640625" style="67" customWidth="1"/>
    <col min="2585" max="2585" width="2" style="67" customWidth="1"/>
    <col min="2586" max="2586" width="8.81640625" style="67" customWidth="1"/>
    <col min="2587" max="2587" width="15.453125" style="67" customWidth="1"/>
    <col min="2588" max="2590" width="8.81640625" style="67"/>
    <col min="2591" max="2591" width="15.453125" style="67" customWidth="1"/>
    <col min="2592" max="2593" width="8.81640625" style="67"/>
    <col min="2594" max="2594" width="11.453125" style="67" customWidth="1"/>
    <col min="2595" max="2595" width="15.453125" style="67" customWidth="1"/>
    <col min="2596" max="2821" width="8.81640625" style="67"/>
    <col min="2822" max="2822" width="1.54296875" style="67" customWidth="1"/>
    <col min="2823" max="2823" width="27.81640625" style="67" customWidth="1"/>
    <col min="2824" max="2824" width="22.453125" style="67" customWidth="1"/>
    <col min="2825" max="2825" width="2.453125" style="67" customWidth="1"/>
    <col min="2826" max="2826" width="2.81640625" style="67" customWidth="1"/>
    <col min="2827" max="2827" width="13.54296875" style="67" customWidth="1"/>
    <col min="2828" max="2828" width="2.81640625" style="67" customWidth="1"/>
    <col min="2829" max="2829" width="4.453125" style="67" customWidth="1"/>
    <col min="2830" max="2830" width="2.81640625" style="67" customWidth="1"/>
    <col min="2831" max="2831" width="13.54296875" style="67" customWidth="1"/>
    <col min="2832" max="2832" width="2.81640625" style="67" customWidth="1"/>
    <col min="2833" max="2833" width="4.453125" style="67" customWidth="1"/>
    <col min="2834" max="2834" width="2.81640625" style="67" customWidth="1"/>
    <col min="2835" max="2835" width="13.54296875" style="67" customWidth="1"/>
    <col min="2836" max="2836" width="2.81640625" style="67" customWidth="1"/>
    <col min="2837" max="2837" width="4.453125" style="67" customWidth="1"/>
    <col min="2838" max="2838" width="2.81640625" style="67" customWidth="1"/>
    <col min="2839" max="2839" width="13.54296875" style="67" customWidth="1"/>
    <col min="2840" max="2840" width="2.81640625" style="67" customWidth="1"/>
    <col min="2841" max="2841" width="2" style="67" customWidth="1"/>
    <col min="2842" max="2842" width="8.81640625" style="67" customWidth="1"/>
    <col min="2843" max="2843" width="15.453125" style="67" customWidth="1"/>
    <col min="2844" max="2846" width="8.81640625" style="67"/>
    <col min="2847" max="2847" width="15.453125" style="67" customWidth="1"/>
    <col min="2848" max="2849" width="8.81640625" style="67"/>
    <col min="2850" max="2850" width="11.453125" style="67" customWidth="1"/>
    <col min="2851" max="2851" width="15.453125" style="67" customWidth="1"/>
    <col min="2852" max="3077" width="8.81640625" style="67"/>
    <col min="3078" max="3078" width="1.54296875" style="67" customWidth="1"/>
    <col min="3079" max="3079" width="27.81640625" style="67" customWidth="1"/>
    <col min="3080" max="3080" width="22.453125" style="67" customWidth="1"/>
    <col min="3081" max="3081" width="2.453125" style="67" customWidth="1"/>
    <col min="3082" max="3082" width="2.81640625" style="67" customWidth="1"/>
    <col min="3083" max="3083" width="13.54296875" style="67" customWidth="1"/>
    <col min="3084" max="3084" width="2.81640625" style="67" customWidth="1"/>
    <col min="3085" max="3085" width="4.453125" style="67" customWidth="1"/>
    <col min="3086" max="3086" width="2.81640625" style="67" customWidth="1"/>
    <col min="3087" max="3087" width="13.54296875" style="67" customWidth="1"/>
    <col min="3088" max="3088" width="2.81640625" style="67" customWidth="1"/>
    <col min="3089" max="3089" width="4.453125" style="67" customWidth="1"/>
    <col min="3090" max="3090" width="2.81640625" style="67" customWidth="1"/>
    <col min="3091" max="3091" width="13.54296875" style="67" customWidth="1"/>
    <col min="3092" max="3092" width="2.81640625" style="67" customWidth="1"/>
    <col min="3093" max="3093" width="4.453125" style="67" customWidth="1"/>
    <col min="3094" max="3094" width="2.81640625" style="67" customWidth="1"/>
    <col min="3095" max="3095" width="13.54296875" style="67" customWidth="1"/>
    <col min="3096" max="3096" width="2.81640625" style="67" customWidth="1"/>
    <col min="3097" max="3097" width="2" style="67" customWidth="1"/>
    <col min="3098" max="3098" width="8.81640625" style="67" customWidth="1"/>
    <col min="3099" max="3099" width="15.453125" style="67" customWidth="1"/>
    <col min="3100" max="3102" width="8.81640625" style="67"/>
    <col min="3103" max="3103" width="15.453125" style="67" customWidth="1"/>
    <col min="3104" max="3105" width="8.81640625" style="67"/>
    <col min="3106" max="3106" width="11.453125" style="67" customWidth="1"/>
    <col min="3107" max="3107" width="15.453125" style="67" customWidth="1"/>
    <col min="3108" max="3333" width="8.81640625" style="67"/>
    <col min="3334" max="3334" width="1.54296875" style="67" customWidth="1"/>
    <col min="3335" max="3335" width="27.81640625" style="67" customWidth="1"/>
    <col min="3336" max="3336" width="22.453125" style="67" customWidth="1"/>
    <col min="3337" max="3337" width="2.453125" style="67" customWidth="1"/>
    <col min="3338" max="3338" width="2.81640625" style="67" customWidth="1"/>
    <col min="3339" max="3339" width="13.54296875" style="67" customWidth="1"/>
    <col min="3340" max="3340" width="2.81640625" style="67" customWidth="1"/>
    <col min="3341" max="3341" width="4.453125" style="67" customWidth="1"/>
    <col min="3342" max="3342" width="2.81640625" style="67" customWidth="1"/>
    <col min="3343" max="3343" width="13.54296875" style="67" customWidth="1"/>
    <col min="3344" max="3344" width="2.81640625" style="67" customWidth="1"/>
    <col min="3345" max="3345" width="4.453125" style="67" customWidth="1"/>
    <col min="3346" max="3346" width="2.81640625" style="67" customWidth="1"/>
    <col min="3347" max="3347" width="13.54296875" style="67" customWidth="1"/>
    <col min="3348" max="3348" width="2.81640625" style="67" customWidth="1"/>
    <col min="3349" max="3349" width="4.453125" style="67" customWidth="1"/>
    <col min="3350" max="3350" width="2.81640625" style="67" customWidth="1"/>
    <col min="3351" max="3351" width="13.54296875" style="67" customWidth="1"/>
    <col min="3352" max="3352" width="2.81640625" style="67" customWidth="1"/>
    <col min="3353" max="3353" width="2" style="67" customWidth="1"/>
    <col min="3354" max="3354" width="8.81640625" style="67" customWidth="1"/>
    <col min="3355" max="3355" width="15.453125" style="67" customWidth="1"/>
    <col min="3356" max="3358" width="8.81640625" style="67"/>
    <col min="3359" max="3359" width="15.453125" style="67" customWidth="1"/>
    <col min="3360" max="3361" width="8.81640625" style="67"/>
    <col min="3362" max="3362" width="11.453125" style="67" customWidth="1"/>
    <col min="3363" max="3363" width="15.453125" style="67" customWidth="1"/>
    <col min="3364" max="3589" width="8.81640625" style="67"/>
    <col min="3590" max="3590" width="1.54296875" style="67" customWidth="1"/>
    <col min="3591" max="3591" width="27.81640625" style="67" customWidth="1"/>
    <col min="3592" max="3592" width="22.453125" style="67" customWidth="1"/>
    <col min="3593" max="3593" width="2.453125" style="67" customWidth="1"/>
    <col min="3594" max="3594" width="2.81640625" style="67" customWidth="1"/>
    <col min="3595" max="3595" width="13.54296875" style="67" customWidth="1"/>
    <col min="3596" max="3596" width="2.81640625" style="67" customWidth="1"/>
    <col min="3597" max="3597" width="4.453125" style="67" customWidth="1"/>
    <col min="3598" max="3598" width="2.81640625" style="67" customWidth="1"/>
    <col min="3599" max="3599" width="13.54296875" style="67" customWidth="1"/>
    <col min="3600" max="3600" width="2.81640625" style="67" customWidth="1"/>
    <col min="3601" max="3601" width="4.453125" style="67" customWidth="1"/>
    <col min="3602" max="3602" width="2.81640625" style="67" customWidth="1"/>
    <col min="3603" max="3603" width="13.54296875" style="67" customWidth="1"/>
    <col min="3604" max="3604" width="2.81640625" style="67" customWidth="1"/>
    <col min="3605" max="3605" width="4.453125" style="67" customWidth="1"/>
    <col min="3606" max="3606" width="2.81640625" style="67" customWidth="1"/>
    <col min="3607" max="3607" width="13.54296875" style="67" customWidth="1"/>
    <col min="3608" max="3608" width="2.81640625" style="67" customWidth="1"/>
    <col min="3609" max="3609" width="2" style="67" customWidth="1"/>
    <col min="3610" max="3610" width="8.81640625" style="67" customWidth="1"/>
    <col min="3611" max="3611" width="15.453125" style="67" customWidth="1"/>
    <col min="3612" max="3614" width="8.81640625" style="67"/>
    <col min="3615" max="3615" width="15.453125" style="67" customWidth="1"/>
    <col min="3616" max="3617" width="8.81640625" style="67"/>
    <col min="3618" max="3618" width="11.453125" style="67" customWidth="1"/>
    <col min="3619" max="3619" width="15.453125" style="67" customWidth="1"/>
    <col min="3620" max="3845" width="8.81640625" style="67"/>
    <col min="3846" max="3846" width="1.54296875" style="67" customWidth="1"/>
    <col min="3847" max="3847" width="27.81640625" style="67" customWidth="1"/>
    <col min="3848" max="3848" width="22.453125" style="67" customWidth="1"/>
    <col min="3849" max="3849" width="2.453125" style="67" customWidth="1"/>
    <col min="3850" max="3850" width="2.81640625" style="67" customWidth="1"/>
    <col min="3851" max="3851" width="13.54296875" style="67" customWidth="1"/>
    <col min="3852" max="3852" width="2.81640625" style="67" customWidth="1"/>
    <col min="3853" max="3853" width="4.453125" style="67" customWidth="1"/>
    <col min="3854" max="3854" width="2.81640625" style="67" customWidth="1"/>
    <col min="3855" max="3855" width="13.54296875" style="67" customWidth="1"/>
    <col min="3856" max="3856" width="2.81640625" style="67" customWidth="1"/>
    <col min="3857" max="3857" width="4.453125" style="67" customWidth="1"/>
    <col min="3858" max="3858" width="2.81640625" style="67" customWidth="1"/>
    <col min="3859" max="3859" width="13.54296875" style="67" customWidth="1"/>
    <col min="3860" max="3860" width="2.81640625" style="67" customWidth="1"/>
    <col min="3861" max="3861" width="4.453125" style="67" customWidth="1"/>
    <col min="3862" max="3862" width="2.81640625" style="67" customWidth="1"/>
    <col min="3863" max="3863" width="13.54296875" style="67" customWidth="1"/>
    <col min="3864" max="3864" width="2.81640625" style="67" customWidth="1"/>
    <col min="3865" max="3865" width="2" style="67" customWidth="1"/>
    <col min="3866" max="3866" width="8.81640625" style="67" customWidth="1"/>
    <col min="3867" max="3867" width="15.453125" style="67" customWidth="1"/>
    <col min="3868" max="3870" width="8.81640625" style="67"/>
    <col min="3871" max="3871" width="15.453125" style="67" customWidth="1"/>
    <col min="3872" max="3873" width="8.81640625" style="67"/>
    <col min="3874" max="3874" width="11.453125" style="67" customWidth="1"/>
    <col min="3875" max="3875" width="15.453125" style="67" customWidth="1"/>
    <col min="3876" max="4101" width="8.81640625" style="67"/>
    <col min="4102" max="4102" width="1.54296875" style="67" customWidth="1"/>
    <col min="4103" max="4103" width="27.81640625" style="67" customWidth="1"/>
    <col min="4104" max="4104" width="22.453125" style="67" customWidth="1"/>
    <col min="4105" max="4105" width="2.453125" style="67" customWidth="1"/>
    <col min="4106" max="4106" width="2.81640625" style="67" customWidth="1"/>
    <col min="4107" max="4107" width="13.54296875" style="67" customWidth="1"/>
    <col min="4108" max="4108" width="2.81640625" style="67" customWidth="1"/>
    <col min="4109" max="4109" width="4.453125" style="67" customWidth="1"/>
    <col min="4110" max="4110" width="2.81640625" style="67" customWidth="1"/>
    <col min="4111" max="4111" width="13.54296875" style="67" customWidth="1"/>
    <col min="4112" max="4112" width="2.81640625" style="67" customWidth="1"/>
    <col min="4113" max="4113" width="4.453125" style="67" customWidth="1"/>
    <col min="4114" max="4114" width="2.81640625" style="67" customWidth="1"/>
    <col min="4115" max="4115" width="13.54296875" style="67" customWidth="1"/>
    <col min="4116" max="4116" width="2.81640625" style="67" customWidth="1"/>
    <col min="4117" max="4117" width="4.453125" style="67" customWidth="1"/>
    <col min="4118" max="4118" width="2.81640625" style="67" customWidth="1"/>
    <col min="4119" max="4119" width="13.54296875" style="67" customWidth="1"/>
    <col min="4120" max="4120" width="2.81640625" style="67" customWidth="1"/>
    <col min="4121" max="4121" width="2" style="67" customWidth="1"/>
    <col min="4122" max="4122" width="8.81640625" style="67" customWidth="1"/>
    <col min="4123" max="4123" width="15.453125" style="67" customWidth="1"/>
    <col min="4124" max="4126" width="8.81640625" style="67"/>
    <col min="4127" max="4127" width="15.453125" style="67" customWidth="1"/>
    <col min="4128" max="4129" width="8.81640625" style="67"/>
    <col min="4130" max="4130" width="11.453125" style="67" customWidth="1"/>
    <col min="4131" max="4131" width="15.453125" style="67" customWidth="1"/>
    <col min="4132" max="4357" width="8.81640625" style="67"/>
    <col min="4358" max="4358" width="1.54296875" style="67" customWidth="1"/>
    <col min="4359" max="4359" width="27.81640625" style="67" customWidth="1"/>
    <col min="4360" max="4360" width="22.453125" style="67" customWidth="1"/>
    <col min="4361" max="4361" width="2.453125" style="67" customWidth="1"/>
    <col min="4362" max="4362" width="2.81640625" style="67" customWidth="1"/>
    <col min="4363" max="4363" width="13.54296875" style="67" customWidth="1"/>
    <col min="4364" max="4364" width="2.81640625" style="67" customWidth="1"/>
    <col min="4365" max="4365" width="4.453125" style="67" customWidth="1"/>
    <col min="4366" max="4366" width="2.81640625" style="67" customWidth="1"/>
    <col min="4367" max="4367" width="13.54296875" style="67" customWidth="1"/>
    <col min="4368" max="4368" width="2.81640625" style="67" customWidth="1"/>
    <col min="4369" max="4369" width="4.453125" style="67" customWidth="1"/>
    <col min="4370" max="4370" width="2.81640625" style="67" customWidth="1"/>
    <col min="4371" max="4371" width="13.54296875" style="67" customWidth="1"/>
    <col min="4372" max="4372" width="2.81640625" style="67" customWidth="1"/>
    <col min="4373" max="4373" width="4.453125" style="67" customWidth="1"/>
    <col min="4374" max="4374" width="2.81640625" style="67" customWidth="1"/>
    <col min="4375" max="4375" width="13.54296875" style="67" customWidth="1"/>
    <col min="4376" max="4376" width="2.81640625" style="67" customWidth="1"/>
    <col min="4377" max="4377" width="2" style="67" customWidth="1"/>
    <col min="4378" max="4378" width="8.81640625" style="67" customWidth="1"/>
    <col min="4379" max="4379" width="15.453125" style="67" customWidth="1"/>
    <col min="4380" max="4382" width="8.81640625" style="67"/>
    <col min="4383" max="4383" width="15.453125" style="67" customWidth="1"/>
    <col min="4384" max="4385" width="8.81640625" style="67"/>
    <col min="4386" max="4386" width="11.453125" style="67" customWidth="1"/>
    <col min="4387" max="4387" width="15.453125" style="67" customWidth="1"/>
    <col min="4388" max="4613" width="8.81640625" style="67"/>
    <col min="4614" max="4614" width="1.54296875" style="67" customWidth="1"/>
    <col min="4615" max="4615" width="27.81640625" style="67" customWidth="1"/>
    <col min="4616" max="4616" width="22.453125" style="67" customWidth="1"/>
    <col min="4617" max="4617" width="2.453125" style="67" customWidth="1"/>
    <col min="4618" max="4618" width="2.81640625" style="67" customWidth="1"/>
    <col min="4619" max="4619" width="13.54296875" style="67" customWidth="1"/>
    <col min="4620" max="4620" width="2.81640625" style="67" customWidth="1"/>
    <col min="4621" max="4621" width="4.453125" style="67" customWidth="1"/>
    <col min="4622" max="4622" width="2.81640625" style="67" customWidth="1"/>
    <col min="4623" max="4623" width="13.54296875" style="67" customWidth="1"/>
    <col min="4624" max="4624" width="2.81640625" style="67" customWidth="1"/>
    <col min="4625" max="4625" width="4.453125" style="67" customWidth="1"/>
    <col min="4626" max="4626" width="2.81640625" style="67" customWidth="1"/>
    <col min="4627" max="4627" width="13.54296875" style="67" customWidth="1"/>
    <col min="4628" max="4628" width="2.81640625" style="67" customWidth="1"/>
    <col min="4629" max="4629" width="4.453125" style="67" customWidth="1"/>
    <col min="4630" max="4630" width="2.81640625" style="67" customWidth="1"/>
    <col min="4631" max="4631" width="13.54296875" style="67" customWidth="1"/>
    <col min="4632" max="4632" width="2.81640625" style="67" customWidth="1"/>
    <col min="4633" max="4633" width="2" style="67" customWidth="1"/>
    <col min="4634" max="4634" width="8.81640625" style="67" customWidth="1"/>
    <col min="4635" max="4635" width="15.453125" style="67" customWidth="1"/>
    <col min="4636" max="4638" width="8.81640625" style="67"/>
    <col min="4639" max="4639" width="15.453125" style="67" customWidth="1"/>
    <col min="4640" max="4641" width="8.81640625" style="67"/>
    <col min="4642" max="4642" width="11.453125" style="67" customWidth="1"/>
    <col min="4643" max="4643" width="15.453125" style="67" customWidth="1"/>
    <col min="4644" max="4869" width="8.81640625" style="67"/>
    <col min="4870" max="4870" width="1.54296875" style="67" customWidth="1"/>
    <col min="4871" max="4871" width="27.81640625" style="67" customWidth="1"/>
    <col min="4872" max="4872" width="22.453125" style="67" customWidth="1"/>
    <col min="4873" max="4873" width="2.453125" style="67" customWidth="1"/>
    <col min="4874" max="4874" width="2.81640625" style="67" customWidth="1"/>
    <col min="4875" max="4875" width="13.54296875" style="67" customWidth="1"/>
    <col min="4876" max="4876" width="2.81640625" style="67" customWidth="1"/>
    <col min="4877" max="4877" width="4.453125" style="67" customWidth="1"/>
    <col min="4878" max="4878" width="2.81640625" style="67" customWidth="1"/>
    <col min="4879" max="4879" width="13.54296875" style="67" customWidth="1"/>
    <col min="4880" max="4880" width="2.81640625" style="67" customWidth="1"/>
    <col min="4881" max="4881" width="4.453125" style="67" customWidth="1"/>
    <col min="4882" max="4882" width="2.81640625" style="67" customWidth="1"/>
    <col min="4883" max="4883" width="13.54296875" style="67" customWidth="1"/>
    <col min="4884" max="4884" width="2.81640625" style="67" customWidth="1"/>
    <col min="4885" max="4885" width="4.453125" style="67" customWidth="1"/>
    <col min="4886" max="4886" width="2.81640625" style="67" customWidth="1"/>
    <col min="4887" max="4887" width="13.54296875" style="67" customWidth="1"/>
    <col min="4888" max="4888" width="2.81640625" style="67" customWidth="1"/>
    <col min="4889" max="4889" width="2" style="67" customWidth="1"/>
    <col min="4890" max="4890" width="8.81640625" style="67" customWidth="1"/>
    <col min="4891" max="4891" width="15.453125" style="67" customWidth="1"/>
    <col min="4892" max="4894" width="8.81640625" style="67"/>
    <col min="4895" max="4895" width="15.453125" style="67" customWidth="1"/>
    <col min="4896" max="4897" width="8.81640625" style="67"/>
    <col min="4898" max="4898" width="11.453125" style="67" customWidth="1"/>
    <col min="4899" max="4899" width="15.453125" style="67" customWidth="1"/>
    <col min="4900" max="5125" width="8.81640625" style="67"/>
    <col min="5126" max="5126" width="1.54296875" style="67" customWidth="1"/>
    <col min="5127" max="5127" width="27.81640625" style="67" customWidth="1"/>
    <col min="5128" max="5128" width="22.453125" style="67" customWidth="1"/>
    <col min="5129" max="5129" width="2.453125" style="67" customWidth="1"/>
    <col min="5130" max="5130" width="2.81640625" style="67" customWidth="1"/>
    <col min="5131" max="5131" width="13.54296875" style="67" customWidth="1"/>
    <col min="5132" max="5132" width="2.81640625" style="67" customWidth="1"/>
    <col min="5133" max="5133" width="4.453125" style="67" customWidth="1"/>
    <col min="5134" max="5134" width="2.81640625" style="67" customWidth="1"/>
    <col min="5135" max="5135" width="13.54296875" style="67" customWidth="1"/>
    <col min="5136" max="5136" width="2.81640625" style="67" customWidth="1"/>
    <col min="5137" max="5137" width="4.453125" style="67" customWidth="1"/>
    <col min="5138" max="5138" width="2.81640625" style="67" customWidth="1"/>
    <col min="5139" max="5139" width="13.54296875" style="67" customWidth="1"/>
    <col min="5140" max="5140" width="2.81640625" style="67" customWidth="1"/>
    <col min="5141" max="5141" width="4.453125" style="67" customWidth="1"/>
    <col min="5142" max="5142" width="2.81640625" style="67" customWidth="1"/>
    <col min="5143" max="5143" width="13.54296875" style="67" customWidth="1"/>
    <col min="5144" max="5144" width="2.81640625" style="67" customWidth="1"/>
    <col min="5145" max="5145" width="2" style="67" customWidth="1"/>
    <col min="5146" max="5146" width="8.81640625" style="67" customWidth="1"/>
    <col min="5147" max="5147" width="15.453125" style="67" customWidth="1"/>
    <col min="5148" max="5150" width="8.81640625" style="67"/>
    <col min="5151" max="5151" width="15.453125" style="67" customWidth="1"/>
    <col min="5152" max="5153" width="8.81640625" style="67"/>
    <col min="5154" max="5154" width="11.453125" style="67" customWidth="1"/>
    <col min="5155" max="5155" width="15.453125" style="67" customWidth="1"/>
    <col min="5156" max="5381" width="8.81640625" style="67"/>
    <col min="5382" max="5382" width="1.54296875" style="67" customWidth="1"/>
    <col min="5383" max="5383" width="27.81640625" style="67" customWidth="1"/>
    <col min="5384" max="5384" width="22.453125" style="67" customWidth="1"/>
    <col min="5385" max="5385" width="2.453125" style="67" customWidth="1"/>
    <col min="5386" max="5386" width="2.81640625" style="67" customWidth="1"/>
    <col min="5387" max="5387" width="13.54296875" style="67" customWidth="1"/>
    <col min="5388" max="5388" width="2.81640625" style="67" customWidth="1"/>
    <col min="5389" max="5389" width="4.453125" style="67" customWidth="1"/>
    <col min="5390" max="5390" width="2.81640625" style="67" customWidth="1"/>
    <col min="5391" max="5391" width="13.54296875" style="67" customWidth="1"/>
    <col min="5392" max="5392" width="2.81640625" style="67" customWidth="1"/>
    <col min="5393" max="5393" width="4.453125" style="67" customWidth="1"/>
    <col min="5394" max="5394" width="2.81640625" style="67" customWidth="1"/>
    <col min="5395" max="5395" width="13.54296875" style="67" customWidth="1"/>
    <col min="5396" max="5396" width="2.81640625" style="67" customWidth="1"/>
    <col min="5397" max="5397" width="4.453125" style="67" customWidth="1"/>
    <col min="5398" max="5398" width="2.81640625" style="67" customWidth="1"/>
    <col min="5399" max="5399" width="13.54296875" style="67" customWidth="1"/>
    <col min="5400" max="5400" width="2.81640625" style="67" customWidth="1"/>
    <col min="5401" max="5401" width="2" style="67" customWidth="1"/>
    <col min="5402" max="5402" width="8.81640625" style="67" customWidth="1"/>
    <col min="5403" max="5403" width="15.453125" style="67" customWidth="1"/>
    <col min="5404" max="5406" width="8.81640625" style="67"/>
    <col min="5407" max="5407" width="15.453125" style="67" customWidth="1"/>
    <col min="5408" max="5409" width="8.81640625" style="67"/>
    <col min="5410" max="5410" width="11.453125" style="67" customWidth="1"/>
    <col min="5411" max="5411" width="15.453125" style="67" customWidth="1"/>
    <col min="5412" max="5637" width="8.81640625" style="67"/>
    <col min="5638" max="5638" width="1.54296875" style="67" customWidth="1"/>
    <col min="5639" max="5639" width="27.81640625" style="67" customWidth="1"/>
    <col min="5640" max="5640" width="22.453125" style="67" customWidth="1"/>
    <col min="5641" max="5641" width="2.453125" style="67" customWidth="1"/>
    <col min="5642" max="5642" width="2.81640625" style="67" customWidth="1"/>
    <col min="5643" max="5643" width="13.54296875" style="67" customWidth="1"/>
    <col min="5644" max="5644" width="2.81640625" style="67" customWidth="1"/>
    <col min="5645" max="5645" width="4.453125" style="67" customWidth="1"/>
    <col min="5646" max="5646" width="2.81640625" style="67" customWidth="1"/>
    <col min="5647" max="5647" width="13.54296875" style="67" customWidth="1"/>
    <col min="5648" max="5648" width="2.81640625" style="67" customWidth="1"/>
    <col min="5649" max="5649" width="4.453125" style="67" customWidth="1"/>
    <col min="5650" max="5650" width="2.81640625" style="67" customWidth="1"/>
    <col min="5651" max="5651" width="13.54296875" style="67" customWidth="1"/>
    <col min="5652" max="5652" width="2.81640625" style="67" customWidth="1"/>
    <col min="5653" max="5653" width="4.453125" style="67" customWidth="1"/>
    <col min="5654" max="5654" width="2.81640625" style="67" customWidth="1"/>
    <col min="5655" max="5655" width="13.54296875" style="67" customWidth="1"/>
    <col min="5656" max="5656" width="2.81640625" style="67" customWidth="1"/>
    <col min="5657" max="5657" width="2" style="67" customWidth="1"/>
    <col min="5658" max="5658" width="8.81640625" style="67" customWidth="1"/>
    <col min="5659" max="5659" width="15.453125" style="67" customWidth="1"/>
    <col min="5660" max="5662" width="8.81640625" style="67"/>
    <col min="5663" max="5663" width="15.453125" style="67" customWidth="1"/>
    <col min="5664" max="5665" width="8.81640625" style="67"/>
    <col min="5666" max="5666" width="11.453125" style="67" customWidth="1"/>
    <col min="5667" max="5667" width="15.453125" style="67" customWidth="1"/>
    <col min="5668" max="5893" width="8.81640625" style="67"/>
    <col min="5894" max="5894" width="1.54296875" style="67" customWidth="1"/>
    <col min="5895" max="5895" width="27.81640625" style="67" customWidth="1"/>
    <col min="5896" max="5896" width="22.453125" style="67" customWidth="1"/>
    <col min="5897" max="5897" width="2.453125" style="67" customWidth="1"/>
    <col min="5898" max="5898" width="2.81640625" style="67" customWidth="1"/>
    <col min="5899" max="5899" width="13.54296875" style="67" customWidth="1"/>
    <col min="5900" max="5900" width="2.81640625" style="67" customWidth="1"/>
    <col min="5901" max="5901" width="4.453125" style="67" customWidth="1"/>
    <col min="5902" max="5902" width="2.81640625" style="67" customWidth="1"/>
    <col min="5903" max="5903" width="13.54296875" style="67" customWidth="1"/>
    <col min="5904" max="5904" width="2.81640625" style="67" customWidth="1"/>
    <col min="5905" max="5905" width="4.453125" style="67" customWidth="1"/>
    <col min="5906" max="5906" width="2.81640625" style="67" customWidth="1"/>
    <col min="5907" max="5907" width="13.54296875" style="67" customWidth="1"/>
    <col min="5908" max="5908" width="2.81640625" style="67" customWidth="1"/>
    <col min="5909" max="5909" width="4.453125" style="67" customWidth="1"/>
    <col min="5910" max="5910" width="2.81640625" style="67" customWidth="1"/>
    <col min="5911" max="5911" width="13.54296875" style="67" customWidth="1"/>
    <col min="5912" max="5912" width="2.81640625" style="67" customWidth="1"/>
    <col min="5913" max="5913" width="2" style="67" customWidth="1"/>
    <col min="5914" max="5914" width="8.81640625" style="67" customWidth="1"/>
    <col min="5915" max="5915" width="15.453125" style="67" customWidth="1"/>
    <col min="5916" max="5918" width="8.81640625" style="67"/>
    <col min="5919" max="5919" width="15.453125" style="67" customWidth="1"/>
    <col min="5920" max="5921" width="8.81640625" style="67"/>
    <col min="5922" max="5922" width="11.453125" style="67" customWidth="1"/>
    <col min="5923" max="5923" width="15.453125" style="67" customWidth="1"/>
    <col min="5924" max="6149" width="8.81640625" style="67"/>
    <col min="6150" max="6150" width="1.54296875" style="67" customWidth="1"/>
    <col min="6151" max="6151" width="27.81640625" style="67" customWidth="1"/>
    <col min="6152" max="6152" width="22.453125" style="67" customWidth="1"/>
    <col min="6153" max="6153" width="2.453125" style="67" customWidth="1"/>
    <col min="6154" max="6154" width="2.81640625" style="67" customWidth="1"/>
    <col min="6155" max="6155" width="13.54296875" style="67" customWidth="1"/>
    <col min="6156" max="6156" width="2.81640625" style="67" customWidth="1"/>
    <col min="6157" max="6157" width="4.453125" style="67" customWidth="1"/>
    <col min="6158" max="6158" width="2.81640625" style="67" customWidth="1"/>
    <col min="6159" max="6159" width="13.54296875" style="67" customWidth="1"/>
    <col min="6160" max="6160" width="2.81640625" style="67" customWidth="1"/>
    <col min="6161" max="6161" width="4.453125" style="67" customWidth="1"/>
    <col min="6162" max="6162" width="2.81640625" style="67" customWidth="1"/>
    <col min="6163" max="6163" width="13.54296875" style="67" customWidth="1"/>
    <col min="6164" max="6164" width="2.81640625" style="67" customWidth="1"/>
    <col min="6165" max="6165" width="4.453125" style="67" customWidth="1"/>
    <col min="6166" max="6166" width="2.81640625" style="67" customWidth="1"/>
    <col min="6167" max="6167" width="13.54296875" style="67" customWidth="1"/>
    <col min="6168" max="6168" width="2.81640625" style="67" customWidth="1"/>
    <col min="6169" max="6169" width="2" style="67" customWidth="1"/>
    <col min="6170" max="6170" width="8.81640625" style="67" customWidth="1"/>
    <col min="6171" max="6171" width="15.453125" style="67" customWidth="1"/>
    <col min="6172" max="6174" width="8.81640625" style="67"/>
    <col min="6175" max="6175" width="15.453125" style="67" customWidth="1"/>
    <col min="6176" max="6177" width="8.81640625" style="67"/>
    <col min="6178" max="6178" width="11.453125" style="67" customWidth="1"/>
    <col min="6179" max="6179" width="15.453125" style="67" customWidth="1"/>
    <col min="6180" max="6405" width="8.81640625" style="67"/>
    <col min="6406" max="6406" width="1.54296875" style="67" customWidth="1"/>
    <col min="6407" max="6407" width="27.81640625" style="67" customWidth="1"/>
    <col min="6408" max="6408" width="22.453125" style="67" customWidth="1"/>
    <col min="6409" max="6409" width="2.453125" style="67" customWidth="1"/>
    <col min="6410" max="6410" width="2.81640625" style="67" customWidth="1"/>
    <col min="6411" max="6411" width="13.54296875" style="67" customWidth="1"/>
    <col min="6412" max="6412" width="2.81640625" style="67" customWidth="1"/>
    <col min="6413" max="6413" width="4.453125" style="67" customWidth="1"/>
    <col min="6414" max="6414" width="2.81640625" style="67" customWidth="1"/>
    <col min="6415" max="6415" width="13.54296875" style="67" customWidth="1"/>
    <col min="6416" max="6416" width="2.81640625" style="67" customWidth="1"/>
    <col min="6417" max="6417" width="4.453125" style="67" customWidth="1"/>
    <col min="6418" max="6418" width="2.81640625" style="67" customWidth="1"/>
    <col min="6419" max="6419" width="13.54296875" style="67" customWidth="1"/>
    <col min="6420" max="6420" width="2.81640625" style="67" customWidth="1"/>
    <col min="6421" max="6421" width="4.453125" style="67" customWidth="1"/>
    <col min="6422" max="6422" width="2.81640625" style="67" customWidth="1"/>
    <col min="6423" max="6423" width="13.54296875" style="67" customWidth="1"/>
    <col min="6424" max="6424" width="2.81640625" style="67" customWidth="1"/>
    <col min="6425" max="6425" width="2" style="67" customWidth="1"/>
    <col min="6426" max="6426" width="8.81640625" style="67" customWidth="1"/>
    <col min="6427" max="6427" width="15.453125" style="67" customWidth="1"/>
    <col min="6428" max="6430" width="8.81640625" style="67"/>
    <col min="6431" max="6431" width="15.453125" style="67" customWidth="1"/>
    <col min="6432" max="6433" width="8.81640625" style="67"/>
    <col min="6434" max="6434" width="11.453125" style="67" customWidth="1"/>
    <col min="6435" max="6435" width="15.453125" style="67" customWidth="1"/>
    <col min="6436" max="6661" width="8.81640625" style="67"/>
    <col min="6662" max="6662" width="1.54296875" style="67" customWidth="1"/>
    <col min="6663" max="6663" width="27.81640625" style="67" customWidth="1"/>
    <col min="6664" max="6664" width="22.453125" style="67" customWidth="1"/>
    <col min="6665" max="6665" width="2.453125" style="67" customWidth="1"/>
    <col min="6666" max="6666" width="2.81640625" style="67" customWidth="1"/>
    <col min="6667" max="6667" width="13.54296875" style="67" customWidth="1"/>
    <col min="6668" max="6668" width="2.81640625" style="67" customWidth="1"/>
    <col min="6669" max="6669" width="4.453125" style="67" customWidth="1"/>
    <col min="6670" max="6670" width="2.81640625" style="67" customWidth="1"/>
    <col min="6671" max="6671" width="13.54296875" style="67" customWidth="1"/>
    <col min="6672" max="6672" width="2.81640625" style="67" customWidth="1"/>
    <col min="6673" max="6673" width="4.453125" style="67" customWidth="1"/>
    <col min="6674" max="6674" width="2.81640625" style="67" customWidth="1"/>
    <col min="6675" max="6675" width="13.54296875" style="67" customWidth="1"/>
    <col min="6676" max="6676" width="2.81640625" style="67" customWidth="1"/>
    <col min="6677" max="6677" width="4.453125" style="67" customWidth="1"/>
    <col min="6678" max="6678" width="2.81640625" style="67" customWidth="1"/>
    <col min="6679" max="6679" width="13.54296875" style="67" customWidth="1"/>
    <col min="6680" max="6680" width="2.81640625" style="67" customWidth="1"/>
    <col min="6681" max="6681" width="2" style="67" customWidth="1"/>
    <col min="6682" max="6682" width="8.81640625" style="67" customWidth="1"/>
    <col min="6683" max="6683" width="15.453125" style="67" customWidth="1"/>
    <col min="6684" max="6686" width="8.81640625" style="67"/>
    <col min="6687" max="6687" width="15.453125" style="67" customWidth="1"/>
    <col min="6688" max="6689" width="8.81640625" style="67"/>
    <col min="6690" max="6690" width="11.453125" style="67" customWidth="1"/>
    <col min="6691" max="6691" width="15.453125" style="67" customWidth="1"/>
    <col min="6692" max="6917" width="8.81640625" style="67"/>
    <col min="6918" max="6918" width="1.54296875" style="67" customWidth="1"/>
    <col min="6919" max="6919" width="27.81640625" style="67" customWidth="1"/>
    <col min="6920" max="6920" width="22.453125" style="67" customWidth="1"/>
    <col min="6921" max="6921" width="2.453125" style="67" customWidth="1"/>
    <col min="6922" max="6922" width="2.81640625" style="67" customWidth="1"/>
    <col min="6923" max="6923" width="13.54296875" style="67" customWidth="1"/>
    <col min="6924" max="6924" width="2.81640625" style="67" customWidth="1"/>
    <col min="6925" max="6925" width="4.453125" style="67" customWidth="1"/>
    <col min="6926" max="6926" width="2.81640625" style="67" customWidth="1"/>
    <col min="6927" max="6927" width="13.54296875" style="67" customWidth="1"/>
    <col min="6928" max="6928" width="2.81640625" style="67" customWidth="1"/>
    <col min="6929" max="6929" width="4.453125" style="67" customWidth="1"/>
    <col min="6930" max="6930" width="2.81640625" style="67" customWidth="1"/>
    <col min="6931" max="6931" width="13.54296875" style="67" customWidth="1"/>
    <col min="6932" max="6932" width="2.81640625" style="67" customWidth="1"/>
    <col min="6933" max="6933" width="4.453125" style="67" customWidth="1"/>
    <col min="6934" max="6934" width="2.81640625" style="67" customWidth="1"/>
    <col min="6935" max="6935" width="13.54296875" style="67" customWidth="1"/>
    <col min="6936" max="6936" width="2.81640625" style="67" customWidth="1"/>
    <col min="6937" max="6937" width="2" style="67" customWidth="1"/>
    <col min="6938" max="6938" width="8.81640625" style="67" customWidth="1"/>
    <col min="6939" max="6939" width="15.453125" style="67" customWidth="1"/>
    <col min="6940" max="6942" width="8.81640625" style="67"/>
    <col min="6943" max="6943" width="15.453125" style="67" customWidth="1"/>
    <col min="6944" max="6945" width="8.81640625" style="67"/>
    <col min="6946" max="6946" width="11.453125" style="67" customWidth="1"/>
    <col min="6947" max="6947" width="15.453125" style="67" customWidth="1"/>
    <col min="6948" max="7173" width="8.81640625" style="67"/>
    <col min="7174" max="7174" width="1.54296875" style="67" customWidth="1"/>
    <col min="7175" max="7175" width="27.81640625" style="67" customWidth="1"/>
    <col min="7176" max="7176" width="22.453125" style="67" customWidth="1"/>
    <col min="7177" max="7177" width="2.453125" style="67" customWidth="1"/>
    <col min="7178" max="7178" width="2.81640625" style="67" customWidth="1"/>
    <col min="7179" max="7179" width="13.54296875" style="67" customWidth="1"/>
    <col min="7180" max="7180" width="2.81640625" style="67" customWidth="1"/>
    <col min="7181" max="7181" width="4.453125" style="67" customWidth="1"/>
    <col min="7182" max="7182" width="2.81640625" style="67" customWidth="1"/>
    <col min="7183" max="7183" width="13.54296875" style="67" customWidth="1"/>
    <col min="7184" max="7184" width="2.81640625" style="67" customWidth="1"/>
    <col min="7185" max="7185" width="4.453125" style="67" customWidth="1"/>
    <col min="7186" max="7186" width="2.81640625" style="67" customWidth="1"/>
    <col min="7187" max="7187" width="13.54296875" style="67" customWidth="1"/>
    <col min="7188" max="7188" width="2.81640625" style="67" customWidth="1"/>
    <col min="7189" max="7189" width="4.453125" style="67" customWidth="1"/>
    <col min="7190" max="7190" width="2.81640625" style="67" customWidth="1"/>
    <col min="7191" max="7191" width="13.54296875" style="67" customWidth="1"/>
    <col min="7192" max="7192" width="2.81640625" style="67" customWidth="1"/>
    <col min="7193" max="7193" width="2" style="67" customWidth="1"/>
    <col min="7194" max="7194" width="8.81640625" style="67" customWidth="1"/>
    <col min="7195" max="7195" width="15.453125" style="67" customWidth="1"/>
    <col min="7196" max="7198" width="8.81640625" style="67"/>
    <col min="7199" max="7199" width="15.453125" style="67" customWidth="1"/>
    <col min="7200" max="7201" width="8.81640625" style="67"/>
    <col min="7202" max="7202" width="11.453125" style="67" customWidth="1"/>
    <col min="7203" max="7203" width="15.453125" style="67" customWidth="1"/>
    <col min="7204" max="7429" width="8.81640625" style="67"/>
    <col min="7430" max="7430" width="1.54296875" style="67" customWidth="1"/>
    <col min="7431" max="7431" width="27.81640625" style="67" customWidth="1"/>
    <col min="7432" max="7432" width="22.453125" style="67" customWidth="1"/>
    <col min="7433" max="7433" width="2.453125" style="67" customWidth="1"/>
    <col min="7434" max="7434" width="2.81640625" style="67" customWidth="1"/>
    <col min="7435" max="7435" width="13.54296875" style="67" customWidth="1"/>
    <col min="7436" max="7436" width="2.81640625" style="67" customWidth="1"/>
    <col min="7437" max="7437" width="4.453125" style="67" customWidth="1"/>
    <col min="7438" max="7438" width="2.81640625" style="67" customWidth="1"/>
    <col min="7439" max="7439" width="13.54296875" style="67" customWidth="1"/>
    <col min="7440" max="7440" width="2.81640625" style="67" customWidth="1"/>
    <col min="7441" max="7441" width="4.453125" style="67" customWidth="1"/>
    <col min="7442" max="7442" width="2.81640625" style="67" customWidth="1"/>
    <col min="7443" max="7443" width="13.54296875" style="67" customWidth="1"/>
    <col min="7444" max="7444" width="2.81640625" style="67" customWidth="1"/>
    <col min="7445" max="7445" width="4.453125" style="67" customWidth="1"/>
    <col min="7446" max="7446" width="2.81640625" style="67" customWidth="1"/>
    <col min="7447" max="7447" width="13.54296875" style="67" customWidth="1"/>
    <col min="7448" max="7448" width="2.81640625" style="67" customWidth="1"/>
    <col min="7449" max="7449" width="2" style="67" customWidth="1"/>
    <col min="7450" max="7450" width="8.81640625" style="67" customWidth="1"/>
    <col min="7451" max="7451" width="15.453125" style="67" customWidth="1"/>
    <col min="7452" max="7454" width="8.81640625" style="67"/>
    <col min="7455" max="7455" width="15.453125" style="67" customWidth="1"/>
    <col min="7456" max="7457" width="8.81640625" style="67"/>
    <col min="7458" max="7458" width="11.453125" style="67" customWidth="1"/>
    <col min="7459" max="7459" width="15.453125" style="67" customWidth="1"/>
    <col min="7460" max="7685" width="8.81640625" style="67"/>
    <col min="7686" max="7686" width="1.54296875" style="67" customWidth="1"/>
    <col min="7687" max="7687" width="27.81640625" style="67" customWidth="1"/>
    <col min="7688" max="7688" width="22.453125" style="67" customWidth="1"/>
    <col min="7689" max="7689" width="2.453125" style="67" customWidth="1"/>
    <col min="7690" max="7690" width="2.81640625" style="67" customWidth="1"/>
    <col min="7691" max="7691" width="13.54296875" style="67" customWidth="1"/>
    <col min="7692" max="7692" width="2.81640625" style="67" customWidth="1"/>
    <col min="7693" max="7693" width="4.453125" style="67" customWidth="1"/>
    <col min="7694" max="7694" width="2.81640625" style="67" customWidth="1"/>
    <col min="7695" max="7695" width="13.54296875" style="67" customWidth="1"/>
    <col min="7696" max="7696" width="2.81640625" style="67" customWidth="1"/>
    <col min="7697" max="7697" width="4.453125" style="67" customWidth="1"/>
    <col min="7698" max="7698" width="2.81640625" style="67" customWidth="1"/>
    <col min="7699" max="7699" width="13.54296875" style="67" customWidth="1"/>
    <col min="7700" max="7700" width="2.81640625" style="67" customWidth="1"/>
    <col min="7701" max="7701" width="4.453125" style="67" customWidth="1"/>
    <col min="7702" max="7702" width="2.81640625" style="67" customWidth="1"/>
    <col min="7703" max="7703" width="13.54296875" style="67" customWidth="1"/>
    <col min="7704" max="7704" width="2.81640625" style="67" customWidth="1"/>
    <col min="7705" max="7705" width="2" style="67" customWidth="1"/>
    <col min="7706" max="7706" width="8.81640625" style="67" customWidth="1"/>
    <col min="7707" max="7707" width="15.453125" style="67" customWidth="1"/>
    <col min="7708" max="7710" width="8.81640625" style="67"/>
    <col min="7711" max="7711" width="15.453125" style="67" customWidth="1"/>
    <col min="7712" max="7713" width="8.81640625" style="67"/>
    <col min="7714" max="7714" width="11.453125" style="67" customWidth="1"/>
    <col min="7715" max="7715" width="15.453125" style="67" customWidth="1"/>
    <col min="7716" max="7941" width="8.81640625" style="67"/>
    <col min="7942" max="7942" width="1.54296875" style="67" customWidth="1"/>
    <col min="7943" max="7943" width="27.81640625" style="67" customWidth="1"/>
    <col min="7944" max="7944" width="22.453125" style="67" customWidth="1"/>
    <col min="7945" max="7945" width="2.453125" style="67" customWidth="1"/>
    <col min="7946" max="7946" width="2.81640625" style="67" customWidth="1"/>
    <col min="7947" max="7947" width="13.54296875" style="67" customWidth="1"/>
    <col min="7948" max="7948" width="2.81640625" style="67" customWidth="1"/>
    <col min="7949" max="7949" width="4.453125" style="67" customWidth="1"/>
    <col min="7950" max="7950" width="2.81640625" style="67" customWidth="1"/>
    <col min="7951" max="7951" width="13.54296875" style="67" customWidth="1"/>
    <col min="7952" max="7952" width="2.81640625" style="67" customWidth="1"/>
    <col min="7953" max="7953" width="4.453125" style="67" customWidth="1"/>
    <col min="7954" max="7954" width="2.81640625" style="67" customWidth="1"/>
    <col min="7955" max="7955" width="13.54296875" style="67" customWidth="1"/>
    <col min="7956" max="7956" width="2.81640625" style="67" customWidth="1"/>
    <col min="7957" max="7957" width="4.453125" style="67" customWidth="1"/>
    <col min="7958" max="7958" width="2.81640625" style="67" customWidth="1"/>
    <col min="7959" max="7959" width="13.54296875" style="67" customWidth="1"/>
    <col min="7960" max="7960" width="2.81640625" style="67" customWidth="1"/>
    <col min="7961" max="7961" width="2" style="67" customWidth="1"/>
    <col min="7962" max="7962" width="8.81640625" style="67" customWidth="1"/>
    <col min="7963" max="7963" width="15.453125" style="67" customWidth="1"/>
    <col min="7964" max="7966" width="8.81640625" style="67"/>
    <col min="7967" max="7967" width="15.453125" style="67" customWidth="1"/>
    <col min="7968" max="7969" width="8.81640625" style="67"/>
    <col min="7970" max="7970" width="11.453125" style="67" customWidth="1"/>
    <col min="7971" max="7971" width="15.453125" style="67" customWidth="1"/>
    <col min="7972" max="8197" width="8.81640625" style="67"/>
    <col min="8198" max="8198" width="1.54296875" style="67" customWidth="1"/>
    <col min="8199" max="8199" width="27.81640625" style="67" customWidth="1"/>
    <col min="8200" max="8200" width="22.453125" style="67" customWidth="1"/>
    <col min="8201" max="8201" width="2.453125" style="67" customWidth="1"/>
    <col min="8202" max="8202" width="2.81640625" style="67" customWidth="1"/>
    <col min="8203" max="8203" width="13.54296875" style="67" customWidth="1"/>
    <col min="8204" max="8204" width="2.81640625" style="67" customWidth="1"/>
    <col min="8205" max="8205" width="4.453125" style="67" customWidth="1"/>
    <col min="8206" max="8206" width="2.81640625" style="67" customWidth="1"/>
    <col min="8207" max="8207" width="13.54296875" style="67" customWidth="1"/>
    <col min="8208" max="8208" width="2.81640625" style="67" customWidth="1"/>
    <col min="8209" max="8209" width="4.453125" style="67" customWidth="1"/>
    <col min="8210" max="8210" width="2.81640625" style="67" customWidth="1"/>
    <col min="8211" max="8211" width="13.54296875" style="67" customWidth="1"/>
    <col min="8212" max="8212" width="2.81640625" style="67" customWidth="1"/>
    <col min="8213" max="8213" width="4.453125" style="67" customWidth="1"/>
    <col min="8214" max="8214" width="2.81640625" style="67" customWidth="1"/>
    <col min="8215" max="8215" width="13.54296875" style="67" customWidth="1"/>
    <col min="8216" max="8216" width="2.81640625" style="67" customWidth="1"/>
    <col min="8217" max="8217" width="2" style="67" customWidth="1"/>
    <col min="8218" max="8218" width="8.81640625" style="67" customWidth="1"/>
    <col min="8219" max="8219" width="15.453125" style="67" customWidth="1"/>
    <col min="8220" max="8222" width="8.81640625" style="67"/>
    <col min="8223" max="8223" width="15.453125" style="67" customWidth="1"/>
    <col min="8224" max="8225" width="8.81640625" style="67"/>
    <col min="8226" max="8226" width="11.453125" style="67" customWidth="1"/>
    <col min="8227" max="8227" width="15.453125" style="67" customWidth="1"/>
    <col min="8228" max="8453" width="8.81640625" style="67"/>
    <col min="8454" max="8454" width="1.54296875" style="67" customWidth="1"/>
    <col min="8455" max="8455" width="27.81640625" style="67" customWidth="1"/>
    <col min="8456" max="8456" width="22.453125" style="67" customWidth="1"/>
    <col min="8457" max="8457" width="2.453125" style="67" customWidth="1"/>
    <col min="8458" max="8458" width="2.81640625" style="67" customWidth="1"/>
    <col min="8459" max="8459" width="13.54296875" style="67" customWidth="1"/>
    <col min="8460" max="8460" width="2.81640625" style="67" customWidth="1"/>
    <col min="8461" max="8461" width="4.453125" style="67" customWidth="1"/>
    <col min="8462" max="8462" width="2.81640625" style="67" customWidth="1"/>
    <col min="8463" max="8463" width="13.54296875" style="67" customWidth="1"/>
    <col min="8464" max="8464" width="2.81640625" style="67" customWidth="1"/>
    <col min="8465" max="8465" width="4.453125" style="67" customWidth="1"/>
    <col min="8466" max="8466" width="2.81640625" style="67" customWidth="1"/>
    <col min="8467" max="8467" width="13.54296875" style="67" customWidth="1"/>
    <col min="8468" max="8468" width="2.81640625" style="67" customWidth="1"/>
    <col min="8469" max="8469" width="4.453125" style="67" customWidth="1"/>
    <col min="8470" max="8470" width="2.81640625" style="67" customWidth="1"/>
    <col min="8471" max="8471" width="13.54296875" style="67" customWidth="1"/>
    <col min="8472" max="8472" width="2.81640625" style="67" customWidth="1"/>
    <col min="8473" max="8473" width="2" style="67" customWidth="1"/>
    <col min="8474" max="8474" width="8.81640625" style="67" customWidth="1"/>
    <col min="8475" max="8475" width="15.453125" style="67" customWidth="1"/>
    <col min="8476" max="8478" width="8.81640625" style="67"/>
    <col min="8479" max="8479" width="15.453125" style="67" customWidth="1"/>
    <col min="8480" max="8481" width="8.81640625" style="67"/>
    <col min="8482" max="8482" width="11.453125" style="67" customWidth="1"/>
    <col min="8483" max="8483" width="15.453125" style="67" customWidth="1"/>
    <col min="8484" max="8709" width="8.81640625" style="67"/>
    <col min="8710" max="8710" width="1.54296875" style="67" customWidth="1"/>
    <col min="8711" max="8711" width="27.81640625" style="67" customWidth="1"/>
    <col min="8712" max="8712" width="22.453125" style="67" customWidth="1"/>
    <col min="8713" max="8713" width="2.453125" style="67" customWidth="1"/>
    <col min="8714" max="8714" width="2.81640625" style="67" customWidth="1"/>
    <col min="8715" max="8715" width="13.54296875" style="67" customWidth="1"/>
    <col min="8716" max="8716" width="2.81640625" style="67" customWidth="1"/>
    <col min="8717" max="8717" width="4.453125" style="67" customWidth="1"/>
    <col min="8718" max="8718" width="2.81640625" style="67" customWidth="1"/>
    <col min="8719" max="8719" width="13.54296875" style="67" customWidth="1"/>
    <col min="8720" max="8720" width="2.81640625" style="67" customWidth="1"/>
    <col min="8721" max="8721" width="4.453125" style="67" customWidth="1"/>
    <col min="8722" max="8722" width="2.81640625" style="67" customWidth="1"/>
    <col min="8723" max="8723" width="13.54296875" style="67" customWidth="1"/>
    <col min="8724" max="8724" width="2.81640625" style="67" customWidth="1"/>
    <col min="8725" max="8725" width="4.453125" style="67" customWidth="1"/>
    <col min="8726" max="8726" width="2.81640625" style="67" customWidth="1"/>
    <col min="8727" max="8727" width="13.54296875" style="67" customWidth="1"/>
    <col min="8728" max="8728" width="2.81640625" style="67" customWidth="1"/>
    <col min="8729" max="8729" width="2" style="67" customWidth="1"/>
    <col min="8730" max="8730" width="8.81640625" style="67" customWidth="1"/>
    <col min="8731" max="8731" width="15.453125" style="67" customWidth="1"/>
    <col min="8732" max="8734" width="8.81640625" style="67"/>
    <col min="8735" max="8735" width="15.453125" style="67" customWidth="1"/>
    <col min="8736" max="8737" width="8.81640625" style="67"/>
    <col min="8738" max="8738" width="11.453125" style="67" customWidth="1"/>
    <col min="8739" max="8739" width="15.453125" style="67" customWidth="1"/>
    <col min="8740" max="8965" width="8.81640625" style="67"/>
    <col min="8966" max="8966" width="1.54296875" style="67" customWidth="1"/>
    <col min="8967" max="8967" width="27.81640625" style="67" customWidth="1"/>
    <col min="8968" max="8968" width="22.453125" style="67" customWidth="1"/>
    <col min="8969" max="8969" width="2.453125" style="67" customWidth="1"/>
    <col min="8970" max="8970" width="2.81640625" style="67" customWidth="1"/>
    <col min="8971" max="8971" width="13.54296875" style="67" customWidth="1"/>
    <col min="8972" max="8972" width="2.81640625" style="67" customWidth="1"/>
    <col min="8973" max="8973" width="4.453125" style="67" customWidth="1"/>
    <col min="8974" max="8974" width="2.81640625" style="67" customWidth="1"/>
    <col min="8975" max="8975" width="13.54296875" style="67" customWidth="1"/>
    <col min="8976" max="8976" width="2.81640625" style="67" customWidth="1"/>
    <col min="8977" max="8977" width="4.453125" style="67" customWidth="1"/>
    <col min="8978" max="8978" width="2.81640625" style="67" customWidth="1"/>
    <col min="8979" max="8979" width="13.54296875" style="67" customWidth="1"/>
    <col min="8980" max="8980" width="2.81640625" style="67" customWidth="1"/>
    <col min="8981" max="8981" width="4.453125" style="67" customWidth="1"/>
    <col min="8982" max="8982" width="2.81640625" style="67" customWidth="1"/>
    <col min="8983" max="8983" width="13.54296875" style="67" customWidth="1"/>
    <col min="8984" max="8984" width="2.81640625" style="67" customWidth="1"/>
    <col min="8985" max="8985" width="2" style="67" customWidth="1"/>
    <col min="8986" max="8986" width="8.81640625" style="67" customWidth="1"/>
    <col min="8987" max="8987" width="15.453125" style="67" customWidth="1"/>
    <col min="8988" max="8990" width="8.81640625" style="67"/>
    <col min="8991" max="8991" width="15.453125" style="67" customWidth="1"/>
    <col min="8992" max="8993" width="8.81640625" style="67"/>
    <col min="8994" max="8994" width="11.453125" style="67" customWidth="1"/>
    <col min="8995" max="8995" width="15.453125" style="67" customWidth="1"/>
    <col min="8996" max="9221" width="8.81640625" style="67"/>
    <col min="9222" max="9222" width="1.54296875" style="67" customWidth="1"/>
    <col min="9223" max="9223" width="27.81640625" style="67" customWidth="1"/>
    <col min="9224" max="9224" width="22.453125" style="67" customWidth="1"/>
    <col min="9225" max="9225" width="2.453125" style="67" customWidth="1"/>
    <col min="9226" max="9226" width="2.81640625" style="67" customWidth="1"/>
    <col min="9227" max="9227" width="13.54296875" style="67" customWidth="1"/>
    <col min="9228" max="9228" width="2.81640625" style="67" customWidth="1"/>
    <col min="9229" max="9229" width="4.453125" style="67" customWidth="1"/>
    <col min="9230" max="9230" width="2.81640625" style="67" customWidth="1"/>
    <col min="9231" max="9231" width="13.54296875" style="67" customWidth="1"/>
    <col min="9232" max="9232" width="2.81640625" style="67" customWidth="1"/>
    <col min="9233" max="9233" width="4.453125" style="67" customWidth="1"/>
    <col min="9234" max="9234" width="2.81640625" style="67" customWidth="1"/>
    <col min="9235" max="9235" width="13.54296875" style="67" customWidth="1"/>
    <col min="9236" max="9236" width="2.81640625" style="67" customWidth="1"/>
    <col min="9237" max="9237" width="4.453125" style="67" customWidth="1"/>
    <col min="9238" max="9238" width="2.81640625" style="67" customWidth="1"/>
    <col min="9239" max="9239" width="13.54296875" style="67" customWidth="1"/>
    <col min="9240" max="9240" width="2.81640625" style="67" customWidth="1"/>
    <col min="9241" max="9241" width="2" style="67" customWidth="1"/>
    <col min="9242" max="9242" width="8.81640625" style="67" customWidth="1"/>
    <col min="9243" max="9243" width="15.453125" style="67" customWidth="1"/>
    <col min="9244" max="9246" width="8.81640625" style="67"/>
    <col min="9247" max="9247" width="15.453125" style="67" customWidth="1"/>
    <col min="9248" max="9249" width="8.81640625" style="67"/>
    <col min="9250" max="9250" width="11.453125" style="67" customWidth="1"/>
    <col min="9251" max="9251" width="15.453125" style="67" customWidth="1"/>
    <col min="9252" max="9477" width="8.81640625" style="67"/>
    <col min="9478" max="9478" width="1.54296875" style="67" customWidth="1"/>
    <col min="9479" max="9479" width="27.81640625" style="67" customWidth="1"/>
    <col min="9480" max="9480" width="22.453125" style="67" customWidth="1"/>
    <col min="9481" max="9481" width="2.453125" style="67" customWidth="1"/>
    <col min="9482" max="9482" width="2.81640625" style="67" customWidth="1"/>
    <col min="9483" max="9483" width="13.54296875" style="67" customWidth="1"/>
    <col min="9484" max="9484" width="2.81640625" style="67" customWidth="1"/>
    <col min="9485" max="9485" width="4.453125" style="67" customWidth="1"/>
    <col min="9486" max="9486" width="2.81640625" style="67" customWidth="1"/>
    <col min="9487" max="9487" width="13.54296875" style="67" customWidth="1"/>
    <col min="9488" max="9488" width="2.81640625" style="67" customWidth="1"/>
    <col min="9489" max="9489" width="4.453125" style="67" customWidth="1"/>
    <col min="9490" max="9490" width="2.81640625" style="67" customWidth="1"/>
    <col min="9491" max="9491" width="13.54296875" style="67" customWidth="1"/>
    <col min="9492" max="9492" width="2.81640625" style="67" customWidth="1"/>
    <col min="9493" max="9493" width="4.453125" style="67" customWidth="1"/>
    <col min="9494" max="9494" width="2.81640625" style="67" customWidth="1"/>
    <col min="9495" max="9495" width="13.54296875" style="67" customWidth="1"/>
    <col min="9496" max="9496" width="2.81640625" style="67" customWidth="1"/>
    <col min="9497" max="9497" width="2" style="67" customWidth="1"/>
    <col min="9498" max="9498" width="8.81640625" style="67" customWidth="1"/>
    <col min="9499" max="9499" width="15.453125" style="67" customWidth="1"/>
    <col min="9500" max="9502" width="8.81640625" style="67"/>
    <col min="9503" max="9503" width="15.453125" style="67" customWidth="1"/>
    <col min="9504" max="9505" width="8.81640625" style="67"/>
    <col min="9506" max="9506" width="11.453125" style="67" customWidth="1"/>
    <col min="9507" max="9507" width="15.453125" style="67" customWidth="1"/>
    <col min="9508" max="9733" width="8.81640625" style="67"/>
    <col min="9734" max="9734" width="1.54296875" style="67" customWidth="1"/>
    <col min="9735" max="9735" width="27.81640625" style="67" customWidth="1"/>
    <col min="9736" max="9736" width="22.453125" style="67" customWidth="1"/>
    <col min="9737" max="9737" width="2.453125" style="67" customWidth="1"/>
    <col min="9738" max="9738" width="2.81640625" style="67" customWidth="1"/>
    <col min="9739" max="9739" width="13.54296875" style="67" customWidth="1"/>
    <col min="9740" max="9740" width="2.81640625" style="67" customWidth="1"/>
    <col min="9741" max="9741" width="4.453125" style="67" customWidth="1"/>
    <col min="9742" max="9742" width="2.81640625" style="67" customWidth="1"/>
    <col min="9743" max="9743" width="13.54296875" style="67" customWidth="1"/>
    <col min="9744" max="9744" width="2.81640625" style="67" customWidth="1"/>
    <col min="9745" max="9745" width="4.453125" style="67" customWidth="1"/>
    <col min="9746" max="9746" width="2.81640625" style="67" customWidth="1"/>
    <col min="9747" max="9747" width="13.54296875" style="67" customWidth="1"/>
    <col min="9748" max="9748" width="2.81640625" style="67" customWidth="1"/>
    <col min="9749" max="9749" width="4.453125" style="67" customWidth="1"/>
    <col min="9750" max="9750" width="2.81640625" style="67" customWidth="1"/>
    <col min="9751" max="9751" width="13.54296875" style="67" customWidth="1"/>
    <col min="9752" max="9752" width="2.81640625" style="67" customWidth="1"/>
    <col min="9753" max="9753" width="2" style="67" customWidth="1"/>
    <col min="9754" max="9754" width="8.81640625" style="67" customWidth="1"/>
    <col min="9755" max="9755" width="15.453125" style="67" customWidth="1"/>
    <col min="9756" max="9758" width="8.81640625" style="67"/>
    <col min="9759" max="9759" width="15.453125" style="67" customWidth="1"/>
    <col min="9760" max="9761" width="8.81640625" style="67"/>
    <col min="9762" max="9762" width="11.453125" style="67" customWidth="1"/>
    <col min="9763" max="9763" width="15.453125" style="67" customWidth="1"/>
    <col min="9764" max="9989" width="8.81640625" style="67"/>
    <col min="9990" max="9990" width="1.54296875" style="67" customWidth="1"/>
    <col min="9991" max="9991" width="27.81640625" style="67" customWidth="1"/>
    <col min="9992" max="9992" width="22.453125" style="67" customWidth="1"/>
    <col min="9993" max="9993" width="2.453125" style="67" customWidth="1"/>
    <col min="9994" max="9994" width="2.81640625" style="67" customWidth="1"/>
    <col min="9995" max="9995" width="13.54296875" style="67" customWidth="1"/>
    <col min="9996" max="9996" width="2.81640625" style="67" customWidth="1"/>
    <col min="9997" max="9997" width="4.453125" style="67" customWidth="1"/>
    <col min="9998" max="9998" width="2.81640625" style="67" customWidth="1"/>
    <col min="9999" max="9999" width="13.54296875" style="67" customWidth="1"/>
    <col min="10000" max="10000" width="2.81640625" style="67" customWidth="1"/>
    <col min="10001" max="10001" width="4.453125" style="67" customWidth="1"/>
    <col min="10002" max="10002" width="2.81640625" style="67" customWidth="1"/>
    <col min="10003" max="10003" width="13.54296875" style="67" customWidth="1"/>
    <col min="10004" max="10004" width="2.81640625" style="67" customWidth="1"/>
    <col min="10005" max="10005" width="4.453125" style="67" customWidth="1"/>
    <col min="10006" max="10006" width="2.81640625" style="67" customWidth="1"/>
    <col min="10007" max="10007" width="13.54296875" style="67" customWidth="1"/>
    <col min="10008" max="10008" width="2.81640625" style="67" customWidth="1"/>
    <col min="10009" max="10009" width="2" style="67" customWidth="1"/>
    <col min="10010" max="10010" width="8.81640625" style="67" customWidth="1"/>
    <col min="10011" max="10011" width="15.453125" style="67" customWidth="1"/>
    <col min="10012" max="10014" width="8.81640625" style="67"/>
    <col min="10015" max="10015" width="15.453125" style="67" customWidth="1"/>
    <col min="10016" max="10017" width="8.81640625" style="67"/>
    <col min="10018" max="10018" width="11.453125" style="67" customWidth="1"/>
    <col min="10019" max="10019" width="15.453125" style="67" customWidth="1"/>
    <col min="10020" max="10245" width="8.81640625" style="67"/>
    <col min="10246" max="10246" width="1.54296875" style="67" customWidth="1"/>
    <col min="10247" max="10247" width="27.81640625" style="67" customWidth="1"/>
    <col min="10248" max="10248" width="22.453125" style="67" customWidth="1"/>
    <col min="10249" max="10249" width="2.453125" style="67" customWidth="1"/>
    <col min="10250" max="10250" width="2.81640625" style="67" customWidth="1"/>
    <col min="10251" max="10251" width="13.54296875" style="67" customWidth="1"/>
    <col min="10252" max="10252" width="2.81640625" style="67" customWidth="1"/>
    <col min="10253" max="10253" width="4.453125" style="67" customWidth="1"/>
    <col min="10254" max="10254" width="2.81640625" style="67" customWidth="1"/>
    <col min="10255" max="10255" width="13.54296875" style="67" customWidth="1"/>
    <col min="10256" max="10256" width="2.81640625" style="67" customWidth="1"/>
    <col min="10257" max="10257" width="4.453125" style="67" customWidth="1"/>
    <col min="10258" max="10258" width="2.81640625" style="67" customWidth="1"/>
    <col min="10259" max="10259" width="13.54296875" style="67" customWidth="1"/>
    <col min="10260" max="10260" width="2.81640625" style="67" customWidth="1"/>
    <col min="10261" max="10261" width="4.453125" style="67" customWidth="1"/>
    <col min="10262" max="10262" width="2.81640625" style="67" customWidth="1"/>
    <col min="10263" max="10263" width="13.54296875" style="67" customWidth="1"/>
    <col min="10264" max="10264" width="2.81640625" style="67" customWidth="1"/>
    <col min="10265" max="10265" width="2" style="67" customWidth="1"/>
    <col min="10266" max="10266" width="8.81640625" style="67" customWidth="1"/>
    <col min="10267" max="10267" width="15.453125" style="67" customWidth="1"/>
    <col min="10268" max="10270" width="8.81640625" style="67"/>
    <col min="10271" max="10271" width="15.453125" style="67" customWidth="1"/>
    <col min="10272" max="10273" width="8.81640625" style="67"/>
    <col min="10274" max="10274" width="11.453125" style="67" customWidth="1"/>
    <col min="10275" max="10275" width="15.453125" style="67" customWidth="1"/>
    <col min="10276" max="10501" width="8.81640625" style="67"/>
    <col min="10502" max="10502" width="1.54296875" style="67" customWidth="1"/>
    <col min="10503" max="10503" width="27.81640625" style="67" customWidth="1"/>
    <col min="10504" max="10504" width="22.453125" style="67" customWidth="1"/>
    <col min="10505" max="10505" width="2.453125" style="67" customWidth="1"/>
    <col min="10506" max="10506" width="2.81640625" style="67" customWidth="1"/>
    <col min="10507" max="10507" width="13.54296875" style="67" customWidth="1"/>
    <col min="10508" max="10508" width="2.81640625" style="67" customWidth="1"/>
    <col min="10509" max="10509" width="4.453125" style="67" customWidth="1"/>
    <col min="10510" max="10510" width="2.81640625" style="67" customWidth="1"/>
    <col min="10511" max="10511" width="13.54296875" style="67" customWidth="1"/>
    <col min="10512" max="10512" width="2.81640625" style="67" customWidth="1"/>
    <col min="10513" max="10513" width="4.453125" style="67" customWidth="1"/>
    <col min="10514" max="10514" width="2.81640625" style="67" customWidth="1"/>
    <col min="10515" max="10515" width="13.54296875" style="67" customWidth="1"/>
    <col min="10516" max="10516" width="2.81640625" style="67" customWidth="1"/>
    <col min="10517" max="10517" width="4.453125" style="67" customWidth="1"/>
    <col min="10518" max="10518" width="2.81640625" style="67" customWidth="1"/>
    <col min="10519" max="10519" width="13.54296875" style="67" customWidth="1"/>
    <col min="10520" max="10520" width="2.81640625" style="67" customWidth="1"/>
    <col min="10521" max="10521" width="2" style="67" customWidth="1"/>
    <col min="10522" max="10522" width="8.81640625" style="67" customWidth="1"/>
    <col min="10523" max="10523" width="15.453125" style="67" customWidth="1"/>
    <col min="10524" max="10526" width="8.81640625" style="67"/>
    <col min="10527" max="10527" width="15.453125" style="67" customWidth="1"/>
    <col min="10528" max="10529" width="8.81640625" style="67"/>
    <col min="10530" max="10530" width="11.453125" style="67" customWidth="1"/>
    <col min="10531" max="10531" width="15.453125" style="67" customWidth="1"/>
    <col min="10532" max="10757" width="8.81640625" style="67"/>
    <col min="10758" max="10758" width="1.54296875" style="67" customWidth="1"/>
    <col min="10759" max="10759" width="27.81640625" style="67" customWidth="1"/>
    <col min="10760" max="10760" width="22.453125" style="67" customWidth="1"/>
    <col min="10761" max="10761" width="2.453125" style="67" customWidth="1"/>
    <col min="10762" max="10762" width="2.81640625" style="67" customWidth="1"/>
    <col min="10763" max="10763" width="13.54296875" style="67" customWidth="1"/>
    <col min="10764" max="10764" width="2.81640625" style="67" customWidth="1"/>
    <col min="10765" max="10765" width="4.453125" style="67" customWidth="1"/>
    <col min="10766" max="10766" width="2.81640625" style="67" customWidth="1"/>
    <col min="10767" max="10767" width="13.54296875" style="67" customWidth="1"/>
    <col min="10768" max="10768" width="2.81640625" style="67" customWidth="1"/>
    <col min="10769" max="10769" width="4.453125" style="67" customWidth="1"/>
    <col min="10770" max="10770" width="2.81640625" style="67" customWidth="1"/>
    <col min="10771" max="10771" width="13.54296875" style="67" customWidth="1"/>
    <col min="10772" max="10772" width="2.81640625" style="67" customWidth="1"/>
    <col min="10773" max="10773" width="4.453125" style="67" customWidth="1"/>
    <col min="10774" max="10774" width="2.81640625" style="67" customWidth="1"/>
    <col min="10775" max="10775" width="13.54296875" style="67" customWidth="1"/>
    <col min="10776" max="10776" width="2.81640625" style="67" customWidth="1"/>
    <col min="10777" max="10777" width="2" style="67" customWidth="1"/>
    <col min="10778" max="10778" width="8.81640625" style="67" customWidth="1"/>
    <col min="10779" max="10779" width="15.453125" style="67" customWidth="1"/>
    <col min="10780" max="10782" width="8.81640625" style="67"/>
    <col min="10783" max="10783" width="15.453125" style="67" customWidth="1"/>
    <col min="10784" max="10785" width="8.81640625" style="67"/>
    <col min="10786" max="10786" width="11.453125" style="67" customWidth="1"/>
    <col min="10787" max="10787" width="15.453125" style="67" customWidth="1"/>
    <col min="10788" max="11013" width="8.81640625" style="67"/>
    <col min="11014" max="11014" width="1.54296875" style="67" customWidth="1"/>
    <col min="11015" max="11015" width="27.81640625" style="67" customWidth="1"/>
    <col min="11016" max="11016" width="22.453125" style="67" customWidth="1"/>
    <col min="11017" max="11017" width="2.453125" style="67" customWidth="1"/>
    <col min="11018" max="11018" width="2.81640625" style="67" customWidth="1"/>
    <col min="11019" max="11019" width="13.54296875" style="67" customWidth="1"/>
    <col min="11020" max="11020" width="2.81640625" style="67" customWidth="1"/>
    <col min="11021" max="11021" width="4.453125" style="67" customWidth="1"/>
    <col min="11022" max="11022" width="2.81640625" style="67" customWidth="1"/>
    <col min="11023" max="11023" width="13.54296875" style="67" customWidth="1"/>
    <col min="11024" max="11024" width="2.81640625" style="67" customWidth="1"/>
    <col min="11025" max="11025" width="4.453125" style="67" customWidth="1"/>
    <col min="11026" max="11026" width="2.81640625" style="67" customWidth="1"/>
    <col min="11027" max="11027" width="13.54296875" style="67" customWidth="1"/>
    <col min="11028" max="11028" width="2.81640625" style="67" customWidth="1"/>
    <col min="11029" max="11029" width="4.453125" style="67" customWidth="1"/>
    <col min="11030" max="11030" width="2.81640625" style="67" customWidth="1"/>
    <col min="11031" max="11031" width="13.54296875" style="67" customWidth="1"/>
    <col min="11032" max="11032" width="2.81640625" style="67" customWidth="1"/>
    <col min="11033" max="11033" width="2" style="67" customWidth="1"/>
    <col min="11034" max="11034" width="8.81640625" style="67" customWidth="1"/>
    <col min="11035" max="11035" width="15.453125" style="67" customWidth="1"/>
    <col min="11036" max="11038" width="8.81640625" style="67"/>
    <col min="11039" max="11039" width="15.453125" style="67" customWidth="1"/>
    <col min="11040" max="11041" width="8.81640625" style="67"/>
    <col min="11042" max="11042" width="11.453125" style="67" customWidth="1"/>
    <col min="11043" max="11043" width="15.453125" style="67" customWidth="1"/>
    <col min="11044" max="11269" width="8.81640625" style="67"/>
    <col min="11270" max="11270" width="1.54296875" style="67" customWidth="1"/>
    <col min="11271" max="11271" width="27.81640625" style="67" customWidth="1"/>
    <col min="11272" max="11272" width="22.453125" style="67" customWidth="1"/>
    <col min="11273" max="11273" width="2.453125" style="67" customWidth="1"/>
    <col min="11274" max="11274" width="2.81640625" style="67" customWidth="1"/>
    <col min="11275" max="11275" width="13.54296875" style="67" customWidth="1"/>
    <col min="11276" max="11276" width="2.81640625" style="67" customWidth="1"/>
    <col min="11277" max="11277" width="4.453125" style="67" customWidth="1"/>
    <col min="11278" max="11278" width="2.81640625" style="67" customWidth="1"/>
    <col min="11279" max="11279" width="13.54296875" style="67" customWidth="1"/>
    <col min="11280" max="11280" width="2.81640625" style="67" customWidth="1"/>
    <col min="11281" max="11281" width="4.453125" style="67" customWidth="1"/>
    <col min="11282" max="11282" width="2.81640625" style="67" customWidth="1"/>
    <col min="11283" max="11283" width="13.54296875" style="67" customWidth="1"/>
    <col min="11284" max="11284" width="2.81640625" style="67" customWidth="1"/>
    <col min="11285" max="11285" width="4.453125" style="67" customWidth="1"/>
    <col min="11286" max="11286" width="2.81640625" style="67" customWidth="1"/>
    <col min="11287" max="11287" width="13.54296875" style="67" customWidth="1"/>
    <col min="11288" max="11288" width="2.81640625" style="67" customWidth="1"/>
    <col min="11289" max="11289" width="2" style="67" customWidth="1"/>
    <col min="11290" max="11290" width="8.81640625" style="67" customWidth="1"/>
    <col min="11291" max="11291" width="15.453125" style="67" customWidth="1"/>
    <col min="11292" max="11294" width="8.81640625" style="67"/>
    <col min="11295" max="11295" width="15.453125" style="67" customWidth="1"/>
    <col min="11296" max="11297" width="8.81640625" style="67"/>
    <col min="11298" max="11298" width="11.453125" style="67" customWidth="1"/>
    <col min="11299" max="11299" width="15.453125" style="67" customWidth="1"/>
    <col min="11300" max="11525" width="8.81640625" style="67"/>
    <col min="11526" max="11526" width="1.54296875" style="67" customWidth="1"/>
    <col min="11527" max="11527" width="27.81640625" style="67" customWidth="1"/>
    <col min="11528" max="11528" width="22.453125" style="67" customWidth="1"/>
    <col min="11529" max="11529" width="2.453125" style="67" customWidth="1"/>
    <col min="11530" max="11530" width="2.81640625" style="67" customWidth="1"/>
    <col min="11531" max="11531" width="13.54296875" style="67" customWidth="1"/>
    <col min="11532" max="11532" width="2.81640625" style="67" customWidth="1"/>
    <col min="11533" max="11533" width="4.453125" style="67" customWidth="1"/>
    <col min="11534" max="11534" width="2.81640625" style="67" customWidth="1"/>
    <col min="11535" max="11535" width="13.54296875" style="67" customWidth="1"/>
    <col min="11536" max="11536" width="2.81640625" style="67" customWidth="1"/>
    <col min="11537" max="11537" width="4.453125" style="67" customWidth="1"/>
    <col min="11538" max="11538" width="2.81640625" style="67" customWidth="1"/>
    <col min="11539" max="11539" width="13.54296875" style="67" customWidth="1"/>
    <col min="11540" max="11540" width="2.81640625" style="67" customWidth="1"/>
    <col min="11541" max="11541" width="4.453125" style="67" customWidth="1"/>
    <col min="11542" max="11542" width="2.81640625" style="67" customWidth="1"/>
    <col min="11543" max="11543" width="13.54296875" style="67" customWidth="1"/>
    <col min="11544" max="11544" width="2.81640625" style="67" customWidth="1"/>
    <col min="11545" max="11545" width="2" style="67" customWidth="1"/>
    <col min="11546" max="11546" width="8.81640625" style="67" customWidth="1"/>
    <col min="11547" max="11547" width="15.453125" style="67" customWidth="1"/>
    <col min="11548" max="11550" width="8.81640625" style="67"/>
    <col min="11551" max="11551" width="15.453125" style="67" customWidth="1"/>
    <col min="11552" max="11553" width="8.81640625" style="67"/>
    <col min="11554" max="11554" width="11.453125" style="67" customWidth="1"/>
    <col min="11555" max="11555" width="15.453125" style="67" customWidth="1"/>
    <col min="11556" max="11781" width="8.81640625" style="67"/>
    <col min="11782" max="11782" width="1.54296875" style="67" customWidth="1"/>
    <col min="11783" max="11783" width="27.81640625" style="67" customWidth="1"/>
    <col min="11784" max="11784" width="22.453125" style="67" customWidth="1"/>
    <col min="11785" max="11785" width="2.453125" style="67" customWidth="1"/>
    <col min="11786" max="11786" width="2.81640625" style="67" customWidth="1"/>
    <col min="11787" max="11787" width="13.54296875" style="67" customWidth="1"/>
    <col min="11788" max="11788" width="2.81640625" style="67" customWidth="1"/>
    <col min="11789" max="11789" width="4.453125" style="67" customWidth="1"/>
    <col min="11790" max="11790" width="2.81640625" style="67" customWidth="1"/>
    <col min="11791" max="11791" width="13.54296875" style="67" customWidth="1"/>
    <col min="11792" max="11792" width="2.81640625" style="67" customWidth="1"/>
    <col min="11793" max="11793" width="4.453125" style="67" customWidth="1"/>
    <col min="11794" max="11794" width="2.81640625" style="67" customWidth="1"/>
    <col min="11795" max="11795" width="13.54296875" style="67" customWidth="1"/>
    <col min="11796" max="11796" width="2.81640625" style="67" customWidth="1"/>
    <col min="11797" max="11797" width="4.453125" style="67" customWidth="1"/>
    <col min="11798" max="11798" width="2.81640625" style="67" customWidth="1"/>
    <col min="11799" max="11799" width="13.54296875" style="67" customWidth="1"/>
    <col min="11800" max="11800" width="2.81640625" style="67" customWidth="1"/>
    <col min="11801" max="11801" width="2" style="67" customWidth="1"/>
    <col min="11802" max="11802" width="8.81640625" style="67" customWidth="1"/>
    <col min="11803" max="11803" width="15.453125" style="67" customWidth="1"/>
    <col min="11804" max="11806" width="8.81640625" style="67"/>
    <col min="11807" max="11807" width="15.453125" style="67" customWidth="1"/>
    <col min="11808" max="11809" width="8.81640625" style="67"/>
    <col min="11810" max="11810" width="11.453125" style="67" customWidth="1"/>
    <col min="11811" max="11811" width="15.453125" style="67" customWidth="1"/>
    <col min="11812" max="12037" width="8.81640625" style="67"/>
    <col min="12038" max="12038" width="1.54296875" style="67" customWidth="1"/>
    <col min="12039" max="12039" width="27.81640625" style="67" customWidth="1"/>
    <col min="12040" max="12040" width="22.453125" style="67" customWidth="1"/>
    <col min="12041" max="12041" width="2.453125" style="67" customWidth="1"/>
    <col min="12042" max="12042" width="2.81640625" style="67" customWidth="1"/>
    <col min="12043" max="12043" width="13.54296875" style="67" customWidth="1"/>
    <col min="12044" max="12044" width="2.81640625" style="67" customWidth="1"/>
    <col min="12045" max="12045" width="4.453125" style="67" customWidth="1"/>
    <col min="12046" max="12046" width="2.81640625" style="67" customWidth="1"/>
    <col min="12047" max="12047" width="13.54296875" style="67" customWidth="1"/>
    <col min="12048" max="12048" width="2.81640625" style="67" customWidth="1"/>
    <col min="12049" max="12049" width="4.453125" style="67" customWidth="1"/>
    <col min="12050" max="12050" width="2.81640625" style="67" customWidth="1"/>
    <col min="12051" max="12051" width="13.54296875" style="67" customWidth="1"/>
    <col min="12052" max="12052" width="2.81640625" style="67" customWidth="1"/>
    <col min="12053" max="12053" width="4.453125" style="67" customWidth="1"/>
    <col min="12054" max="12054" width="2.81640625" style="67" customWidth="1"/>
    <col min="12055" max="12055" width="13.54296875" style="67" customWidth="1"/>
    <col min="12056" max="12056" width="2.81640625" style="67" customWidth="1"/>
    <col min="12057" max="12057" width="2" style="67" customWidth="1"/>
    <col min="12058" max="12058" width="8.81640625" style="67" customWidth="1"/>
    <col min="12059" max="12059" width="15.453125" style="67" customWidth="1"/>
    <col min="12060" max="12062" width="8.81640625" style="67"/>
    <col min="12063" max="12063" width="15.453125" style="67" customWidth="1"/>
    <col min="12064" max="12065" width="8.81640625" style="67"/>
    <col min="12066" max="12066" width="11.453125" style="67" customWidth="1"/>
    <col min="12067" max="12067" width="15.453125" style="67" customWidth="1"/>
    <col min="12068" max="12293" width="8.81640625" style="67"/>
    <col min="12294" max="12294" width="1.54296875" style="67" customWidth="1"/>
    <col min="12295" max="12295" width="27.81640625" style="67" customWidth="1"/>
    <col min="12296" max="12296" width="22.453125" style="67" customWidth="1"/>
    <col min="12297" max="12297" width="2.453125" style="67" customWidth="1"/>
    <col min="12298" max="12298" width="2.81640625" style="67" customWidth="1"/>
    <col min="12299" max="12299" width="13.54296875" style="67" customWidth="1"/>
    <col min="12300" max="12300" width="2.81640625" style="67" customWidth="1"/>
    <col min="12301" max="12301" width="4.453125" style="67" customWidth="1"/>
    <col min="12302" max="12302" width="2.81640625" style="67" customWidth="1"/>
    <col min="12303" max="12303" width="13.54296875" style="67" customWidth="1"/>
    <col min="12304" max="12304" width="2.81640625" style="67" customWidth="1"/>
    <col min="12305" max="12305" width="4.453125" style="67" customWidth="1"/>
    <col min="12306" max="12306" width="2.81640625" style="67" customWidth="1"/>
    <col min="12307" max="12307" width="13.54296875" style="67" customWidth="1"/>
    <col min="12308" max="12308" width="2.81640625" style="67" customWidth="1"/>
    <col min="12309" max="12309" width="4.453125" style="67" customWidth="1"/>
    <col min="12310" max="12310" width="2.81640625" style="67" customWidth="1"/>
    <col min="12311" max="12311" width="13.54296875" style="67" customWidth="1"/>
    <col min="12312" max="12312" width="2.81640625" style="67" customWidth="1"/>
    <col min="12313" max="12313" width="2" style="67" customWidth="1"/>
    <col min="12314" max="12314" width="8.81640625" style="67" customWidth="1"/>
    <col min="12315" max="12315" width="15.453125" style="67" customWidth="1"/>
    <col min="12316" max="12318" width="8.81640625" style="67"/>
    <col min="12319" max="12319" width="15.453125" style="67" customWidth="1"/>
    <col min="12320" max="12321" width="8.81640625" style="67"/>
    <col min="12322" max="12322" width="11.453125" style="67" customWidth="1"/>
    <col min="12323" max="12323" width="15.453125" style="67" customWidth="1"/>
    <col min="12324" max="12549" width="8.81640625" style="67"/>
    <col min="12550" max="12550" width="1.54296875" style="67" customWidth="1"/>
    <col min="12551" max="12551" width="27.81640625" style="67" customWidth="1"/>
    <col min="12552" max="12552" width="22.453125" style="67" customWidth="1"/>
    <col min="12553" max="12553" width="2.453125" style="67" customWidth="1"/>
    <col min="12554" max="12554" width="2.81640625" style="67" customWidth="1"/>
    <col min="12555" max="12555" width="13.54296875" style="67" customWidth="1"/>
    <col min="12556" max="12556" width="2.81640625" style="67" customWidth="1"/>
    <col min="12557" max="12557" width="4.453125" style="67" customWidth="1"/>
    <col min="12558" max="12558" width="2.81640625" style="67" customWidth="1"/>
    <col min="12559" max="12559" width="13.54296875" style="67" customWidth="1"/>
    <col min="12560" max="12560" width="2.81640625" style="67" customWidth="1"/>
    <col min="12561" max="12561" width="4.453125" style="67" customWidth="1"/>
    <col min="12562" max="12562" width="2.81640625" style="67" customWidth="1"/>
    <col min="12563" max="12563" width="13.54296875" style="67" customWidth="1"/>
    <col min="12564" max="12564" width="2.81640625" style="67" customWidth="1"/>
    <col min="12565" max="12565" width="4.453125" style="67" customWidth="1"/>
    <col min="12566" max="12566" width="2.81640625" style="67" customWidth="1"/>
    <col min="12567" max="12567" width="13.54296875" style="67" customWidth="1"/>
    <col min="12568" max="12568" width="2.81640625" style="67" customWidth="1"/>
    <col min="12569" max="12569" width="2" style="67" customWidth="1"/>
    <col min="12570" max="12570" width="8.81640625" style="67" customWidth="1"/>
    <col min="12571" max="12571" width="15.453125" style="67" customWidth="1"/>
    <col min="12572" max="12574" width="8.81640625" style="67"/>
    <col min="12575" max="12575" width="15.453125" style="67" customWidth="1"/>
    <col min="12576" max="12577" width="8.81640625" style="67"/>
    <col min="12578" max="12578" width="11.453125" style="67" customWidth="1"/>
    <col min="12579" max="12579" width="15.453125" style="67" customWidth="1"/>
    <col min="12580" max="12805" width="8.81640625" style="67"/>
    <col min="12806" max="12806" width="1.54296875" style="67" customWidth="1"/>
    <col min="12807" max="12807" width="27.81640625" style="67" customWidth="1"/>
    <col min="12808" max="12808" width="22.453125" style="67" customWidth="1"/>
    <col min="12809" max="12809" width="2.453125" style="67" customWidth="1"/>
    <col min="12810" max="12810" width="2.81640625" style="67" customWidth="1"/>
    <col min="12811" max="12811" width="13.54296875" style="67" customWidth="1"/>
    <col min="12812" max="12812" width="2.81640625" style="67" customWidth="1"/>
    <col min="12813" max="12813" width="4.453125" style="67" customWidth="1"/>
    <col min="12814" max="12814" width="2.81640625" style="67" customWidth="1"/>
    <col min="12815" max="12815" width="13.54296875" style="67" customWidth="1"/>
    <col min="12816" max="12816" width="2.81640625" style="67" customWidth="1"/>
    <col min="12817" max="12817" width="4.453125" style="67" customWidth="1"/>
    <col min="12818" max="12818" width="2.81640625" style="67" customWidth="1"/>
    <col min="12819" max="12819" width="13.54296875" style="67" customWidth="1"/>
    <col min="12820" max="12820" width="2.81640625" style="67" customWidth="1"/>
    <col min="12821" max="12821" width="4.453125" style="67" customWidth="1"/>
    <col min="12822" max="12822" width="2.81640625" style="67" customWidth="1"/>
    <col min="12823" max="12823" width="13.54296875" style="67" customWidth="1"/>
    <col min="12824" max="12824" width="2.81640625" style="67" customWidth="1"/>
    <col min="12825" max="12825" width="2" style="67" customWidth="1"/>
    <col min="12826" max="12826" width="8.81640625" style="67" customWidth="1"/>
    <col min="12827" max="12827" width="15.453125" style="67" customWidth="1"/>
    <col min="12828" max="12830" width="8.81640625" style="67"/>
    <col min="12831" max="12831" width="15.453125" style="67" customWidth="1"/>
    <col min="12832" max="12833" width="8.81640625" style="67"/>
    <col min="12834" max="12834" width="11.453125" style="67" customWidth="1"/>
    <col min="12835" max="12835" width="15.453125" style="67" customWidth="1"/>
    <col min="12836" max="13061" width="8.81640625" style="67"/>
    <col min="13062" max="13062" width="1.54296875" style="67" customWidth="1"/>
    <col min="13063" max="13063" width="27.81640625" style="67" customWidth="1"/>
    <col min="13064" max="13064" width="22.453125" style="67" customWidth="1"/>
    <col min="13065" max="13065" width="2.453125" style="67" customWidth="1"/>
    <col min="13066" max="13066" width="2.81640625" style="67" customWidth="1"/>
    <col min="13067" max="13067" width="13.54296875" style="67" customWidth="1"/>
    <col min="13068" max="13068" width="2.81640625" style="67" customWidth="1"/>
    <col min="13069" max="13069" width="4.453125" style="67" customWidth="1"/>
    <col min="13070" max="13070" width="2.81640625" style="67" customWidth="1"/>
    <col min="13071" max="13071" width="13.54296875" style="67" customWidth="1"/>
    <col min="13072" max="13072" width="2.81640625" style="67" customWidth="1"/>
    <col min="13073" max="13073" width="4.453125" style="67" customWidth="1"/>
    <col min="13074" max="13074" width="2.81640625" style="67" customWidth="1"/>
    <col min="13075" max="13075" width="13.54296875" style="67" customWidth="1"/>
    <col min="13076" max="13076" width="2.81640625" style="67" customWidth="1"/>
    <col min="13077" max="13077" width="4.453125" style="67" customWidth="1"/>
    <col min="13078" max="13078" width="2.81640625" style="67" customWidth="1"/>
    <col min="13079" max="13079" width="13.54296875" style="67" customWidth="1"/>
    <col min="13080" max="13080" width="2.81640625" style="67" customWidth="1"/>
    <col min="13081" max="13081" width="2" style="67" customWidth="1"/>
    <col min="13082" max="13082" width="8.81640625" style="67" customWidth="1"/>
    <col min="13083" max="13083" width="15.453125" style="67" customWidth="1"/>
    <col min="13084" max="13086" width="8.81640625" style="67"/>
    <col min="13087" max="13087" width="15.453125" style="67" customWidth="1"/>
    <col min="13088" max="13089" width="8.81640625" style="67"/>
    <col min="13090" max="13090" width="11.453125" style="67" customWidth="1"/>
    <col min="13091" max="13091" width="15.453125" style="67" customWidth="1"/>
    <col min="13092" max="13317" width="8.81640625" style="67"/>
    <col min="13318" max="13318" width="1.54296875" style="67" customWidth="1"/>
    <col min="13319" max="13319" width="27.81640625" style="67" customWidth="1"/>
    <col min="13320" max="13320" width="22.453125" style="67" customWidth="1"/>
    <col min="13321" max="13321" width="2.453125" style="67" customWidth="1"/>
    <col min="13322" max="13322" width="2.81640625" style="67" customWidth="1"/>
    <col min="13323" max="13323" width="13.54296875" style="67" customWidth="1"/>
    <col min="13324" max="13324" width="2.81640625" style="67" customWidth="1"/>
    <col min="13325" max="13325" width="4.453125" style="67" customWidth="1"/>
    <col min="13326" max="13326" width="2.81640625" style="67" customWidth="1"/>
    <col min="13327" max="13327" width="13.54296875" style="67" customWidth="1"/>
    <col min="13328" max="13328" width="2.81640625" style="67" customWidth="1"/>
    <col min="13329" max="13329" width="4.453125" style="67" customWidth="1"/>
    <col min="13330" max="13330" width="2.81640625" style="67" customWidth="1"/>
    <col min="13331" max="13331" width="13.54296875" style="67" customWidth="1"/>
    <col min="13332" max="13332" width="2.81640625" style="67" customWidth="1"/>
    <col min="13333" max="13333" width="4.453125" style="67" customWidth="1"/>
    <col min="13334" max="13334" width="2.81640625" style="67" customWidth="1"/>
    <col min="13335" max="13335" width="13.54296875" style="67" customWidth="1"/>
    <col min="13336" max="13336" width="2.81640625" style="67" customWidth="1"/>
    <col min="13337" max="13337" width="2" style="67" customWidth="1"/>
    <col min="13338" max="13338" width="8.81640625" style="67" customWidth="1"/>
    <col min="13339" max="13339" width="15.453125" style="67" customWidth="1"/>
    <col min="13340" max="13342" width="8.81640625" style="67"/>
    <col min="13343" max="13343" width="15.453125" style="67" customWidth="1"/>
    <col min="13344" max="13345" width="8.81640625" style="67"/>
    <col min="13346" max="13346" width="11.453125" style="67" customWidth="1"/>
    <col min="13347" max="13347" width="15.453125" style="67" customWidth="1"/>
    <col min="13348" max="13573" width="8.81640625" style="67"/>
    <col min="13574" max="13574" width="1.54296875" style="67" customWidth="1"/>
    <col min="13575" max="13575" width="27.81640625" style="67" customWidth="1"/>
    <col min="13576" max="13576" width="22.453125" style="67" customWidth="1"/>
    <col min="13577" max="13577" width="2.453125" style="67" customWidth="1"/>
    <col min="13578" max="13578" width="2.81640625" style="67" customWidth="1"/>
    <col min="13579" max="13579" width="13.54296875" style="67" customWidth="1"/>
    <col min="13580" max="13580" width="2.81640625" style="67" customWidth="1"/>
    <col min="13581" max="13581" width="4.453125" style="67" customWidth="1"/>
    <col min="13582" max="13582" width="2.81640625" style="67" customWidth="1"/>
    <col min="13583" max="13583" width="13.54296875" style="67" customWidth="1"/>
    <col min="13584" max="13584" width="2.81640625" style="67" customWidth="1"/>
    <col min="13585" max="13585" width="4.453125" style="67" customWidth="1"/>
    <col min="13586" max="13586" width="2.81640625" style="67" customWidth="1"/>
    <col min="13587" max="13587" width="13.54296875" style="67" customWidth="1"/>
    <col min="13588" max="13588" width="2.81640625" style="67" customWidth="1"/>
    <col min="13589" max="13589" width="4.453125" style="67" customWidth="1"/>
    <col min="13590" max="13590" width="2.81640625" style="67" customWidth="1"/>
    <col min="13591" max="13591" width="13.54296875" style="67" customWidth="1"/>
    <col min="13592" max="13592" width="2.81640625" style="67" customWidth="1"/>
    <col min="13593" max="13593" width="2" style="67" customWidth="1"/>
    <col min="13594" max="13594" width="8.81640625" style="67" customWidth="1"/>
    <col min="13595" max="13595" width="15.453125" style="67" customWidth="1"/>
    <col min="13596" max="13598" width="8.81640625" style="67"/>
    <col min="13599" max="13599" width="15.453125" style="67" customWidth="1"/>
    <col min="13600" max="13601" width="8.81640625" style="67"/>
    <col min="13602" max="13602" width="11.453125" style="67" customWidth="1"/>
    <col min="13603" max="13603" width="15.453125" style="67" customWidth="1"/>
    <col min="13604" max="13829" width="8.81640625" style="67"/>
    <col min="13830" max="13830" width="1.54296875" style="67" customWidth="1"/>
    <col min="13831" max="13831" width="27.81640625" style="67" customWidth="1"/>
    <col min="13832" max="13832" width="22.453125" style="67" customWidth="1"/>
    <col min="13833" max="13833" width="2.453125" style="67" customWidth="1"/>
    <col min="13834" max="13834" width="2.81640625" style="67" customWidth="1"/>
    <col min="13835" max="13835" width="13.54296875" style="67" customWidth="1"/>
    <col min="13836" max="13836" width="2.81640625" style="67" customWidth="1"/>
    <col min="13837" max="13837" width="4.453125" style="67" customWidth="1"/>
    <col min="13838" max="13838" width="2.81640625" style="67" customWidth="1"/>
    <col min="13839" max="13839" width="13.54296875" style="67" customWidth="1"/>
    <col min="13840" max="13840" width="2.81640625" style="67" customWidth="1"/>
    <col min="13841" max="13841" width="4.453125" style="67" customWidth="1"/>
    <col min="13842" max="13842" width="2.81640625" style="67" customWidth="1"/>
    <col min="13843" max="13843" width="13.54296875" style="67" customWidth="1"/>
    <col min="13844" max="13844" width="2.81640625" style="67" customWidth="1"/>
    <col min="13845" max="13845" width="4.453125" style="67" customWidth="1"/>
    <col min="13846" max="13846" width="2.81640625" style="67" customWidth="1"/>
    <col min="13847" max="13847" width="13.54296875" style="67" customWidth="1"/>
    <col min="13848" max="13848" width="2.81640625" style="67" customWidth="1"/>
    <col min="13849" max="13849" width="2" style="67" customWidth="1"/>
    <col min="13850" max="13850" width="8.81640625" style="67" customWidth="1"/>
    <col min="13851" max="13851" width="15.453125" style="67" customWidth="1"/>
    <col min="13852" max="13854" width="8.81640625" style="67"/>
    <col min="13855" max="13855" width="15.453125" style="67" customWidth="1"/>
    <col min="13856" max="13857" width="8.81640625" style="67"/>
    <col min="13858" max="13858" width="11.453125" style="67" customWidth="1"/>
    <col min="13859" max="13859" width="15.453125" style="67" customWidth="1"/>
    <col min="13860" max="14085" width="8.81640625" style="67"/>
    <col min="14086" max="14086" width="1.54296875" style="67" customWidth="1"/>
    <col min="14087" max="14087" width="27.81640625" style="67" customWidth="1"/>
    <col min="14088" max="14088" width="22.453125" style="67" customWidth="1"/>
    <col min="14089" max="14089" width="2.453125" style="67" customWidth="1"/>
    <col min="14090" max="14090" width="2.81640625" style="67" customWidth="1"/>
    <col min="14091" max="14091" width="13.54296875" style="67" customWidth="1"/>
    <col min="14092" max="14092" width="2.81640625" style="67" customWidth="1"/>
    <col min="14093" max="14093" width="4.453125" style="67" customWidth="1"/>
    <col min="14094" max="14094" width="2.81640625" style="67" customWidth="1"/>
    <col min="14095" max="14095" width="13.54296875" style="67" customWidth="1"/>
    <col min="14096" max="14096" width="2.81640625" style="67" customWidth="1"/>
    <col min="14097" max="14097" width="4.453125" style="67" customWidth="1"/>
    <col min="14098" max="14098" width="2.81640625" style="67" customWidth="1"/>
    <col min="14099" max="14099" width="13.54296875" style="67" customWidth="1"/>
    <col min="14100" max="14100" width="2.81640625" style="67" customWidth="1"/>
    <col min="14101" max="14101" width="4.453125" style="67" customWidth="1"/>
    <col min="14102" max="14102" width="2.81640625" style="67" customWidth="1"/>
    <col min="14103" max="14103" width="13.54296875" style="67" customWidth="1"/>
    <col min="14104" max="14104" width="2.81640625" style="67" customWidth="1"/>
    <col min="14105" max="14105" width="2" style="67" customWidth="1"/>
    <col min="14106" max="14106" width="8.81640625" style="67" customWidth="1"/>
    <col min="14107" max="14107" width="15.453125" style="67" customWidth="1"/>
    <col min="14108" max="14110" width="8.81640625" style="67"/>
    <col min="14111" max="14111" width="15.453125" style="67" customWidth="1"/>
    <col min="14112" max="14113" width="8.81640625" style="67"/>
    <col min="14114" max="14114" width="11.453125" style="67" customWidth="1"/>
    <col min="14115" max="14115" width="15.453125" style="67" customWidth="1"/>
    <col min="14116" max="14341" width="8.81640625" style="67"/>
    <col min="14342" max="14342" width="1.54296875" style="67" customWidth="1"/>
    <col min="14343" max="14343" width="27.81640625" style="67" customWidth="1"/>
    <col min="14344" max="14344" width="22.453125" style="67" customWidth="1"/>
    <col min="14345" max="14345" width="2.453125" style="67" customWidth="1"/>
    <col min="14346" max="14346" width="2.81640625" style="67" customWidth="1"/>
    <col min="14347" max="14347" width="13.54296875" style="67" customWidth="1"/>
    <col min="14348" max="14348" width="2.81640625" style="67" customWidth="1"/>
    <col min="14349" max="14349" width="4.453125" style="67" customWidth="1"/>
    <col min="14350" max="14350" width="2.81640625" style="67" customWidth="1"/>
    <col min="14351" max="14351" width="13.54296875" style="67" customWidth="1"/>
    <col min="14352" max="14352" width="2.81640625" style="67" customWidth="1"/>
    <col min="14353" max="14353" width="4.453125" style="67" customWidth="1"/>
    <col min="14354" max="14354" width="2.81640625" style="67" customWidth="1"/>
    <col min="14355" max="14355" width="13.54296875" style="67" customWidth="1"/>
    <col min="14356" max="14356" width="2.81640625" style="67" customWidth="1"/>
    <col min="14357" max="14357" width="4.453125" style="67" customWidth="1"/>
    <col min="14358" max="14358" width="2.81640625" style="67" customWidth="1"/>
    <col min="14359" max="14359" width="13.54296875" style="67" customWidth="1"/>
    <col min="14360" max="14360" width="2.81640625" style="67" customWidth="1"/>
    <col min="14361" max="14361" width="2" style="67" customWidth="1"/>
    <col min="14362" max="14362" width="8.81640625" style="67" customWidth="1"/>
    <col min="14363" max="14363" width="15.453125" style="67" customWidth="1"/>
    <col min="14364" max="14366" width="8.81640625" style="67"/>
    <col min="14367" max="14367" width="15.453125" style="67" customWidth="1"/>
    <col min="14368" max="14369" width="8.81640625" style="67"/>
    <col min="14370" max="14370" width="11.453125" style="67" customWidth="1"/>
    <col min="14371" max="14371" width="15.453125" style="67" customWidth="1"/>
    <col min="14372" max="14597" width="8.81640625" style="67"/>
    <col min="14598" max="14598" width="1.54296875" style="67" customWidth="1"/>
    <col min="14599" max="14599" width="27.81640625" style="67" customWidth="1"/>
    <col min="14600" max="14600" width="22.453125" style="67" customWidth="1"/>
    <col min="14601" max="14601" width="2.453125" style="67" customWidth="1"/>
    <col min="14602" max="14602" width="2.81640625" style="67" customWidth="1"/>
    <col min="14603" max="14603" width="13.54296875" style="67" customWidth="1"/>
    <col min="14604" max="14604" width="2.81640625" style="67" customWidth="1"/>
    <col min="14605" max="14605" width="4.453125" style="67" customWidth="1"/>
    <col min="14606" max="14606" width="2.81640625" style="67" customWidth="1"/>
    <col min="14607" max="14607" width="13.54296875" style="67" customWidth="1"/>
    <col min="14608" max="14608" width="2.81640625" style="67" customWidth="1"/>
    <col min="14609" max="14609" width="4.453125" style="67" customWidth="1"/>
    <col min="14610" max="14610" width="2.81640625" style="67" customWidth="1"/>
    <col min="14611" max="14611" width="13.54296875" style="67" customWidth="1"/>
    <col min="14612" max="14612" width="2.81640625" style="67" customWidth="1"/>
    <col min="14613" max="14613" width="4.453125" style="67" customWidth="1"/>
    <col min="14614" max="14614" width="2.81640625" style="67" customWidth="1"/>
    <col min="14615" max="14615" width="13.54296875" style="67" customWidth="1"/>
    <col min="14616" max="14616" width="2.81640625" style="67" customWidth="1"/>
    <col min="14617" max="14617" width="2" style="67" customWidth="1"/>
    <col min="14618" max="14618" width="8.81640625" style="67" customWidth="1"/>
    <col min="14619" max="14619" width="15.453125" style="67" customWidth="1"/>
    <col min="14620" max="14622" width="8.81640625" style="67"/>
    <col min="14623" max="14623" width="15.453125" style="67" customWidth="1"/>
    <col min="14624" max="14625" width="8.81640625" style="67"/>
    <col min="14626" max="14626" width="11.453125" style="67" customWidth="1"/>
    <col min="14627" max="14627" width="15.453125" style="67" customWidth="1"/>
    <col min="14628" max="14853" width="8.81640625" style="67"/>
    <col min="14854" max="14854" width="1.54296875" style="67" customWidth="1"/>
    <col min="14855" max="14855" width="27.81640625" style="67" customWidth="1"/>
    <col min="14856" max="14856" width="22.453125" style="67" customWidth="1"/>
    <col min="14857" max="14857" width="2.453125" style="67" customWidth="1"/>
    <col min="14858" max="14858" width="2.81640625" style="67" customWidth="1"/>
    <col min="14859" max="14859" width="13.54296875" style="67" customWidth="1"/>
    <col min="14860" max="14860" width="2.81640625" style="67" customWidth="1"/>
    <col min="14861" max="14861" width="4.453125" style="67" customWidth="1"/>
    <col min="14862" max="14862" width="2.81640625" style="67" customWidth="1"/>
    <col min="14863" max="14863" width="13.54296875" style="67" customWidth="1"/>
    <col min="14864" max="14864" width="2.81640625" style="67" customWidth="1"/>
    <col min="14865" max="14865" width="4.453125" style="67" customWidth="1"/>
    <col min="14866" max="14866" width="2.81640625" style="67" customWidth="1"/>
    <col min="14867" max="14867" width="13.54296875" style="67" customWidth="1"/>
    <col min="14868" max="14868" width="2.81640625" style="67" customWidth="1"/>
    <col min="14869" max="14869" width="4.453125" style="67" customWidth="1"/>
    <col min="14870" max="14870" width="2.81640625" style="67" customWidth="1"/>
    <col min="14871" max="14871" width="13.54296875" style="67" customWidth="1"/>
    <col min="14872" max="14872" width="2.81640625" style="67" customWidth="1"/>
    <col min="14873" max="14873" width="2" style="67" customWidth="1"/>
    <col min="14874" max="14874" width="8.81640625" style="67" customWidth="1"/>
    <col min="14875" max="14875" width="15.453125" style="67" customWidth="1"/>
    <col min="14876" max="14878" width="8.81640625" style="67"/>
    <col min="14879" max="14879" width="15.453125" style="67" customWidth="1"/>
    <col min="14880" max="14881" width="8.81640625" style="67"/>
    <col min="14882" max="14882" width="11.453125" style="67" customWidth="1"/>
    <col min="14883" max="14883" width="15.453125" style="67" customWidth="1"/>
    <col min="14884" max="15109" width="8.81640625" style="67"/>
    <col min="15110" max="15110" width="1.54296875" style="67" customWidth="1"/>
    <col min="15111" max="15111" width="27.81640625" style="67" customWidth="1"/>
    <col min="15112" max="15112" width="22.453125" style="67" customWidth="1"/>
    <col min="15113" max="15113" width="2.453125" style="67" customWidth="1"/>
    <col min="15114" max="15114" width="2.81640625" style="67" customWidth="1"/>
    <col min="15115" max="15115" width="13.54296875" style="67" customWidth="1"/>
    <col min="15116" max="15116" width="2.81640625" style="67" customWidth="1"/>
    <col min="15117" max="15117" width="4.453125" style="67" customWidth="1"/>
    <col min="15118" max="15118" width="2.81640625" style="67" customWidth="1"/>
    <col min="15119" max="15119" width="13.54296875" style="67" customWidth="1"/>
    <col min="15120" max="15120" width="2.81640625" style="67" customWidth="1"/>
    <col min="15121" max="15121" width="4.453125" style="67" customWidth="1"/>
    <col min="15122" max="15122" width="2.81640625" style="67" customWidth="1"/>
    <col min="15123" max="15123" width="13.54296875" style="67" customWidth="1"/>
    <col min="15124" max="15124" width="2.81640625" style="67" customWidth="1"/>
    <col min="15125" max="15125" width="4.453125" style="67" customWidth="1"/>
    <col min="15126" max="15126" width="2.81640625" style="67" customWidth="1"/>
    <col min="15127" max="15127" width="13.54296875" style="67" customWidth="1"/>
    <col min="15128" max="15128" width="2.81640625" style="67" customWidth="1"/>
    <col min="15129" max="15129" width="2" style="67" customWidth="1"/>
    <col min="15130" max="15130" width="8.81640625" style="67" customWidth="1"/>
    <col min="15131" max="15131" width="15.453125" style="67" customWidth="1"/>
    <col min="15132" max="15134" width="8.81640625" style="67"/>
    <col min="15135" max="15135" width="15.453125" style="67" customWidth="1"/>
    <col min="15136" max="15137" width="8.81640625" style="67"/>
    <col min="15138" max="15138" width="11.453125" style="67" customWidth="1"/>
    <col min="15139" max="15139" width="15.453125" style="67" customWidth="1"/>
    <col min="15140" max="15365" width="8.81640625" style="67"/>
    <col min="15366" max="15366" width="1.54296875" style="67" customWidth="1"/>
    <col min="15367" max="15367" width="27.81640625" style="67" customWidth="1"/>
    <col min="15368" max="15368" width="22.453125" style="67" customWidth="1"/>
    <col min="15369" max="15369" width="2.453125" style="67" customWidth="1"/>
    <col min="15370" max="15370" width="2.81640625" style="67" customWidth="1"/>
    <col min="15371" max="15371" width="13.54296875" style="67" customWidth="1"/>
    <col min="15372" max="15372" width="2.81640625" style="67" customWidth="1"/>
    <col min="15373" max="15373" width="4.453125" style="67" customWidth="1"/>
    <col min="15374" max="15374" width="2.81640625" style="67" customWidth="1"/>
    <col min="15375" max="15375" width="13.54296875" style="67" customWidth="1"/>
    <col min="15376" max="15376" width="2.81640625" style="67" customWidth="1"/>
    <col min="15377" max="15377" width="4.453125" style="67" customWidth="1"/>
    <col min="15378" max="15378" width="2.81640625" style="67" customWidth="1"/>
    <col min="15379" max="15379" width="13.54296875" style="67" customWidth="1"/>
    <col min="15380" max="15380" width="2.81640625" style="67" customWidth="1"/>
    <col min="15381" max="15381" width="4.453125" style="67" customWidth="1"/>
    <col min="15382" max="15382" width="2.81640625" style="67" customWidth="1"/>
    <col min="15383" max="15383" width="13.54296875" style="67" customWidth="1"/>
    <col min="15384" max="15384" width="2.81640625" style="67" customWidth="1"/>
    <col min="15385" max="15385" width="2" style="67" customWidth="1"/>
    <col min="15386" max="15386" width="8.81640625" style="67" customWidth="1"/>
    <col min="15387" max="15387" width="15.453125" style="67" customWidth="1"/>
    <col min="15388" max="15390" width="8.81640625" style="67"/>
    <col min="15391" max="15391" width="15.453125" style="67" customWidth="1"/>
    <col min="15392" max="15393" width="8.81640625" style="67"/>
    <col min="15394" max="15394" width="11.453125" style="67" customWidth="1"/>
    <col min="15395" max="15395" width="15.453125" style="67" customWidth="1"/>
    <col min="15396" max="15621" width="8.81640625" style="67"/>
    <col min="15622" max="15622" width="1.54296875" style="67" customWidth="1"/>
    <col min="15623" max="15623" width="27.81640625" style="67" customWidth="1"/>
    <col min="15624" max="15624" width="22.453125" style="67" customWidth="1"/>
    <col min="15625" max="15625" width="2.453125" style="67" customWidth="1"/>
    <col min="15626" max="15626" width="2.81640625" style="67" customWidth="1"/>
    <col min="15627" max="15627" width="13.54296875" style="67" customWidth="1"/>
    <col min="15628" max="15628" width="2.81640625" style="67" customWidth="1"/>
    <col min="15629" max="15629" width="4.453125" style="67" customWidth="1"/>
    <col min="15630" max="15630" width="2.81640625" style="67" customWidth="1"/>
    <col min="15631" max="15631" width="13.54296875" style="67" customWidth="1"/>
    <col min="15632" max="15632" width="2.81640625" style="67" customWidth="1"/>
    <col min="15633" max="15633" width="4.453125" style="67" customWidth="1"/>
    <col min="15634" max="15634" width="2.81640625" style="67" customWidth="1"/>
    <col min="15635" max="15635" width="13.54296875" style="67" customWidth="1"/>
    <col min="15636" max="15636" width="2.81640625" style="67" customWidth="1"/>
    <col min="15637" max="15637" width="4.453125" style="67" customWidth="1"/>
    <col min="15638" max="15638" width="2.81640625" style="67" customWidth="1"/>
    <col min="15639" max="15639" width="13.54296875" style="67" customWidth="1"/>
    <col min="15640" max="15640" width="2.81640625" style="67" customWidth="1"/>
    <col min="15641" max="15641" width="2" style="67" customWidth="1"/>
    <col min="15642" max="15642" width="8.81640625" style="67" customWidth="1"/>
    <col min="15643" max="15643" width="15.453125" style="67" customWidth="1"/>
    <col min="15644" max="15646" width="8.81640625" style="67"/>
    <col min="15647" max="15647" width="15.453125" style="67" customWidth="1"/>
    <col min="15648" max="15649" width="8.81640625" style="67"/>
    <col min="15650" max="15650" width="11.453125" style="67" customWidth="1"/>
    <col min="15651" max="15651" width="15.453125" style="67" customWidth="1"/>
    <col min="15652" max="15877" width="8.81640625" style="67"/>
    <col min="15878" max="15878" width="1.54296875" style="67" customWidth="1"/>
    <col min="15879" max="15879" width="27.81640625" style="67" customWidth="1"/>
    <col min="15880" max="15880" width="22.453125" style="67" customWidth="1"/>
    <col min="15881" max="15881" width="2.453125" style="67" customWidth="1"/>
    <col min="15882" max="15882" width="2.81640625" style="67" customWidth="1"/>
    <col min="15883" max="15883" width="13.54296875" style="67" customWidth="1"/>
    <col min="15884" max="15884" width="2.81640625" style="67" customWidth="1"/>
    <col min="15885" max="15885" width="4.453125" style="67" customWidth="1"/>
    <col min="15886" max="15886" width="2.81640625" style="67" customWidth="1"/>
    <col min="15887" max="15887" width="13.54296875" style="67" customWidth="1"/>
    <col min="15888" max="15888" width="2.81640625" style="67" customWidth="1"/>
    <col min="15889" max="15889" width="4.453125" style="67" customWidth="1"/>
    <col min="15890" max="15890" width="2.81640625" style="67" customWidth="1"/>
    <col min="15891" max="15891" width="13.54296875" style="67" customWidth="1"/>
    <col min="15892" max="15892" width="2.81640625" style="67" customWidth="1"/>
    <col min="15893" max="15893" width="4.453125" style="67" customWidth="1"/>
    <col min="15894" max="15894" width="2.81640625" style="67" customWidth="1"/>
    <col min="15895" max="15895" width="13.54296875" style="67" customWidth="1"/>
    <col min="15896" max="15896" width="2.81640625" style="67" customWidth="1"/>
    <col min="15897" max="15897" width="2" style="67" customWidth="1"/>
    <col min="15898" max="15898" width="8.81640625" style="67" customWidth="1"/>
    <col min="15899" max="15899" width="15.453125" style="67" customWidth="1"/>
    <col min="15900" max="15902" width="8.81640625" style="67"/>
    <col min="15903" max="15903" width="15.453125" style="67" customWidth="1"/>
    <col min="15904" max="15905" width="8.81640625" style="67"/>
    <col min="15906" max="15906" width="11.453125" style="67" customWidth="1"/>
    <col min="15907" max="15907" width="15.453125" style="67" customWidth="1"/>
    <col min="15908" max="16133" width="8.81640625" style="67"/>
    <col min="16134" max="16134" width="1.54296875" style="67" customWidth="1"/>
    <col min="16135" max="16135" width="27.81640625" style="67" customWidth="1"/>
    <col min="16136" max="16136" width="22.453125" style="67" customWidth="1"/>
    <col min="16137" max="16137" width="2.453125" style="67" customWidth="1"/>
    <col min="16138" max="16138" width="2.81640625" style="67" customWidth="1"/>
    <col min="16139" max="16139" width="13.54296875" style="67" customWidth="1"/>
    <col min="16140" max="16140" width="2.81640625" style="67" customWidth="1"/>
    <col min="16141" max="16141" width="4.453125" style="67" customWidth="1"/>
    <col min="16142" max="16142" width="2.81640625" style="67" customWidth="1"/>
    <col min="16143" max="16143" width="13.54296875" style="67" customWidth="1"/>
    <col min="16144" max="16144" width="2.81640625" style="67" customWidth="1"/>
    <col min="16145" max="16145" width="4.453125" style="67" customWidth="1"/>
    <col min="16146" max="16146" width="2.81640625" style="67" customWidth="1"/>
    <col min="16147" max="16147" width="13.54296875" style="67" customWidth="1"/>
    <col min="16148" max="16148" width="2.81640625" style="67" customWidth="1"/>
    <col min="16149" max="16149" width="4.453125" style="67" customWidth="1"/>
    <col min="16150" max="16150" width="2.81640625" style="67" customWidth="1"/>
    <col min="16151" max="16151" width="13.54296875" style="67" customWidth="1"/>
    <col min="16152" max="16152" width="2.81640625" style="67" customWidth="1"/>
    <col min="16153" max="16153" width="2" style="67" customWidth="1"/>
    <col min="16154" max="16154" width="8.81640625" style="67" customWidth="1"/>
    <col min="16155" max="16155" width="15.453125" style="67" customWidth="1"/>
    <col min="16156" max="16158" width="8.81640625" style="67"/>
    <col min="16159" max="16159" width="15.453125" style="67" customWidth="1"/>
    <col min="16160" max="16161" width="8.81640625" style="67"/>
    <col min="16162" max="16162" width="11.453125" style="67" customWidth="1"/>
    <col min="16163" max="16163" width="15.453125" style="67" customWidth="1"/>
    <col min="16164" max="16384" width="8.81640625" style="67"/>
  </cols>
  <sheetData>
    <row r="1" spans="2:51" s="250" customFormat="1" ht="14.25" customHeight="1" thickBot="1" x14ac:dyDescent="0.35">
      <c r="C1" s="251"/>
      <c r="D1" s="251"/>
      <c r="E1" s="251"/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1"/>
      <c r="AR1" s="253" t="s">
        <v>877</v>
      </c>
      <c r="AS1" s="253"/>
      <c r="AT1" s="253"/>
      <c r="AU1" s="253"/>
      <c r="AV1" s="253"/>
      <c r="AW1" s="253"/>
      <c r="AX1" s="253"/>
      <c r="AY1" s="253"/>
    </row>
    <row r="2" spans="2:51" ht="14.25" customHeight="1" thickBot="1" x14ac:dyDescent="0.35">
      <c r="B2" s="235"/>
      <c r="C2" s="236" t="s">
        <v>151</v>
      </c>
      <c r="D2" s="237"/>
      <c r="E2" s="236"/>
      <c r="F2" s="236"/>
      <c r="G2" s="237" t="s">
        <v>26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6"/>
      <c r="Y2" s="238"/>
      <c r="AR2" s="253" t="s">
        <v>886</v>
      </c>
      <c r="AS2" s="253"/>
      <c r="AT2" s="253"/>
      <c r="AU2" s="253"/>
      <c r="AV2" s="253"/>
      <c r="AW2" s="253"/>
      <c r="AX2" s="253"/>
      <c r="AY2" s="253"/>
    </row>
    <row r="3" spans="2:51" ht="14.25" customHeight="1" thickBot="1" x14ac:dyDescent="0.35">
      <c r="B3" s="143"/>
      <c r="C3" s="64" t="s">
        <v>938</v>
      </c>
      <c r="D3" s="239"/>
      <c r="E3" s="140"/>
      <c r="F3" s="369" t="s">
        <v>959</v>
      </c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1"/>
      <c r="Y3" s="144"/>
      <c r="AR3" s="253"/>
      <c r="AS3" s="253"/>
      <c r="AT3" s="253"/>
      <c r="AU3" s="253"/>
      <c r="AV3" s="253"/>
      <c r="AW3" s="253"/>
      <c r="AX3" s="253"/>
      <c r="AY3" s="253"/>
    </row>
    <row r="4" spans="2:51" ht="14.25" customHeight="1" thickBot="1" x14ac:dyDescent="0.35">
      <c r="B4" s="143"/>
      <c r="C4" s="240" t="s">
        <v>144</v>
      </c>
      <c r="D4" s="241" t="s">
        <v>145</v>
      </c>
      <c r="E4" s="140"/>
      <c r="F4" s="242"/>
      <c r="G4" s="243" t="s">
        <v>148</v>
      </c>
      <c r="H4" s="243"/>
      <c r="I4" s="372" t="s">
        <v>150</v>
      </c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242"/>
      <c r="Y4" s="144"/>
      <c r="AR4" s="253"/>
      <c r="AS4" s="253"/>
      <c r="AT4" s="253"/>
      <c r="AU4" s="253"/>
      <c r="AV4" s="253"/>
      <c r="AW4" s="253"/>
      <c r="AX4" s="253"/>
      <c r="AY4" s="253"/>
    </row>
    <row r="5" spans="2:51" ht="15.75" customHeight="1" thickBot="1" x14ac:dyDescent="0.35">
      <c r="B5" s="143"/>
      <c r="C5" s="291" t="s">
        <v>889</v>
      </c>
      <c r="D5" s="295">
        <v>1</v>
      </c>
      <c r="E5" s="244"/>
      <c r="F5" s="375">
        <v>25167</v>
      </c>
      <c r="G5" s="376"/>
      <c r="H5" s="373" t="s">
        <v>966</v>
      </c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4"/>
      <c r="Y5" s="144"/>
      <c r="AA5" s="254"/>
      <c r="AB5" s="254"/>
      <c r="AC5" s="255" t="s">
        <v>898</v>
      </c>
      <c r="AD5" s="256"/>
      <c r="AE5" s="256"/>
      <c r="AF5" s="256"/>
      <c r="AR5" s="253"/>
      <c r="AS5" s="253"/>
      <c r="AT5" s="253"/>
      <c r="AU5" s="253"/>
      <c r="AV5" s="253"/>
      <c r="AW5" s="253"/>
      <c r="AX5" s="253"/>
      <c r="AY5" s="253"/>
    </row>
    <row r="6" spans="2:51" ht="14.25" customHeight="1" thickBot="1" x14ac:dyDescent="0.35">
      <c r="B6" s="143"/>
      <c r="C6" s="245" t="s">
        <v>146</v>
      </c>
      <c r="D6" s="246" t="s">
        <v>147</v>
      </c>
      <c r="E6" s="140"/>
      <c r="F6" s="140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140"/>
      <c r="Y6" s="144"/>
      <c r="AA6" s="256"/>
      <c r="AB6" s="256"/>
      <c r="AC6" s="256"/>
      <c r="AD6" s="256"/>
      <c r="AE6" s="256"/>
      <c r="AF6" s="256"/>
      <c r="AR6" s="253"/>
      <c r="AS6" s="253"/>
      <c r="AT6" s="257" t="s">
        <v>878</v>
      </c>
      <c r="AU6" s="257" t="s">
        <v>871</v>
      </c>
      <c r="AV6" s="257" t="s">
        <v>879</v>
      </c>
      <c r="AW6" s="257" t="s">
        <v>879</v>
      </c>
      <c r="AX6" s="257" t="s">
        <v>881</v>
      </c>
      <c r="AY6" s="257" t="s">
        <v>882</v>
      </c>
    </row>
    <row r="7" spans="2:51" ht="15.75" customHeight="1" thickBot="1" x14ac:dyDescent="0.35">
      <c r="B7" s="143"/>
      <c r="C7" s="148" t="s">
        <v>7</v>
      </c>
      <c r="D7" s="296">
        <v>2</v>
      </c>
      <c r="E7" s="244"/>
      <c r="F7" s="357" t="s">
        <v>149</v>
      </c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9"/>
      <c r="Y7" s="144"/>
      <c r="AR7" s="253" t="str">
        <f>CONCATENATE(C7,";",D5+AS10)</f>
        <v>BOL;1</v>
      </c>
      <c r="AS7" s="258" t="s">
        <v>195</v>
      </c>
      <c r="AT7" s="259">
        <f>VLOOKUP($AR$7,db_duur!$B$2:$J$11,4)</f>
        <v>700</v>
      </c>
      <c r="AU7" s="259"/>
      <c r="AV7" s="259"/>
      <c r="AW7" s="259"/>
      <c r="AX7" s="259"/>
      <c r="AY7" s="260">
        <f>VLOOKUP($AR$7,db_duur!$B$2:$J$11,5)</f>
        <v>700</v>
      </c>
    </row>
    <row r="8" spans="2:51" ht="14.25" customHeight="1" thickBot="1" x14ac:dyDescent="0.35">
      <c r="B8" s="143"/>
      <c r="C8" s="142"/>
      <c r="D8" s="139"/>
      <c r="E8" s="140"/>
      <c r="F8" s="140"/>
      <c r="G8" s="248"/>
      <c r="H8" s="248"/>
      <c r="I8" s="248"/>
      <c r="J8" s="249"/>
      <c r="K8" s="249"/>
      <c r="L8" s="249"/>
      <c r="M8" s="248"/>
      <c r="N8" s="249"/>
      <c r="O8" s="249"/>
      <c r="P8" s="249"/>
      <c r="Q8" s="248"/>
      <c r="R8" s="249"/>
      <c r="S8" s="249"/>
      <c r="T8" s="249"/>
      <c r="U8" s="248"/>
      <c r="V8" s="248"/>
      <c r="W8" s="248"/>
      <c r="X8" s="140"/>
      <c r="Y8" s="144"/>
      <c r="AR8" s="253"/>
      <c r="AS8" s="258" t="s">
        <v>0</v>
      </c>
      <c r="AT8" s="259">
        <f>VLOOKUP($AR$7,db_duur!$B$2:$J$11,6)</f>
        <v>250</v>
      </c>
      <c r="AU8" s="259"/>
      <c r="AV8" s="259"/>
      <c r="AW8" s="259"/>
      <c r="AX8" s="259"/>
      <c r="AY8" s="260">
        <f>VLOOKUP($AR$7,db_duur!$B$2:$J$11,7)</f>
        <v>250</v>
      </c>
    </row>
    <row r="9" spans="2:51" ht="21.75" customHeight="1" thickBot="1" x14ac:dyDescent="0.35">
      <c r="B9" s="143"/>
      <c r="C9" s="142" t="s">
        <v>143</v>
      </c>
      <c r="D9" s="139"/>
      <c r="E9" s="140"/>
      <c r="F9" s="357" t="s">
        <v>10</v>
      </c>
      <c r="G9" s="358"/>
      <c r="H9" s="359"/>
      <c r="I9" s="136"/>
      <c r="J9" s="377" t="s">
        <v>11</v>
      </c>
      <c r="K9" s="378"/>
      <c r="L9" s="379"/>
      <c r="M9" s="136"/>
      <c r="N9" s="377" t="s">
        <v>12</v>
      </c>
      <c r="O9" s="378"/>
      <c r="P9" s="379"/>
      <c r="Q9" s="137"/>
      <c r="R9" s="377" t="s">
        <v>15</v>
      </c>
      <c r="S9" s="378"/>
      <c r="T9" s="379"/>
      <c r="U9" s="137"/>
      <c r="V9" s="357" t="s">
        <v>4</v>
      </c>
      <c r="W9" s="358"/>
      <c r="X9" s="359"/>
      <c r="Y9" s="144"/>
      <c r="AR9" s="253"/>
      <c r="AS9" s="253"/>
      <c r="AT9" s="257"/>
      <c r="AU9" s="257"/>
      <c r="AV9" s="257"/>
      <c r="AW9" s="257"/>
      <c r="AX9" s="257"/>
      <c r="AY9" s="257">
        <f>VLOOKUP($AR$7,db_duur!$B$2:$J$11,9)</f>
        <v>1000</v>
      </c>
    </row>
    <row r="10" spans="2:51" ht="18.75" customHeight="1" thickBot="1" x14ac:dyDescent="0.35">
      <c r="B10" s="143"/>
      <c r="C10" s="59">
        <v>0.02</v>
      </c>
      <c r="D10" s="136" t="s">
        <v>195</v>
      </c>
      <c r="E10" s="139"/>
      <c r="F10" s="140"/>
      <c r="G10" s="292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700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34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300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 t="shared" si="0"/>
        <v>1000</v>
      </c>
      <c r="X12" s="135" t="str">
        <f>IFERROR(IF(W12&lt;AY9,"!",""),AC5)</f>
        <v/>
      </c>
      <c r="Y12" s="144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61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4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35">
      <c r="B16" s="72"/>
      <c r="C16" s="73"/>
      <c r="D16" s="73"/>
      <c r="E16" s="73"/>
      <c r="F16" s="357" t="s">
        <v>10</v>
      </c>
      <c r="G16" s="358"/>
      <c r="H16" s="359"/>
      <c r="I16" s="74"/>
      <c r="J16" s="357" t="s">
        <v>11</v>
      </c>
      <c r="K16" s="358"/>
      <c r="L16" s="359"/>
      <c r="M16" s="74"/>
      <c r="N16" s="357" t="s">
        <v>12</v>
      </c>
      <c r="O16" s="358"/>
      <c r="P16" s="359"/>
      <c r="Q16" s="75"/>
      <c r="R16" s="357" t="s">
        <v>15</v>
      </c>
      <c r="S16" s="358"/>
      <c r="T16" s="359"/>
      <c r="U16" s="75"/>
      <c r="V16" s="357" t="s">
        <v>4</v>
      </c>
      <c r="W16" s="358"/>
      <c r="X16" s="359"/>
      <c r="Y16" s="76"/>
      <c r="AR16" s="261"/>
      <c r="AS16" s="261"/>
    </row>
    <row r="17" spans="2:25" ht="10.4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0" t="s">
        <v>195</v>
      </c>
      <c r="D18" s="78"/>
      <c r="F18" s="363">
        <f>IFERROR(W10*(1+$C$10),AC5)</f>
        <v>714</v>
      </c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5"/>
      <c r="Y18" s="76"/>
    </row>
    <row r="19" spans="2:25" ht="10.4" customHeight="1" thickBot="1" x14ac:dyDescent="0.35">
      <c r="B19" s="72"/>
      <c r="C19" s="36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4" customHeight="1" x14ac:dyDescent="0.3">
      <c r="B20" s="72"/>
      <c r="C20" s="36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1"/>
      <c r="D21" s="74" t="s">
        <v>28</v>
      </c>
      <c r="E21" s="83"/>
      <c r="F21" s="84"/>
      <c r="G21" s="264">
        <f>G10*(1+$C$10)</f>
        <v>714</v>
      </c>
      <c r="H21" s="86"/>
      <c r="I21" s="75"/>
      <c r="J21" s="87"/>
      <c r="K21" s="264">
        <f>K10*(1+$C$10)</f>
        <v>561</v>
      </c>
      <c r="L21" s="86"/>
      <c r="M21" s="75"/>
      <c r="N21" s="87"/>
      <c r="O21" s="264">
        <f>O10*(1+$C$10)</f>
        <v>561</v>
      </c>
      <c r="P21" s="86"/>
      <c r="Q21" s="75"/>
      <c r="R21" s="87"/>
      <c r="S21" s="26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714</v>
      </c>
      <c r="X21" s="86"/>
      <c r="Y21" s="76"/>
    </row>
    <row r="22" spans="2:25" ht="10.4" customHeight="1" x14ac:dyDescent="0.3">
      <c r="B22" s="72"/>
      <c r="C22" s="36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1"/>
      <c r="D23" s="75" t="s">
        <v>17</v>
      </c>
      <c r="E23" s="89"/>
      <c r="F23" s="90"/>
      <c r="G23" s="264">
        <f>Opleidingsplan!D83</f>
        <v>745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4" customHeight="1" x14ac:dyDescent="0.3">
      <c r="B24" s="72"/>
      <c r="C24" s="36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1"/>
      <c r="D25" s="75" t="s">
        <v>18</v>
      </c>
      <c r="E25" s="73"/>
      <c r="F25" s="88"/>
      <c r="G25" s="75"/>
      <c r="H25" s="86"/>
      <c r="I25" s="75"/>
      <c r="J25" s="87"/>
      <c r="K25" s="264">
        <f>Opleidingsplan!W83</f>
        <v>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4" customHeight="1" x14ac:dyDescent="0.3">
      <c r="B26" s="72"/>
      <c r="C26" s="36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1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Opleidingsplan!AQ83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4" customHeight="1" x14ac:dyDescent="0.3">
      <c r="B28" s="72"/>
      <c r="C28" s="36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1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 t="e">
        <f>Opleidingsplan!#REF!</f>
        <v>#REF!</v>
      </c>
      <c r="T29" s="86"/>
      <c r="U29" s="75"/>
      <c r="V29" s="87"/>
      <c r="W29" s="85">
        <f>+G23+K25</f>
        <v>745</v>
      </c>
      <c r="X29" s="86"/>
      <c r="Y29" s="76"/>
    </row>
    <row r="30" spans="2:25" ht="10.4" customHeight="1" x14ac:dyDescent="0.3">
      <c r="B30" s="72"/>
      <c r="C30" s="36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1"/>
      <c r="D31" s="74" t="s">
        <v>4</v>
      </c>
      <c r="E31" s="83"/>
      <c r="F31" s="88"/>
      <c r="G31" s="265">
        <f>+G23-G21</f>
        <v>31</v>
      </c>
      <c r="H31" s="86"/>
      <c r="I31" s="75"/>
      <c r="J31" s="87"/>
      <c r="K31" s="265">
        <f>+K25-K21</f>
        <v>-561</v>
      </c>
      <c r="L31" s="86"/>
      <c r="M31" s="75"/>
      <c r="N31" s="87"/>
      <c r="O31" s="265">
        <f>+O27-O21</f>
        <v>-561</v>
      </c>
      <c r="P31" s="86"/>
      <c r="Q31" s="75"/>
      <c r="R31" s="87"/>
      <c r="S31" s="265" t="e">
        <f>+S29-S21</f>
        <v>#REF!</v>
      </c>
      <c r="T31" s="86"/>
      <c r="U31" s="75"/>
      <c r="V31" s="87"/>
      <c r="W31" s="85">
        <f>+W29-W21</f>
        <v>31</v>
      </c>
      <c r="X31" s="86"/>
      <c r="Y31" s="76"/>
    </row>
    <row r="32" spans="2:25" ht="10.4" customHeight="1" thickBot="1" x14ac:dyDescent="0.35">
      <c r="B32" s="72"/>
      <c r="C32" s="36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4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0" t="s">
        <v>0</v>
      </c>
      <c r="D34" s="78"/>
      <c r="F34" s="363">
        <f>W11*(1+$C$11)</f>
        <v>300</v>
      </c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5"/>
      <c r="Y34" s="76"/>
    </row>
    <row r="35" spans="2:25" ht="10.4" customHeight="1" thickBot="1" x14ac:dyDescent="0.35">
      <c r="B35" s="72"/>
      <c r="C35" s="36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4" customHeight="1" x14ac:dyDescent="0.3">
      <c r="B36" s="72"/>
      <c r="C36" s="36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1"/>
      <c r="D37" s="74" t="s">
        <v>28</v>
      </c>
      <c r="E37" s="83"/>
      <c r="F37" s="84"/>
      <c r="G37" s="264">
        <f>G11*(1+$C$11)</f>
        <v>300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338"/>
      <c r="T37" s="86"/>
      <c r="U37" s="75"/>
      <c r="V37" s="87"/>
      <c r="W37" s="85">
        <f>IF(VALUE($D$5)=1,G37,IF(VALUE($D$5)=2,SUM($G37:$K37),IF(VALUE($D$5)=3,SUM($G37:$O37),SUM($G37:$S37))))</f>
        <v>300</v>
      </c>
      <c r="X37" s="86"/>
      <c r="Y37" s="76"/>
    </row>
    <row r="38" spans="2:25" ht="10.4" customHeight="1" x14ac:dyDescent="0.3">
      <c r="B38" s="72"/>
      <c r="C38" s="36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1"/>
      <c r="D39" s="75" t="s">
        <v>17</v>
      </c>
      <c r="E39" s="89"/>
      <c r="F39" s="90"/>
      <c r="G39" s="264">
        <f>Opleidingsplan!E83</f>
        <v>320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4" customHeight="1" x14ac:dyDescent="0.3">
      <c r="B40" s="72"/>
      <c r="C40" s="36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1"/>
      <c r="D41" s="75" t="s">
        <v>18</v>
      </c>
      <c r="E41" s="73"/>
      <c r="F41" s="88"/>
      <c r="G41" s="75"/>
      <c r="H41" s="86"/>
      <c r="I41" s="75"/>
      <c r="J41" s="87"/>
      <c r="K41" s="264">
        <f>Opleidingsplan!X83</f>
        <v>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4" customHeight="1" x14ac:dyDescent="0.3">
      <c r="B42" s="72"/>
      <c r="C42" s="36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1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Opleidingsplan!AR83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4" customHeight="1" x14ac:dyDescent="0.3">
      <c r="B44" s="72"/>
      <c r="C44" s="36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1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 t="e">
        <f>Opleidingsplan!#REF!</f>
        <v>#REF!</v>
      </c>
      <c r="T45" s="86"/>
      <c r="U45" s="75"/>
      <c r="V45" s="87"/>
      <c r="W45" s="85">
        <f>+G39+K41</f>
        <v>320</v>
      </c>
      <c r="X45" s="86"/>
      <c r="Y45" s="76"/>
    </row>
    <row r="46" spans="2:25" ht="10.4" customHeight="1" x14ac:dyDescent="0.3">
      <c r="B46" s="72"/>
      <c r="C46" s="36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1"/>
      <c r="D47" s="74" t="s">
        <v>4</v>
      </c>
      <c r="E47" s="83"/>
      <c r="F47" s="88"/>
      <c r="G47" s="265">
        <f>+G39-G37</f>
        <v>20</v>
      </c>
      <c r="H47" s="86"/>
      <c r="I47" s="75"/>
      <c r="J47" s="87"/>
      <c r="K47" s="265">
        <f>+K41-K37</f>
        <v>-450</v>
      </c>
      <c r="L47" s="86"/>
      <c r="M47" s="75"/>
      <c r="N47" s="87"/>
      <c r="O47" s="265">
        <f>+O43-O37</f>
        <v>-450</v>
      </c>
      <c r="P47" s="86"/>
      <c r="Q47" s="75"/>
      <c r="R47" s="87"/>
      <c r="S47" s="265" t="e">
        <f>+S45-S37</f>
        <v>#REF!</v>
      </c>
      <c r="T47" s="86"/>
      <c r="U47" s="75"/>
      <c r="V47" s="87"/>
      <c r="W47" s="85">
        <f>(G47)</f>
        <v>20</v>
      </c>
      <c r="X47" s="86"/>
      <c r="Y47" s="76"/>
    </row>
    <row r="48" spans="2:25" ht="10.4" customHeight="1" thickBot="1" x14ac:dyDescent="0.35">
      <c r="B48" s="72"/>
      <c r="C48" s="36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4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1" t="s">
        <v>4</v>
      </c>
      <c r="D50" s="78"/>
      <c r="E50" s="73"/>
      <c r="F50" s="354">
        <f>F18+F34+W12-W11-W10</f>
        <v>1014</v>
      </c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6"/>
      <c r="Y50" s="76"/>
    </row>
    <row r="51" spans="1:125" ht="10.4" customHeight="1" thickBot="1" x14ac:dyDescent="0.35">
      <c r="B51" s="72"/>
      <c r="C51" s="35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4" customHeight="1" x14ac:dyDescent="0.3">
      <c r="B52" s="72"/>
      <c r="C52" s="35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52"/>
      <c r="D53" s="74" t="s">
        <v>28</v>
      </c>
      <c r="E53" s="83"/>
      <c r="F53" s="84"/>
      <c r="G53" s="264">
        <f>+G21+G37</f>
        <v>1014</v>
      </c>
      <c r="H53" s="76"/>
      <c r="I53" s="77"/>
      <c r="J53" s="88"/>
      <c r="K53" s="264">
        <f>+K21+K37</f>
        <v>1011</v>
      </c>
      <c r="L53" s="86"/>
      <c r="M53" s="75"/>
      <c r="N53" s="87"/>
      <c r="O53" s="264">
        <f>+O21+O37</f>
        <v>1011</v>
      </c>
      <c r="P53" s="86"/>
      <c r="Q53" s="75"/>
      <c r="R53" s="87"/>
      <c r="S53" s="26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1014</v>
      </c>
      <c r="X53" s="100"/>
      <c r="Y53" s="76"/>
      <c r="AP53" s="261"/>
    </row>
    <row r="54" spans="1:125" ht="10.4" customHeight="1" x14ac:dyDescent="0.3">
      <c r="B54" s="72"/>
      <c r="C54" s="35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 x14ac:dyDescent="0.3">
      <c r="B55" s="72"/>
      <c r="C55" s="352"/>
      <c r="D55" s="74" t="s">
        <v>195</v>
      </c>
      <c r="E55" s="83"/>
      <c r="F55" s="84"/>
      <c r="G55" s="264">
        <f>G23</f>
        <v>745</v>
      </c>
      <c r="H55" s="86"/>
      <c r="I55" s="75"/>
      <c r="J55" s="87"/>
      <c r="K55" s="264">
        <f>K25</f>
        <v>0</v>
      </c>
      <c r="L55" s="86"/>
      <c r="M55" s="75"/>
      <c r="N55" s="87"/>
      <c r="O55" s="264">
        <f>O27</f>
        <v>0</v>
      </c>
      <c r="P55" s="86"/>
      <c r="Q55" s="75"/>
      <c r="R55" s="87"/>
      <c r="S55" s="264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745</v>
      </c>
      <c r="X55" s="100"/>
      <c r="Y55" s="76"/>
    </row>
    <row r="56" spans="1:125" ht="14.25" customHeight="1" x14ac:dyDescent="0.3">
      <c r="B56" s="72"/>
      <c r="C56" s="352"/>
      <c r="D56" s="74" t="s">
        <v>0</v>
      </c>
      <c r="E56" s="83"/>
      <c r="F56" s="84"/>
      <c r="G56" s="264">
        <f>G39</f>
        <v>320</v>
      </c>
      <c r="H56" s="86"/>
      <c r="I56" s="75"/>
      <c r="J56" s="87"/>
      <c r="K56" s="264">
        <f>K41</f>
        <v>0</v>
      </c>
      <c r="L56" s="86"/>
      <c r="M56" s="75"/>
      <c r="N56" s="87"/>
      <c r="O56" s="264">
        <f>O43</f>
        <v>0</v>
      </c>
      <c r="P56" s="86"/>
      <c r="Q56" s="75"/>
      <c r="R56" s="87"/>
      <c r="S56" s="264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320</v>
      </c>
      <c r="X56" s="100"/>
      <c r="Y56" s="76"/>
    </row>
    <row r="57" spans="1:125" s="266" customFormat="1" ht="14.25" customHeight="1" x14ac:dyDescent="0.3">
      <c r="A57" s="256"/>
      <c r="B57" s="103"/>
      <c r="C57" s="35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0.30046948356807512</v>
      </c>
      <c r="X57" s="113"/>
      <c r="Y57" s="114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</row>
    <row r="58" spans="1:125" ht="14.25" customHeight="1" x14ac:dyDescent="0.3">
      <c r="B58" s="72"/>
      <c r="C58" s="352"/>
      <c r="D58" s="74" t="s">
        <v>4</v>
      </c>
      <c r="E58" s="83"/>
      <c r="F58" s="88"/>
      <c r="G58" s="264">
        <f>+G55+G56</f>
        <v>1065</v>
      </c>
      <c r="H58" s="76"/>
      <c r="I58" s="77"/>
      <c r="J58" s="88"/>
      <c r="K58" s="264">
        <f>+K55+K56</f>
        <v>0</v>
      </c>
      <c r="L58" s="86"/>
      <c r="M58" s="75"/>
      <c r="N58" s="87"/>
      <c r="O58" s="264">
        <f>+O55+O56</f>
        <v>0</v>
      </c>
      <c r="P58" s="86"/>
      <c r="Q58" s="75"/>
      <c r="R58" s="87"/>
      <c r="S58" s="264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1065</v>
      </c>
      <c r="X58" s="100"/>
      <c r="Y58" s="76"/>
    </row>
    <row r="59" spans="1:125" ht="10.4" customHeight="1" x14ac:dyDescent="0.3">
      <c r="B59" s="72"/>
      <c r="C59" s="35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4" customHeight="1" x14ac:dyDescent="0.3">
      <c r="B60" s="72"/>
      <c r="C60" s="352"/>
      <c r="D60" s="116" t="s">
        <v>141</v>
      </c>
      <c r="E60" s="83"/>
      <c r="F60" s="88"/>
      <c r="G60" s="265">
        <f>(G56+G55)-G53</f>
        <v>51</v>
      </c>
      <c r="H60" s="76"/>
      <c r="I60" s="77"/>
      <c r="J60" s="88"/>
      <c r="K60" s="265">
        <f>(K56+K55)-K53</f>
        <v>-1011</v>
      </c>
      <c r="L60" s="86"/>
      <c r="M60" s="75"/>
      <c r="N60" s="87"/>
      <c r="O60" s="265">
        <f>(O56+O55)-O53</f>
        <v>-1011</v>
      </c>
      <c r="P60" s="86"/>
      <c r="Q60" s="75"/>
      <c r="R60" s="87"/>
      <c r="S60" s="265" t="e">
        <f>(S56+S55)-S53</f>
        <v>#REF!</v>
      </c>
      <c r="T60" s="86"/>
      <c r="U60" s="75"/>
      <c r="V60" s="87"/>
      <c r="W60" s="205">
        <f>IF(VALUE($D$5)=1,G60,IF(VALUE($D$5)=2,SUM($G60:$K60),IF(VALUE($D$5)=3,SUM($G60:$O60),SUM($G60:$S60))))</f>
        <v>51</v>
      </c>
      <c r="X60" s="100"/>
      <c r="Y60" s="76"/>
    </row>
    <row r="61" spans="1:125" ht="10.4" customHeight="1" x14ac:dyDescent="0.3">
      <c r="B61" s="72"/>
      <c r="C61" s="35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52"/>
      <c r="D62" s="116" t="s">
        <v>142</v>
      </c>
      <c r="E62" s="83"/>
      <c r="F62" s="88"/>
      <c r="G62" s="265">
        <f>G55+G56-((G21/(1+$C$10))+(G37/(1+$C$11)))</f>
        <v>65</v>
      </c>
      <c r="H62" s="76"/>
      <c r="I62" s="77"/>
      <c r="J62" s="88"/>
      <c r="K62" s="265">
        <f>K55+K56-((K21/(1+$C$10))+(K37/(1+$C$11)))</f>
        <v>-1000</v>
      </c>
      <c r="L62" s="86"/>
      <c r="M62" s="75"/>
      <c r="N62" s="87"/>
      <c r="O62" s="265">
        <f>O55+O56-((O21/(1+$C$10))+(O37/(1+$C$11)))</f>
        <v>-1000</v>
      </c>
      <c r="P62" s="86"/>
      <c r="Q62" s="75"/>
      <c r="R62" s="87"/>
      <c r="S62" s="265" t="e">
        <f>S55+S56-((S21/(1+$C$10))+(S37/(1+$C$11)))</f>
        <v>#REF!</v>
      </c>
      <c r="T62" s="86"/>
      <c r="U62" s="75"/>
      <c r="V62" s="87"/>
      <c r="W62" s="205">
        <f>IF(VALUE($D$5)=1,G62,IF(VALUE($D$5)=2,SUM($G62:$K62),IF(VALUE($D$5)=3,SUM($G62:$O62),SUM($G62:$S62))))</f>
        <v>65</v>
      </c>
      <c r="X62" s="100"/>
      <c r="Y62" s="76"/>
    </row>
    <row r="63" spans="1:125" ht="10.4" customHeight="1" thickBot="1" x14ac:dyDescent="0.35">
      <c r="B63" s="72"/>
      <c r="C63" s="35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4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6" t="s">
        <v>188</v>
      </c>
    </row>
    <row r="66" spans="3:23" ht="14.5" x14ac:dyDescent="0.35">
      <c r="C66" s="233" t="s">
        <v>23</v>
      </c>
      <c r="D66" s="63"/>
      <c r="E66" s="62"/>
      <c r="F66" s="62"/>
      <c r="G66" s="62"/>
      <c r="H66" s="62"/>
      <c r="I66" s="62"/>
      <c r="J66" s="63"/>
      <c r="K66" s="366">
        <f ca="1">Examenprogramma!$B$25</f>
        <v>43657</v>
      </c>
      <c r="L66" s="366"/>
      <c r="M66" s="366"/>
      <c r="N66" s="366"/>
      <c r="O66" s="366"/>
    </row>
    <row r="67" spans="3:23" ht="14.5" x14ac:dyDescent="0.35">
      <c r="C67" s="233" t="s">
        <v>24</v>
      </c>
      <c r="D67" s="63"/>
      <c r="E67" s="62"/>
      <c r="F67" s="62"/>
      <c r="G67" s="62"/>
      <c r="H67" s="62"/>
      <c r="I67" s="62"/>
      <c r="J67" s="63"/>
      <c r="K67" s="367" t="str">
        <f>Examenprogramma!$B$26</f>
        <v>Schiedam</v>
      </c>
      <c r="L67" s="367"/>
      <c r="M67" s="367"/>
      <c r="N67" s="367"/>
      <c r="O67" s="367"/>
    </row>
    <row r="68" spans="3:23" ht="14.5" x14ac:dyDescent="0.35">
      <c r="C68" s="233" t="s">
        <v>21</v>
      </c>
      <c r="D68" s="63"/>
      <c r="E68" s="62"/>
      <c r="F68" s="62"/>
      <c r="G68" s="62"/>
      <c r="H68" s="62"/>
      <c r="I68" s="62"/>
      <c r="J68" s="63"/>
      <c r="K68" s="368" t="str">
        <f>Examenprogramma!$B$27</f>
        <v>A.J. de Graaf</v>
      </c>
      <c r="L68" s="368"/>
      <c r="M68" s="368"/>
      <c r="N68" s="368"/>
      <c r="O68" s="368"/>
    </row>
    <row r="69" spans="3:23" s="250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0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0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0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0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0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0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0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0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0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0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0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0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0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0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0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0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0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0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0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0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0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0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0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0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0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0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0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0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0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0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0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0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0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0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0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0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0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0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0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0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0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0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0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0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0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0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0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0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0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0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0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0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0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0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0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0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0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0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0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0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0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0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0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0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0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0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0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0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0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0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0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0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0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0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0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0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0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0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0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0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0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0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0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0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0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0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0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0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0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0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0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0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0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0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0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0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0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0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0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0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0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0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0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0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0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0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0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0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0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0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0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0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0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0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0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0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0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0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0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0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0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0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0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0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0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0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0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0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0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0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0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0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0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0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0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0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0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0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0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0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0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0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0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0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0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0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0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0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0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0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0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0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0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0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0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0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0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0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0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0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0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0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0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0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0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104"/>
  <sheetViews>
    <sheetView zoomScale="80" zoomScaleNormal="80" workbookViewId="0">
      <pane xSplit="3" ySplit="15" topLeftCell="D27" activePane="bottomRight" state="frozen"/>
      <selection pane="topRight" activeCell="C1" sqref="C1"/>
      <selection pane="bottomLeft" activeCell="A13" sqref="A13"/>
      <selection pane="bottomRight" activeCell="BM47" sqref="BM47"/>
    </sheetView>
  </sheetViews>
  <sheetFormatPr defaultColWidth="8.81640625" defaultRowHeight="14.5" outlineLevelRow="1" outlineLevelCol="1" x14ac:dyDescent="0.35"/>
  <cols>
    <col min="1" max="1" width="31.453125" style="209" customWidth="1"/>
    <col min="2" max="2" width="10.54296875" style="209" hidden="1" customWidth="1"/>
    <col min="3" max="3" width="1.54296875" style="207" customWidth="1"/>
    <col min="4" max="4" width="11.54296875" style="208" customWidth="1"/>
    <col min="5" max="5" width="9.54296875" style="208" customWidth="1"/>
    <col min="6" max="6" width="7.54296875" style="209" bestFit="1" customWidth="1" outlineLevel="1"/>
    <col min="7" max="7" width="6.7265625" style="209" bestFit="1" customWidth="1" outlineLevel="1"/>
    <col min="8" max="8" width="6.54296875" style="209" bestFit="1" customWidth="1" outlineLevel="1"/>
    <col min="9" max="9" width="6.7265625" style="209" bestFit="1" customWidth="1" outlineLevel="1"/>
    <col min="10" max="10" width="6.54296875" style="209" bestFit="1" customWidth="1" outlineLevel="1"/>
    <col min="11" max="11" width="6.7265625" style="209" bestFit="1" customWidth="1" outlineLevel="1"/>
    <col min="12" max="12" width="7.54296875" style="207" bestFit="1" customWidth="1" outlineLevel="1"/>
    <col min="13" max="13" width="6.7265625" style="207" bestFit="1" customWidth="1" outlineLevel="1"/>
    <col min="14" max="14" width="6.54296875" style="209" bestFit="1" customWidth="1" outlineLevel="1"/>
    <col min="15" max="15" width="6.7265625" style="209" bestFit="1" customWidth="1" outlineLevel="1"/>
    <col min="16" max="16" width="6.54296875" style="207" bestFit="1" customWidth="1" outlineLevel="1"/>
    <col min="17" max="17" width="6.7265625" style="207" bestFit="1" customWidth="1" outlineLevel="1"/>
    <col min="18" max="18" width="6.54296875" style="209" bestFit="1" customWidth="1" outlineLevel="1"/>
    <col min="19" max="19" width="6.7265625" style="209" bestFit="1" customWidth="1" outlineLevel="1"/>
    <col min="20" max="20" width="6.54296875" style="207" bestFit="1" customWidth="1" outlineLevel="1"/>
    <col min="21" max="21" width="6.7265625" style="207" bestFit="1" customWidth="1" outlineLevel="1"/>
    <col min="22" max="22" width="3.1796875" style="209" customWidth="1"/>
    <col min="23" max="24" width="9.54296875" style="209" hidden="1" customWidth="1"/>
    <col min="25" max="25" width="9.54296875" style="207" hidden="1" customWidth="1" outlineLevel="1"/>
    <col min="26" max="26" width="9.54296875" style="209" hidden="1" customWidth="1" outlineLevel="1"/>
    <col min="27" max="36" width="7.453125" style="209" hidden="1" customWidth="1" outlineLevel="1"/>
    <col min="37" max="37" width="7.453125" style="207" hidden="1" customWidth="1" outlineLevel="1"/>
    <col min="38" max="39" width="7.453125" style="209" hidden="1" customWidth="1" outlineLevel="1"/>
    <col min="40" max="40" width="7.453125" style="207" hidden="1" customWidth="1" outlineLevel="1"/>
    <col min="41" max="41" width="7.453125" style="209" hidden="1" customWidth="1" collapsed="1"/>
    <col min="42" max="42" width="7.453125" style="209" hidden="1" customWidth="1"/>
    <col min="43" max="43" width="1.54296875" style="209" hidden="1" customWidth="1"/>
    <col min="44" max="46" width="9.54296875" style="209" hidden="1" customWidth="1"/>
    <col min="47" max="52" width="7.453125" style="209" hidden="1" customWidth="1" outlineLevel="1"/>
    <col min="53" max="53" width="7.453125" style="207" hidden="1" customWidth="1" outlineLevel="1"/>
    <col min="54" max="55" width="7.453125" style="209" hidden="1" customWidth="1" outlineLevel="1"/>
    <col min="56" max="56" width="7.453125" style="207" hidden="1" customWidth="1" outlineLevel="1"/>
    <col min="57" max="59" width="7.453125" style="209" hidden="1" customWidth="1" outlineLevel="1"/>
    <col min="60" max="60" width="7.453125" style="207" hidden="1" customWidth="1" outlineLevel="1"/>
    <col min="61" max="61" width="7.453125" style="209" hidden="1" customWidth="1" outlineLevel="1"/>
    <col min="62" max="62" width="11" style="209" customWidth="1" outlineLevel="1"/>
    <col min="63" max="63" width="9.26953125" style="209" customWidth="1"/>
    <col min="64" max="65" width="10.54296875" style="209" customWidth="1"/>
    <col min="66" max="16384" width="8.81640625" style="209"/>
  </cols>
  <sheetData>
    <row r="1" spans="1:63" x14ac:dyDescent="0.35">
      <c r="A1" s="206" t="s">
        <v>5</v>
      </c>
      <c r="B1" s="206"/>
      <c r="L1" s="209"/>
      <c r="M1" s="209"/>
      <c r="P1" s="209"/>
      <c r="Q1" s="209"/>
      <c r="R1" s="207"/>
      <c r="S1" s="207"/>
      <c r="T1" s="209"/>
      <c r="U1" s="209"/>
      <c r="V1" s="207"/>
      <c r="W1" s="207"/>
      <c r="Y1" s="209"/>
      <c r="Z1" s="207"/>
      <c r="AA1" s="207"/>
      <c r="AE1" s="207"/>
      <c r="AK1" s="209"/>
      <c r="AN1" s="209"/>
      <c r="AQ1" s="207"/>
      <c r="AT1" s="207"/>
      <c r="BA1" s="209"/>
      <c r="BD1" s="209"/>
      <c r="BG1" s="207"/>
      <c r="BH1" s="209"/>
    </row>
    <row r="2" spans="1:63" ht="14.15" customHeight="1" x14ac:dyDescent="0.35">
      <c r="A2" s="206"/>
      <c r="B2" s="206"/>
      <c r="L2" s="209"/>
      <c r="M2" s="209"/>
      <c r="P2" s="209"/>
      <c r="Q2" s="209"/>
      <c r="R2" s="207"/>
      <c r="S2" s="207"/>
      <c r="T2" s="209"/>
      <c r="U2" s="209"/>
      <c r="V2" s="207"/>
      <c r="W2" s="207"/>
      <c r="Y2" s="209"/>
      <c r="Z2" s="207"/>
      <c r="AA2" s="207"/>
      <c r="AE2" s="207"/>
      <c r="AK2" s="209"/>
      <c r="AN2" s="209"/>
      <c r="AQ2" s="207"/>
      <c r="AT2" s="207"/>
      <c r="BA2" s="209"/>
      <c r="BD2" s="209"/>
      <c r="BG2" s="207"/>
      <c r="BH2" s="209"/>
    </row>
    <row r="3" spans="1:63" x14ac:dyDescent="0.35">
      <c r="A3" s="210" t="s">
        <v>152</v>
      </c>
      <c r="B3" s="210"/>
      <c r="D3" s="336" t="str">
        <f>+Opleidingseis!$C$5</f>
        <v>MBO | LIFE College</v>
      </c>
      <c r="E3" s="337"/>
      <c r="F3" s="337"/>
      <c r="G3" s="337"/>
      <c r="H3" s="337"/>
      <c r="I3" s="337"/>
      <c r="J3" s="337"/>
      <c r="K3" s="337"/>
      <c r="L3" s="342"/>
      <c r="M3" s="334"/>
      <c r="N3" s="334"/>
      <c r="O3" s="334"/>
      <c r="P3" s="334"/>
      <c r="Q3" s="211"/>
      <c r="R3" s="211"/>
      <c r="S3" s="211"/>
      <c r="T3" s="211"/>
      <c r="U3" s="211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K3" s="209"/>
      <c r="AN3" s="209"/>
      <c r="BA3" s="209"/>
      <c r="BD3" s="209"/>
      <c r="BH3" s="209"/>
    </row>
    <row r="4" spans="1:63" x14ac:dyDescent="0.35">
      <c r="A4" s="210" t="s">
        <v>22</v>
      </c>
      <c r="B4" s="210"/>
      <c r="D4" s="336" t="str">
        <f>Examenprogramma!B3</f>
        <v>Schiedam</v>
      </c>
      <c r="E4" s="337"/>
      <c r="F4" s="337"/>
      <c r="G4" s="337"/>
      <c r="H4" s="337"/>
      <c r="I4" s="337"/>
      <c r="J4" s="337"/>
      <c r="K4" s="337"/>
      <c r="L4" s="342"/>
      <c r="M4" s="334"/>
      <c r="N4" s="334"/>
      <c r="O4" s="334"/>
      <c r="P4" s="334"/>
      <c r="Q4" s="211"/>
      <c r="R4" s="211"/>
      <c r="S4" s="211"/>
      <c r="T4" s="211"/>
      <c r="U4" s="211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K4" s="209"/>
      <c r="AN4" s="209"/>
      <c r="BA4" s="209"/>
      <c r="BD4" s="209"/>
      <c r="BH4" s="209"/>
    </row>
    <row r="5" spans="1:63" x14ac:dyDescent="0.35">
      <c r="A5" s="210" t="s">
        <v>26</v>
      </c>
      <c r="B5" s="210"/>
      <c r="D5" s="336" t="str">
        <f>Opleidingseis!F3</f>
        <v>Handel en ondernemen</v>
      </c>
      <c r="E5" s="337"/>
      <c r="F5" s="337"/>
      <c r="G5" s="337"/>
      <c r="H5" s="337"/>
      <c r="I5" s="337"/>
      <c r="J5" s="337"/>
      <c r="K5" s="337"/>
      <c r="L5" s="342"/>
      <c r="M5" s="334"/>
      <c r="N5" s="334"/>
      <c r="O5" s="334"/>
      <c r="P5" s="334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311"/>
      <c r="AE5" s="211"/>
      <c r="AF5" s="211"/>
      <c r="AG5" s="211"/>
      <c r="AK5" s="209"/>
      <c r="AN5" s="209"/>
      <c r="AO5" s="227"/>
      <c r="AP5" s="227"/>
      <c r="AQ5" s="227"/>
      <c r="AR5" s="227"/>
      <c r="AS5" s="227"/>
      <c r="AT5" s="227"/>
      <c r="AU5" s="227"/>
      <c r="AV5" s="227"/>
      <c r="BA5" s="209"/>
      <c r="BD5" s="209"/>
      <c r="BE5" s="227"/>
      <c r="BF5" s="227"/>
      <c r="BG5" s="227"/>
      <c r="BH5" s="227"/>
      <c r="BI5" s="227"/>
    </row>
    <row r="6" spans="1:63" x14ac:dyDescent="0.35">
      <c r="A6" s="210" t="s">
        <v>151</v>
      </c>
      <c r="B6" s="210"/>
      <c r="D6" s="336" t="str">
        <f>Opleidingseis!C3</f>
        <v>2019-2020</v>
      </c>
      <c r="E6" s="337"/>
      <c r="F6" s="337"/>
      <c r="G6" s="337"/>
      <c r="H6" s="337"/>
      <c r="I6" s="337"/>
      <c r="J6" s="337"/>
      <c r="K6" s="337"/>
      <c r="L6" s="342"/>
      <c r="M6" s="334"/>
      <c r="N6" s="334"/>
      <c r="O6" s="334"/>
      <c r="P6" s="334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311"/>
      <c r="AE6" s="211"/>
      <c r="AF6" s="211"/>
      <c r="AG6" s="211"/>
      <c r="AK6" s="209"/>
      <c r="AN6" s="209"/>
      <c r="AO6" s="227"/>
      <c r="AP6" s="227"/>
      <c r="AQ6" s="227"/>
      <c r="AR6" s="227"/>
      <c r="AS6" s="227"/>
      <c r="AT6" s="227"/>
      <c r="AU6" s="227"/>
      <c r="AV6" s="227"/>
      <c r="BA6" s="209"/>
      <c r="BD6" s="209"/>
      <c r="BE6" s="227"/>
      <c r="BF6" s="227"/>
      <c r="BG6" s="227"/>
      <c r="BH6" s="227"/>
      <c r="BI6" s="227"/>
    </row>
    <row r="7" spans="1:63" x14ac:dyDescent="0.35">
      <c r="A7" s="210" t="s">
        <v>150</v>
      </c>
      <c r="B7" s="210"/>
      <c r="D7" s="336" t="str">
        <f>Opleidingseis!H5</f>
        <v>Verkoop (Verkoper)</v>
      </c>
      <c r="E7" s="337"/>
      <c r="F7" s="337"/>
      <c r="G7" s="337"/>
      <c r="H7" s="337"/>
      <c r="I7" s="337"/>
      <c r="J7" s="337"/>
      <c r="K7" s="337"/>
      <c r="L7" s="342"/>
      <c r="M7" s="334"/>
      <c r="N7" s="334"/>
      <c r="O7" s="334"/>
      <c r="P7" s="334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311"/>
      <c r="AE7" s="211"/>
      <c r="AF7" s="211"/>
      <c r="AG7" s="211"/>
      <c r="AK7" s="209"/>
      <c r="AN7" s="209"/>
      <c r="AO7" s="227"/>
      <c r="AP7" s="227"/>
      <c r="AQ7" s="227"/>
      <c r="AR7" s="227"/>
      <c r="AS7" s="227"/>
      <c r="AT7" s="227"/>
      <c r="AU7" s="227"/>
      <c r="AV7" s="227"/>
      <c r="BA7" s="209"/>
      <c r="BD7" s="209"/>
      <c r="BE7" s="227"/>
      <c r="BF7" s="227"/>
      <c r="BG7" s="227"/>
      <c r="BH7" s="227"/>
      <c r="BI7" s="227"/>
    </row>
    <row r="8" spans="1:63" x14ac:dyDescent="0.35">
      <c r="A8" s="210" t="s">
        <v>148</v>
      </c>
      <c r="B8" s="210"/>
      <c r="D8" s="336">
        <f>Opleidingseis!F5</f>
        <v>25167</v>
      </c>
      <c r="E8" s="337"/>
      <c r="F8" s="337"/>
      <c r="G8" s="337"/>
      <c r="H8" s="337"/>
      <c r="I8" s="337"/>
      <c r="J8" s="337"/>
      <c r="K8" s="337"/>
      <c r="L8" s="342"/>
      <c r="M8" s="334"/>
      <c r="N8" s="334"/>
      <c r="O8" s="334"/>
      <c r="P8" s="334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311"/>
      <c r="AE8" s="211"/>
      <c r="AF8" s="211"/>
      <c r="AG8" s="211"/>
      <c r="AK8" s="209"/>
      <c r="AN8" s="209"/>
      <c r="AO8" s="227"/>
      <c r="AP8" s="227"/>
      <c r="AQ8" s="227"/>
      <c r="AR8" s="227"/>
      <c r="AS8" s="227"/>
      <c r="AT8" s="227"/>
      <c r="AU8" s="227"/>
      <c r="AV8" s="227"/>
      <c r="BA8" s="209"/>
      <c r="BD8" s="209"/>
      <c r="BE8" s="227"/>
      <c r="BF8" s="227"/>
      <c r="BG8" s="227"/>
      <c r="BH8" s="227"/>
      <c r="BI8" s="227"/>
    </row>
    <row r="9" spans="1:63" x14ac:dyDescent="0.35">
      <c r="A9" s="210" t="s">
        <v>146</v>
      </c>
      <c r="B9" s="210"/>
      <c r="D9" s="336" t="str">
        <f>Opleidingseis!C7</f>
        <v>BOL</v>
      </c>
      <c r="E9" s="337"/>
      <c r="F9" s="337"/>
      <c r="G9" s="337"/>
      <c r="H9" s="337"/>
      <c r="I9" s="337"/>
      <c r="J9" s="337"/>
      <c r="K9" s="337"/>
      <c r="L9" s="342"/>
      <c r="M9" s="334"/>
      <c r="N9" s="334"/>
      <c r="O9" s="334"/>
      <c r="P9" s="334"/>
      <c r="Q9" s="211"/>
      <c r="R9" s="211"/>
      <c r="S9" s="211"/>
      <c r="T9" s="211"/>
      <c r="U9" s="211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K9" s="209"/>
      <c r="AN9" s="209"/>
      <c r="BA9" s="209"/>
      <c r="BD9" s="209"/>
      <c r="BH9" s="209"/>
    </row>
    <row r="10" spans="1:63" x14ac:dyDescent="0.35">
      <c r="A10" s="210" t="s">
        <v>147</v>
      </c>
      <c r="B10" s="210"/>
      <c r="D10" s="336">
        <f>Opleidingseis!D7</f>
        <v>2</v>
      </c>
      <c r="E10" s="337"/>
      <c r="F10" s="337"/>
      <c r="G10" s="337"/>
      <c r="H10" s="337"/>
      <c r="I10" s="337"/>
      <c r="J10" s="337"/>
      <c r="K10" s="337"/>
      <c r="L10" s="342"/>
      <c r="M10" s="334"/>
      <c r="N10" s="334"/>
      <c r="O10" s="334"/>
      <c r="P10" s="334"/>
      <c r="Q10" s="211"/>
      <c r="R10" s="211"/>
      <c r="S10" s="211"/>
      <c r="T10" s="311"/>
      <c r="U10" s="311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K10" s="209"/>
      <c r="AN10" s="209"/>
      <c r="BA10" s="209"/>
      <c r="BD10" s="209"/>
      <c r="BH10" s="209"/>
    </row>
    <row r="11" spans="1:63" x14ac:dyDescent="0.35">
      <c r="A11" s="210" t="s">
        <v>896</v>
      </c>
      <c r="D11" s="336">
        <f>Opleidingseis!D5</f>
        <v>1</v>
      </c>
      <c r="E11" s="337"/>
      <c r="F11" s="337"/>
      <c r="G11" s="337"/>
      <c r="H11" s="337"/>
      <c r="I11" s="337"/>
      <c r="J11" s="337"/>
      <c r="K11" s="337"/>
      <c r="L11" s="342"/>
      <c r="M11" s="334"/>
      <c r="N11" s="334"/>
      <c r="O11" s="334"/>
      <c r="P11" s="334"/>
      <c r="Q11" s="211"/>
      <c r="R11" s="211"/>
      <c r="S11" s="211"/>
      <c r="T11" s="311"/>
      <c r="U11" s="311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K11" s="209"/>
      <c r="AN11" s="209"/>
      <c r="BA11" s="209"/>
      <c r="BD11" s="209"/>
      <c r="BH11" s="209"/>
    </row>
    <row r="12" spans="1:63" x14ac:dyDescent="0.35">
      <c r="A12" s="305"/>
      <c r="B12" s="306"/>
      <c r="C12" s="306"/>
      <c r="D12" s="396"/>
      <c r="E12" s="396"/>
      <c r="F12" s="396"/>
      <c r="G12" s="396"/>
      <c r="H12" s="396"/>
      <c r="I12" s="396"/>
      <c r="J12" s="396"/>
      <c r="K12" s="334"/>
      <c r="L12" s="334"/>
      <c r="M12" s="334"/>
      <c r="N12" s="334"/>
      <c r="O12" s="334"/>
      <c r="P12" s="334"/>
      <c r="Q12" s="211"/>
      <c r="R12" s="211"/>
      <c r="S12" s="211"/>
      <c r="T12" s="211"/>
      <c r="U12" s="211"/>
      <c r="V12" s="207"/>
      <c r="W12" s="207"/>
      <c r="Y12" s="209"/>
      <c r="Z12" s="207"/>
      <c r="AA12" s="207"/>
      <c r="AE12" s="207"/>
      <c r="AK12" s="209"/>
      <c r="AN12" s="209"/>
      <c r="AQ12" s="207"/>
      <c r="AT12" s="207"/>
      <c r="BA12" s="209"/>
      <c r="BD12" s="209"/>
      <c r="BG12" s="207"/>
      <c r="BH12" s="209"/>
    </row>
    <row r="13" spans="1:63" s="273" customFormat="1" ht="14.5" customHeight="1" x14ac:dyDescent="0.3">
      <c r="A13" s="304"/>
      <c r="B13" s="397" t="s">
        <v>186</v>
      </c>
      <c r="C13" s="212"/>
      <c r="D13" s="308" t="s">
        <v>25</v>
      </c>
      <c r="E13" s="316">
        <v>1</v>
      </c>
      <c r="F13" s="384" t="s">
        <v>185</v>
      </c>
      <c r="G13" s="385"/>
      <c r="H13" s="388" t="s">
        <v>943</v>
      </c>
      <c r="I13" s="389"/>
      <c r="J13" s="384" t="s">
        <v>185</v>
      </c>
      <c r="K13" s="385"/>
      <c r="L13" s="388" t="s">
        <v>944</v>
      </c>
      <c r="M13" s="389"/>
      <c r="N13" s="384" t="s">
        <v>185</v>
      </c>
      <c r="O13" s="385"/>
      <c r="P13" s="388" t="s">
        <v>945</v>
      </c>
      <c r="Q13" s="389"/>
      <c r="R13" s="384" t="s">
        <v>185</v>
      </c>
      <c r="S13" s="385"/>
      <c r="T13" s="388" t="s">
        <v>946</v>
      </c>
      <c r="U13" s="389"/>
      <c r="V13" s="312"/>
      <c r="W13" s="320" t="s">
        <v>25</v>
      </c>
      <c r="X13" s="321">
        <v>2</v>
      </c>
      <c r="Y13" s="390" t="s">
        <v>185</v>
      </c>
      <c r="Z13" s="391"/>
      <c r="AA13" s="382" t="s">
        <v>951</v>
      </c>
      <c r="AB13" s="383"/>
      <c r="AC13" s="390" t="s">
        <v>185</v>
      </c>
      <c r="AD13" s="391"/>
      <c r="AE13" s="382" t="s">
        <v>952</v>
      </c>
      <c r="AF13" s="383"/>
      <c r="AG13" s="390" t="s">
        <v>185</v>
      </c>
      <c r="AH13" s="391"/>
      <c r="AI13" s="382" t="s">
        <v>953</v>
      </c>
      <c r="AJ13" s="383"/>
      <c r="AK13" s="390" t="s">
        <v>185</v>
      </c>
      <c r="AL13" s="391"/>
      <c r="AM13" s="382" t="s">
        <v>954</v>
      </c>
      <c r="AN13" s="383"/>
      <c r="AO13" s="212"/>
      <c r="AP13" s="212"/>
      <c r="AQ13" s="324" t="s">
        <v>25</v>
      </c>
      <c r="AR13" s="325">
        <v>3</v>
      </c>
      <c r="AS13" s="411" t="s">
        <v>185</v>
      </c>
      <c r="AT13" s="412"/>
      <c r="AU13" s="392" t="s">
        <v>955</v>
      </c>
      <c r="AV13" s="393"/>
      <c r="AW13" s="411" t="s">
        <v>185</v>
      </c>
      <c r="AX13" s="412"/>
      <c r="AY13" s="392" t="s">
        <v>956</v>
      </c>
      <c r="AZ13" s="393"/>
      <c r="BA13" s="411" t="s">
        <v>185</v>
      </c>
      <c r="BB13" s="412"/>
      <c r="BC13" s="392" t="s">
        <v>957</v>
      </c>
      <c r="BD13" s="393"/>
      <c r="BE13" s="411" t="s">
        <v>185</v>
      </c>
      <c r="BF13" s="412"/>
      <c r="BG13" s="392" t="s">
        <v>958</v>
      </c>
      <c r="BH13" s="393"/>
      <c r="BI13" s="329"/>
      <c r="BJ13" s="380" t="s">
        <v>35</v>
      </c>
      <c r="BK13" s="381"/>
    </row>
    <row r="14" spans="1:63" s="273" customFormat="1" ht="14.5" customHeight="1" x14ac:dyDescent="0.3">
      <c r="A14" s="386" t="s">
        <v>2</v>
      </c>
      <c r="B14" s="398"/>
      <c r="C14" s="213"/>
      <c r="D14" s="317" t="s">
        <v>195</v>
      </c>
      <c r="E14" s="317" t="s">
        <v>0</v>
      </c>
      <c r="F14" s="399" t="s">
        <v>195</v>
      </c>
      <c r="G14" s="400"/>
      <c r="H14" s="399" t="s">
        <v>0</v>
      </c>
      <c r="I14" s="400"/>
      <c r="J14" s="399" t="s">
        <v>195</v>
      </c>
      <c r="K14" s="400"/>
      <c r="L14" s="399" t="s">
        <v>0</v>
      </c>
      <c r="M14" s="400"/>
      <c r="N14" s="399" t="s">
        <v>195</v>
      </c>
      <c r="O14" s="400"/>
      <c r="P14" s="399" t="s">
        <v>0</v>
      </c>
      <c r="Q14" s="400"/>
      <c r="R14" s="399" t="s">
        <v>195</v>
      </c>
      <c r="S14" s="400"/>
      <c r="T14" s="399" t="s">
        <v>0</v>
      </c>
      <c r="U14" s="400"/>
      <c r="V14" s="318"/>
      <c r="W14" s="322" t="s">
        <v>195</v>
      </c>
      <c r="X14" s="322" t="s">
        <v>0</v>
      </c>
      <c r="Y14" s="409" t="s">
        <v>195</v>
      </c>
      <c r="Z14" s="410"/>
      <c r="AA14" s="409" t="s">
        <v>0</v>
      </c>
      <c r="AB14" s="410"/>
      <c r="AC14" s="409" t="s">
        <v>195</v>
      </c>
      <c r="AD14" s="410"/>
      <c r="AE14" s="409" t="s">
        <v>0</v>
      </c>
      <c r="AF14" s="410"/>
      <c r="AG14" s="409" t="s">
        <v>195</v>
      </c>
      <c r="AH14" s="410"/>
      <c r="AI14" s="409" t="s">
        <v>0</v>
      </c>
      <c r="AJ14" s="410"/>
      <c r="AK14" s="409" t="s">
        <v>195</v>
      </c>
      <c r="AL14" s="410"/>
      <c r="AM14" s="409" t="s">
        <v>0</v>
      </c>
      <c r="AN14" s="410"/>
      <c r="AO14" s="228"/>
      <c r="AP14" s="228"/>
      <c r="AQ14" s="326" t="s">
        <v>195</v>
      </c>
      <c r="AR14" s="326" t="s">
        <v>0</v>
      </c>
      <c r="AS14" s="394" t="s">
        <v>195</v>
      </c>
      <c r="AT14" s="395"/>
      <c r="AU14" s="394" t="s">
        <v>0</v>
      </c>
      <c r="AV14" s="395"/>
      <c r="AW14" s="394" t="s">
        <v>195</v>
      </c>
      <c r="AX14" s="395"/>
      <c r="AY14" s="394" t="s">
        <v>0</v>
      </c>
      <c r="AZ14" s="395"/>
      <c r="BA14" s="394" t="s">
        <v>195</v>
      </c>
      <c r="BB14" s="395"/>
      <c r="BC14" s="394" t="s">
        <v>0</v>
      </c>
      <c r="BD14" s="395"/>
      <c r="BE14" s="394" t="s">
        <v>195</v>
      </c>
      <c r="BF14" s="395"/>
      <c r="BG14" s="394" t="s">
        <v>0</v>
      </c>
      <c r="BH14" s="395"/>
      <c r="BI14" s="330"/>
      <c r="BJ14" s="407" t="s">
        <v>195</v>
      </c>
      <c r="BK14" s="407" t="s">
        <v>0</v>
      </c>
    </row>
    <row r="15" spans="1:63" s="229" customFormat="1" ht="26.25" customHeight="1" x14ac:dyDescent="0.35">
      <c r="A15" s="387"/>
      <c r="B15" s="398"/>
      <c r="C15" s="214"/>
      <c r="D15" s="293"/>
      <c r="E15" s="293"/>
      <c r="F15" s="307" t="s">
        <v>940</v>
      </c>
      <c r="G15" s="293" t="s">
        <v>941</v>
      </c>
      <c r="H15" s="307" t="s">
        <v>940</v>
      </c>
      <c r="I15" s="293" t="s">
        <v>941</v>
      </c>
      <c r="J15" s="307" t="s">
        <v>940</v>
      </c>
      <c r="K15" s="293" t="s">
        <v>941</v>
      </c>
      <c r="L15" s="307" t="s">
        <v>940</v>
      </c>
      <c r="M15" s="293" t="s">
        <v>941</v>
      </c>
      <c r="N15" s="307" t="s">
        <v>940</v>
      </c>
      <c r="O15" s="293" t="s">
        <v>941</v>
      </c>
      <c r="P15" s="307" t="s">
        <v>940</v>
      </c>
      <c r="Q15" s="293" t="s">
        <v>941</v>
      </c>
      <c r="R15" s="307" t="s">
        <v>940</v>
      </c>
      <c r="S15" s="293" t="s">
        <v>941</v>
      </c>
      <c r="T15" s="307" t="s">
        <v>940</v>
      </c>
      <c r="U15" s="293" t="s">
        <v>941</v>
      </c>
      <c r="V15" s="319"/>
      <c r="W15" s="294"/>
      <c r="X15" s="294"/>
      <c r="Y15" s="323" t="s">
        <v>940</v>
      </c>
      <c r="Z15" s="294" t="s">
        <v>941</v>
      </c>
      <c r="AA15" s="323" t="s">
        <v>940</v>
      </c>
      <c r="AB15" s="294" t="s">
        <v>941</v>
      </c>
      <c r="AC15" s="323" t="s">
        <v>940</v>
      </c>
      <c r="AD15" s="294" t="s">
        <v>941</v>
      </c>
      <c r="AE15" s="323" t="s">
        <v>940</v>
      </c>
      <c r="AF15" s="294" t="s">
        <v>941</v>
      </c>
      <c r="AG15" s="323" t="s">
        <v>940</v>
      </c>
      <c r="AH15" s="294" t="s">
        <v>941</v>
      </c>
      <c r="AI15" s="323" t="s">
        <v>940</v>
      </c>
      <c r="AJ15" s="294" t="s">
        <v>941</v>
      </c>
      <c r="AK15" s="323" t="s">
        <v>940</v>
      </c>
      <c r="AL15" s="294" t="s">
        <v>941</v>
      </c>
      <c r="AM15" s="323" t="s">
        <v>940</v>
      </c>
      <c r="AN15" s="294" t="s">
        <v>941</v>
      </c>
      <c r="AO15" s="214"/>
      <c r="AP15" s="327" t="s">
        <v>962</v>
      </c>
      <c r="AQ15" s="327"/>
      <c r="AR15" s="327"/>
      <c r="AS15" s="328" t="s">
        <v>940</v>
      </c>
      <c r="AT15" s="327" t="s">
        <v>941</v>
      </c>
      <c r="AU15" s="328" t="s">
        <v>940</v>
      </c>
      <c r="AV15" s="327" t="s">
        <v>941</v>
      </c>
      <c r="AW15" s="328" t="s">
        <v>940</v>
      </c>
      <c r="AX15" s="327" t="s">
        <v>941</v>
      </c>
      <c r="AY15" s="328" t="s">
        <v>940</v>
      </c>
      <c r="AZ15" s="327" t="s">
        <v>941</v>
      </c>
      <c r="BA15" s="328" t="s">
        <v>940</v>
      </c>
      <c r="BB15" s="327" t="s">
        <v>941</v>
      </c>
      <c r="BC15" s="328" t="s">
        <v>940</v>
      </c>
      <c r="BD15" s="327" t="s">
        <v>941</v>
      </c>
      <c r="BE15" s="328" t="s">
        <v>940</v>
      </c>
      <c r="BF15" s="327" t="s">
        <v>941</v>
      </c>
      <c r="BG15" s="328" t="s">
        <v>940</v>
      </c>
      <c r="BH15" s="327" t="s">
        <v>941</v>
      </c>
      <c r="BI15" s="331"/>
      <c r="BJ15" s="408"/>
      <c r="BK15" s="408"/>
    </row>
    <row r="16" spans="1:63" s="207" customFormat="1" x14ac:dyDescent="0.35">
      <c r="A16" s="215"/>
      <c r="B16" s="215"/>
    </row>
    <row r="17" spans="1:63" s="230" customFormat="1" ht="29" x14ac:dyDescent="0.35">
      <c r="A17" s="217" t="s">
        <v>3</v>
      </c>
      <c r="B17" s="218" t="s">
        <v>186</v>
      </c>
      <c r="C17" s="219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31"/>
      <c r="S17" s="231"/>
      <c r="T17" s="231"/>
      <c r="U17" s="231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31"/>
      <c r="AL17" s="231"/>
      <c r="AM17" s="231"/>
      <c r="AN17" s="231"/>
      <c r="AO17" s="219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31"/>
      <c r="BF17" s="231"/>
      <c r="BG17" s="231"/>
      <c r="BH17" s="231"/>
      <c r="BI17" s="219"/>
      <c r="BJ17" s="231"/>
      <c r="BK17" s="231"/>
    </row>
    <row r="18" spans="1:63" x14ac:dyDescent="0.35">
      <c r="A18" s="340" t="s">
        <v>935</v>
      </c>
      <c r="B18" s="220"/>
      <c r="D18" s="223">
        <f>G18+K18+O18+S18</f>
        <v>111</v>
      </c>
      <c r="E18" s="224"/>
      <c r="F18" s="343">
        <v>3.5</v>
      </c>
      <c r="G18" s="223">
        <f>10*F18</f>
        <v>35</v>
      </c>
      <c r="H18" s="224"/>
      <c r="I18" s="224"/>
      <c r="J18" s="223">
        <v>3</v>
      </c>
      <c r="K18" s="223">
        <f t="shared" ref="K18:K20" si="0">10*J18</f>
        <v>30</v>
      </c>
      <c r="L18" s="224"/>
      <c r="M18" s="224"/>
      <c r="N18" s="223">
        <v>3</v>
      </c>
      <c r="O18" s="223">
        <f t="shared" ref="O18:O20" si="1">10*N18</f>
        <v>30</v>
      </c>
      <c r="P18" s="224"/>
      <c r="Q18" s="224"/>
      <c r="R18" s="223">
        <v>2</v>
      </c>
      <c r="S18" s="223">
        <f>8*R18</f>
        <v>16</v>
      </c>
      <c r="T18" s="224"/>
      <c r="U18" s="224"/>
      <c r="V18" s="223"/>
      <c r="W18" s="223">
        <f>Z18+AD18+AH18+AL18</f>
        <v>76</v>
      </c>
      <c r="X18" s="224"/>
      <c r="Y18" s="223">
        <v>2</v>
      </c>
      <c r="Z18" s="223">
        <f t="shared" ref="Z18:Z20" si="2">10*Y18</f>
        <v>20</v>
      </c>
      <c r="AA18" s="224"/>
      <c r="AB18" s="224"/>
      <c r="AC18" s="223">
        <v>2</v>
      </c>
      <c r="AD18" s="223">
        <f t="shared" ref="AD18:AD20" si="3">10*AC18</f>
        <v>20</v>
      </c>
      <c r="AE18" s="224"/>
      <c r="AF18" s="224"/>
      <c r="AG18" s="223">
        <v>2</v>
      </c>
      <c r="AH18" s="223">
        <f>10*AG18</f>
        <v>20</v>
      </c>
      <c r="AI18" s="224"/>
      <c r="AJ18" s="224"/>
      <c r="AK18" s="223">
        <v>2</v>
      </c>
      <c r="AL18" s="223">
        <f t="shared" ref="AL18:AL20" si="4">8*AK18</f>
        <v>16</v>
      </c>
      <c r="AM18" s="224"/>
      <c r="AN18" s="224"/>
      <c r="AO18" s="207"/>
      <c r="AP18" s="223"/>
      <c r="AQ18" s="223">
        <f>AT18+AX18+BB18+BF18</f>
        <v>0</v>
      </c>
      <c r="AR18" s="224"/>
      <c r="AS18" s="223">
        <v>0</v>
      </c>
      <c r="AT18" s="223">
        <f>9*AS18</f>
        <v>0</v>
      </c>
      <c r="AU18" s="224"/>
      <c r="AV18" s="224"/>
      <c r="AW18" s="223">
        <v>0</v>
      </c>
      <c r="AX18" s="223">
        <f>9*AW18</f>
        <v>0</v>
      </c>
      <c r="AY18" s="224"/>
      <c r="AZ18" s="224"/>
      <c r="BA18" s="223">
        <v>0</v>
      </c>
      <c r="BB18" s="223">
        <f t="shared" ref="BB18:BB20" si="5">9*BA18</f>
        <v>0</v>
      </c>
      <c r="BC18" s="224"/>
      <c r="BD18" s="224"/>
      <c r="BE18" s="223">
        <v>0</v>
      </c>
      <c r="BF18" s="223">
        <f t="shared" ref="BF18:BF20" si="6">9*BE18</f>
        <v>0</v>
      </c>
      <c r="BG18" s="224"/>
      <c r="BH18" s="224"/>
      <c r="BI18" s="332"/>
      <c r="BJ18" s="223">
        <f>D18+W18+AQ18</f>
        <v>187</v>
      </c>
      <c r="BK18" s="224"/>
    </row>
    <row r="19" spans="1:63" x14ac:dyDescent="0.35">
      <c r="A19" s="340" t="s">
        <v>909</v>
      </c>
      <c r="B19" s="220"/>
      <c r="D19" s="223">
        <f t="shared" ref="D19:D20" si="7">G19+K19+O19+S19</f>
        <v>127</v>
      </c>
      <c r="E19" s="224"/>
      <c r="F19" s="343">
        <v>3.5</v>
      </c>
      <c r="G19" s="223">
        <f t="shared" ref="G19:G20" si="8">10*F19</f>
        <v>35</v>
      </c>
      <c r="H19" s="224"/>
      <c r="I19" s="224"/>
      <c r="J19" s="223">
        <v>3</v>
      </c>
      <c r="K19" s="223">
        <f t="shared" si="0"/>
        <v>30</v>
      </c>
      <c r="L19" s="224"/>
      <c r="M19" s="224"/>
      <c r="N19" s="223">
        <v>3</v>
      </c>
      <c r="O19" s="223">
        <f t="shared" si="1"/>
        <v>30</v>
      </c>
      <c r="P19" s="224"/>
      <c r="Q19" s="224"/>
      <c r="R19" s="223">
        <v>4</v>
      </c>
      <c r="S19" s="223">
        <f t="shared" ref="S19:S20" si="9">8*R19</f>
        <v>32</v>
      </c>
      <c r="T19" s="224"/>
      <c r="U19" s="224"/>
      <c r="V19" s="223"/>
      <c r="W19" s="223">
        <f t="shared" ref="W19:W20" si="10">Z19+AD19+AH19+AL19</f>
        <v>38</v>
      </c>
      <c r="X19" s="224"/>
      <c r="Y19" s="223">
        <v>1</v>
      </c>
      <c r="Z19" s="223">
        <f t="shared" si="2"/>
        <v>10</v>
      </c>
      <c r="AA19" s="224"/>
      <c r="AB19" s="224"/>
      <c r="AC19" s="223">
        <v>1</v>
      </c>
      <c r="AD19" s="223">
        <f t="shared" si="3"/>
        <v>10</v>
      </c>
      <c r="AE19" s="224"/>
      <c r="AF19" s="224"/>
      <c r="AG19" s="223">
        <v>1</v>
      </c>
      <c r="AH19" s="223">
        <f t="shared" ref="AH19:AH20" si="11">10*AG19</f>
        <v>10</v>
      </c>
      <c r="AI19" s="224"/>
      <c r="AJ19" s="224"/>
      <c r="AK19" s="223">
        <v>1</v>
      </c>
      <c r="AL19" s="223">
        <f t="shared" si="4"/>
        <v>8</v>
      </c>
      <c r="AM19" s="224"/>
      <c r="AN19" s="224"/>
      <c r="AO19" s="207"/>
      <c r="AP19" s="223"/>
      <c r="AQ19" s="223">
        <f t="shared" ref="AQ19:AQ20" si="12">AT19+AX19+BB19+BF19</f>
        <v>0</v>
      </c>
      <c r="AR19" s="224"/>
      <c r="AS19" s="223">
        <v>0</v>
      </c>
      <c r="AT19" s="223">
        <f>9*AS19</f>
        <v>0</v>
      </c>
      <c r="AU19" s="224"/>
      <c r="AV19" s="224"/>
      <c r="AW19" s="223">
        <v>0</v>
      </c>
      <c r="AX19" s="223">
        <f>9*AW19</f>
        <v>0</v>
      </c>
      <c r="AY19" s="224"/>
      <c r="AZ19" s="224"/>
      <c r="BA19" s="223">
        <v>0</v>
      </c>
      <c r="BB19" s="223">
        <f t="shared" si="5"/>
        <v>0</v>
      </c>
      <c r="BC19" s="224"/>
      <c r="BD19" s="224"/>
      <c r="BE19" s="223">
        <v>0</v>
      </c>
      <c r="BF19" s="223">
        <f t="shared" si="6"/>
        <v>0</v>
      </c>
      <c r="BG19" s="224"/>
      <c r="BH19" s="224"/>
      <c r="BI19" s="332"/>
      <c r="BJ19" s="223">
        <f>D19+W19+AQ19</f>
        <v>165</v>
      </c>
      <c r="BK19" s="224"/>
    </row>
    <row r="20" spans="1:63" x14ac:dyDescent="0.35">
      <c r="A20" s="340" t="s">
        <v>942</v>
      </c>
      <c r="B20" s="220"/>
      <c r="D20" s="223">
        <f t="shared" si="7"/>
        <v>84</v>
      </c>
      <c r="E20" s="224"/>
      <c r="F20" s="343">
        <v>2.25</v>
      </c>
      <c r="G20" s="223">
        <f t="shared" si="8"/>
        <v>22.5</v>
      </c>
      <c r="H20" s="224"/>
      <c r="I20" s="224"/>
      <c r="J20" s="343">
        <v>1.5</v>
      </c>
      <c r="K20" s="223">
        <f t="shared" si="0"/>
        <v>15</v>
      </c>
      <c r="L20" s="224"/>
      <c r="M20" s="224"/>
      <c r="N20" s="343">
        <v>2.25</v>
      </c>
      <c r="O20" s="223">
        <f t="shared" si="1"/>
        <v>22.5</v>
      </c>
      <c r="P20" s="224"/>
      <c r="Q20" s="224"/>
      <c r="R20" s="348">
        <v>3</v>
      </c>
      <c r="S20" s="223">
        <f t="shared" si="9"/>
        <v>24</v>
      </c>
      <c r="T20" s="224"/>
      <c r="U20" s="224"/>
      <c r="V20" s="223"/>
      <c r="W20" s="223">
        <f t="shared" si="10"/>
        <v>30</v>
      </c>
      <c r="X20" s="224"/>
      <c r="Y20" s="343">
        <v>1.5</v>
      </c>
      <c r="Z20" s="223">
        <f t="shared" si="2"/>
        <v>15</v>
      </c>
      <c r="AA20" s="224"/>
      <c r="AB20" s="224"/>
      <c r="AC20" s="343">
        <v>1.5</v>
      </c>
      <c r="AD20" s="223">
        <f t="shared" si="3"/>
        <v>15</v>
      </c>
      <c r="AE20" s="224"/>
      <c r="AF20" s="224"/>
      <c r="AG20" s="223">
        <v>0</v>
      </c>
      <c r="AH20" s="223">
        <f t="shared" si="11"/>
        <v>0</v>
      </c>
      <c r="AI20" s="224"/>
      <c r="AJ20" s="224"/>
      <c r="AK20" s="223">
        <v>0</v>
      </c>
      <c r="AL20" s="223">
        <f t="shared" si="4"/>
        <v>0</v>
      </c>
      <c r="AM20" s="224"/>
      <c r="AN20" s="224"/>
      <c r="AO20" s="207"/>
      <c r="AP20" s="223"/>
      <c r="AQ20" s="223">
        <f t="shared" si="12"/>
        <v>0</v>
      </c>
      <c r="AR20" s="224"/>
      <c r="AS20" s="223">
        <v>0</v>
      </c>
      <c r="AT20" s="223">
        <f t="shared" ref="AT20" si="13">9*AS20</f>
        <v>0</v>
      </c>
      <c r="AU20" s="224"/>
      <c r="AV20" s="224"/>
      <c r="AW20" s="223">
        <v>0</v>
      </c>
      <c r="AX20" s="223">
        <f t="shared" ref="AX20" si="14">9*AW20</f>
        <v>0</v>
      </c>
      <c r="AY20" s="224"/>
      <c r="AZ20" s="224"/>
      <c r="BA20" s="223">
        <v>0</v>
      </c>
      <c r="BB20" s="223">
        <f t="shared" si="5"/>
        <v>0</v>
      </c>
      <c r="BC20" s="224"/>
      <c r="BD20" s="224"/>
      <c r="BE20" s="223">
        <v>0</v>
      </c>
      <c r="BF20" s="223">
        <f t="shared" si="6"/>
        <v>0</v>
      </c>
      <c r="BG20" s="224"/>
      <c r="BH20" s="224"/>
      <c r="BI20" s="332"/>
      <c r="BJ20" s="223">
        <f>D20+W20+AQ20</f>
        <v>114</v>
      </c>
      <c r="BK20" s="224"/>
    </row>
    <row r="21" spans="1:63" ht="14.5" hidden="1" customHeight="1" x14ac:dyDescent="0.35">
      <c r="A21" s="220" t="s">
        <v>84</v>
      </c>
      <c r="B21" s="220"/>
      <c r="D21" s="223"/>
      <c r="E21" s="224"/>
      <c r="F21" s="223"/>
      <c r="G21" s="223"/>
      <c r="H21" s="224"/>
      <c r="I21" s="224"/>
      <c r="J21" s="223"/>
      <c r="K21" s="223"/>
      <c r="L21" s="224"/>
      <c r="M21" s="224"/>
      <c r="N21" s="223"/>
      <c r="O21" s="223"/>
      <c r="P21" s="224"/>
      <c r="Q21" s="224"/>
      <c r="R21" s="223"/>
      <c r="S21" s="223"/>
      <c r="T21" s="224"/>
      <c r="U21" s="224"/>
      <c r="V21" s="223"/>
      <c r="W21" s="223"/>
      <c r="X21" s="224"/>
      <c r="Y21" s="223"/>
      <c r="Z21" s="223"/>
      <c r="AA21" s="224"/>
      <c r="AB21" s="224"/>
      <c r="AC21" s="223"/>
      <c r="AD21" s="223"/>
      <c r="AE21" s="224"/>
      <c r="AF21" s="224"/>
      <c r="AG21" s="223"/>
      <c r="AH21" s="223"/>
      <c r="AI21" s="224"/>
      <c r="AJ21" s="224"/>
      <c r="AK21" s="223"/>
      <c r="AL21" s="223"/>
      <c r="AM21" s="224"/>
      <c r="AN21" s="224"/>
      <c r="AO21" s="207"/>
      <c r="AP21" s="223"/>
      <c r="AQ21" s="223"/>
      <c r="AR21" s="224"/>
      <c r="AS21" s="223"/>
      <c r="AT21" s="223"/>
      <c r="AU21" s="224"/>
      <c r="AV21" s="224"/>
      <c r="AW21" s="223"/>
      <c r="AX21" s="223"/>
      <c r="AY21" s="224"/>
      <c r="AZ21" s="224"/>
      <c r="BA21" s="223"/>
      <c r="BB21" s="223"/>
      <c r="BC21" s="224"/>
      <c r="BD21" s="224"/>
      <c r="BE21" s="223"/>
      <c r="BF21" s="223"/>
      <c r="BG21" s="224"/>
      <c r="BH21" s="224"/>
      <c r="BI21" s="332"/>
    </row>
    <row r="22" spans="1:63" ht="14.5" hidden="1" customHeight="1" x14ac:dyDescent="0.35">
      <c r="A22" s="220" t="s">
        <v>85</v>
      </c>
      <c r="B22" s="220"/>
      <c r="D22" s="223"/>
      <c r="E22" s="224"/>
      <c r="F22" s="223"/>
      <c r="G22" s="223"/>
      <c r="H22" s="224"/>
      <c r="I22" s="224"/>
      <c r="J22" s="223"/>
      <c r="K22" s="223"/>
      <c r="L22" s="224"/>
      <c r="M22" s="224"/>
      <c r="N22" s="223"/>
      <c r="O22" s="223"/>
      <c r="P22" s="224"/>
      <c r="Q22" s="224"/>
      <c r="R22" s="223"/>
      <c r="S22" s="223"/>
      <c r="T22" s="224"/>
      <c r="U22" s="224"/>
      <c r="V22" s="223"/>
      <c r="W22" s="223"/>
      <c r="X22" s="224"/>
      <c r="Y22" s="223"/>
      <c r="Z22" s="223"/>
      <c r="AA22" s="224"/>
      <c r="AB22" s="224"/>
      <c r="AC22" s="223"/>
      <c r="AD22" s="223"/>
      <c r="AE22" s="224"/>
      <c r="AF22" s="224"/>
      <c r="AG22" s="223"/>
      <c r="AH22" s="223"/>
      <c r="AI22" s="224"/>
      <c r="AJ22" s="224"/>
      <c r="AK22" s="223"/>
      <c r="AL22" s="223"/>
      <c r="AM22" s="224"/>
      <c r="AN22" s="224"/>
      <c r="AO22" s="207"/>
      <c r="AP22" s="223"/>
      <c r="AQ22" s="223"/>
      <c r="AR22" s="224"/>
      <c r="AS22" s="223"/>
      <c r="AT22" s="223"/>
      <c r="AU22" s="224"/>
      <c r="AV22" s="224"/>
      <c r="AW22" s="223"/>
      <c r="AX22" s="223"/>
      <c r="AY22" s="224"/>
      <c r="AZ22" s="224"/>
      <c r="BA22" s="223"/>
      <c r="BB22" s="223"/>
      <c r="BC22" s="224"/>
      <c r="BD22" s="224"/>
      <c r="BE22" s="223"/>
      <c r="BF22" s="223"/>
      <c r="BG22" s="224"/>
      <c r="BH22" s="224"/>
      <c r="BI22" s="332"/>
    </row>
    <row r="23" spans="1:63" ht="14.5" hidden="1" customHeight="1" x14ac:dyDescent="0.35">
      <c r="A23" s="220" t="s">
        <v>86</v>
      </c>
      <c r="B23" s="220"/>
      <c r="D23" s="223"/>
      <c r="E23" s="224"/>
      <c r="F23" s="223"/>
      <c r="G23" s="223"/>
      <c r="H23" s="224"/>
      <c r="I23" s="224"/>
      <c r="J23" s="223"/>
      <c r="K23" s="223"/>
      <c r="L23" s="224"/>
      <c r="M23" s="224"/>
      <c r="N23" s="223"/>
      <c r="O23" s="223"/>
      <c r="P23" s="224"/>
      <c r="Q23" s="224"/>
      <c r="R23" s="223"/>
      <c r="S23" s="223"/>
      <c r="T23" s="224"/>
      <c r="U23" s="224"/>
      <c r="V23" s="223"/>
      <c r="W23" s="223"/>
      <c r="X23" s="224"/>
      <c r="Y23" s="223"/>
      <c r="Z23" s="223"/>
      <c r="AA23" s="224"/>
      <c r="AB23" s="224"/>
      <c r="AC23" s="223"/>
      <c r="AD23" s="223"/>
      <c r="AE23" s="224"/>
      <c r="AF23" s="224"/>
      <c r="AG23" s="223"/>
      <c r="AH23" s="223"/>
      <c r="AI23" s="224"/>
      <c r="AJ23" s="224"/>
      <c r="AK23" s="223"/>
      <c r="AL23" s="223"/>
      <c r="AM23" s="224"/>
      <c r="AN23" s="224"/>
      <c r="AO23" s="207"/>
      <c r="AP23" s="223"/>
      <c r="AQ23" s="223"/>
      <c r="AR23" s="224"/>
      <c r="AS23" s="223"/>
      <c r="AT23" s="223"/>
      <c r="AU23" s="224"/>
      <c r="AV23" s="224"/>
      <c r="AW23" s="223"/>
      <c r="AX23" s="223"/>
      <c r="AY23" s="224"/>
      <c r="AZ23" s="224"/>
      <c r="BA23" s="223"/>
      <c r="BB23" s="223"/>
      <c r="BC23" s="224"/>
      <c r="BD23" s="224"/>
      <c r="BE23" s="223"/>
      <c r="BF23" s="223"/>
      <c r="BG23" s="224"/>
      <c r="BH23" s="224"/>
      <c r="BI23" s="332"/>
      <c r="BJ23" s="209">
        <v>40</v>
      </c>
    </row>
    <row r="24" spans="1:63" ht="14.5" hidden="1" customHeight="1" x14ac:dyDescent="0.35">
      <c r="A24" s="220" t="s">
        <v>87</v>
      </c>
      <c r="B24" s="220"/>
      <c r="D24" s="223"/>
      <c r="E24" s="224"/>
      <c r="F24" s="223"/>
      <c r="G24" s="223"/>
      <c r="H24" s="224"/>
      <c r="I24" s="224"/>
      <c r="J24" s="223"/>
      <c r="K24" s="223"/>
      <c r="L24" s="224"/>
      <c r="M24" s="224"/>
      <c r="N24" s="223"/>
      <c r="O24" s="223"/>
      <c r="P24" s="224"/>
      <c r="Q24" s="224"/>
      <c r="R24" s="223"/>
      <c r="S24" s="223"/>
      <c r="T24" s="224"/>
      <c r="U24" s="224"/>
      <c r="V24" s="223"/>
      <c r="W24" s="223"/>
      <c r="X24" s="224"/>
      <c r="Y24" s="223"/>
      <c r="Z24" s="223"/>
      <c r="AA24" s="224"/>
      <c r="AB24" s="224"/>
      <c r="AC24" s="223"/>
      <c r="AD24" s="223"/>
      <c r="AE24" s="224"/>
      <c r="AF24" s="224"/>
      <c r="AG24" s="223"/>
      <c r="AH24" s="223"/>
      <c r="AI24" s="224"/>
      <c r="AJ24" s="224"/>
      <c r="AK24" s="223"/>
      <c r="AL24" s="223"/>
      <c r="AM24" s="224"/>
      <c r="AN24" s="224"/>
      <c r="AO24" s="207"/>
      <c r="AP24" s="223"/>
      <c r="AQ24" s="223"/>
      <c r="AR24" s="224"/>
      <c r="AS24" s="223"/>
      <c r="AT24" s="223"/>
      <c r="AU24" s="224"/>
      <c r="AV24" s="224"/>
      <c r="AW24" s="223"/>
      <c r="AX24" s="223"/>
      <c r="AY24" s="224"/>
      <c r="AZ24" s="224"/>
      <c r="BA24" s="223"/>
      <c r="BB24" s="223"/>
      <c r="BC24" s="224"/>
      <c r="BD24" s="224"/>
      <c r="BE24" s="223"/>
      <c r="BF24" s="223"/>
      <c r="BG24" s="224"/>
      <c r="BH24" s="224"/>
      <c r="BI24" s="332"/>
      <c r="BJ24" s="209">
        <v>129</v>
      </c>
    </row>
    <row r="25" spans="1:63" ht="14.5" hidden="1" customHeight="1" x14ac:dyDescent="0.35">
      <c r="A25" s="220" t="s">
        <v>88</v>
      </c>
      <c r="B25" s="220"/>
      <c r="D25" s="223"/>
      <c r="E25" s="224"/>
      <c r="F25" s="223"/>
      <c r="G25" s="223"/>
      <c r="H25" s="224"/>
      <c r="I25" s="224"/>
      <c r="J25" s="223"/>
      <c r="K25" s="223"/>
      <c r="L25" s="224"/>
      <c r="M25" s="224"/>
      <c r="N25" s="223"/>
      <c r="O25" s="223"/>
      <c r="P25" s="224"/>
      <c r="Q25" s="224"/>
      <c r="R25" s="223"/>
      <c r="S25" s="223"/>
      <c r="T25" s="224"/>
      <c r="U25" s="224"/>
      <c r="V25" s="223"/>
      <c r="W25" s="223"/>
      <c r="X25" s="224"/>
      <c r="Y25" s="223"/>
      <c r="Z25" s="223"/>
      <c r="AA25" s="224"/>
      <c r="AB25" s="224"/>
      <c r="AC25" s="223"/>
      <c r="AD25" s="223"/>
      <c r="AE25" s="224"/>
      <c r="AF25" s="224"/>
      <c r="AG25" s="223"/>
      <c r="AH25" s="223"/>
      <c r="AI25" s="224"/>
      <c r="AJ25" s="224"/>
      <c r="AK25" s="223"/>
      <c r="AL25" s="223"/>
      <c r="AM25" s="224"/>
      <c r="AN25" s="224"/>
      <c r="AO25" s="207"/>
      <c r="AP25" s="223"/>
      <c r="AQ25" s="223"/>
      <c r="AR25" s="224"/>
      <c r="AS25" s="223"/>
      <c r="AT25" s="223"/>
      <c r="AU25" s="224"/>
      <c r="AV25" s="224"/>
      <c r="AW25" s="223"/>
      <c r="AX25" s="223"/>
      <c r="AY25" s="224"/>
      <c r="AZ25" s="224"/>
      <c r="BA25" s="223"/>
      <c r="BB25" s="223"/>
      <c r="BC25" s="224"/>
      <c r="BD25" s="224"/>
      <c r="BE25" s="223"/>
      <c r="BF25" s="223"/>
      <c r="BG25" s="224"/>
      <c r="BH25" s="224"/>
      <c r="BI25" s="332"/>
      <c r="BJ25" s="209">
        <v>121</v>
      </c>
    </row>
    <row r="26" spans="1:63" ht="14.5" hidden="1" customHeight="1" x14ac:dyDescent="0.35">
      <c r="A26" s="220" t="s">
        <v>89</v>
      </c>
      <c r="B26" s="220"/>
      <c r="D26" s="223"/>
      <c r="E26" s="224"/>
      <c r="F26" s="223"/>
      <c r="G26" s="223"/>
      <c r="H26" s="224"/>
      <c r="I26" s="224"/>
      <c r="J26" s="223"/>
      <c r="K26" s="223"/>
      <c r="L26" s="224"/>
      <c r="M26" s="224"/>
      <c r="N26" s="223"/>
      <c r="O26" s="223"/>
      <c r="P26" s="224"/>
      <c r="Q26" s="224"/>
      <c r="R26" s="223"/>
      <c r="S26" s="223"/>
      <c r="T26" s="224"/>
      <c r="U26" s="224"/>
      <c r="V26" s="223"/>
      <c r="W26" s="223"/>
      <c r="X26" s="224"/>
      <c r="Y26" s="223"/>
      <c r="Z26" s="223"/>
      <c r="AA26" s="224"/>
      <c r="AB26" s="224"/>
      <c r="AC26" s="223"/>
      <c r="AD26" s="223"/>
      <c r="AE26" s="224"/>
      <c r="AF26" s="224"/>
      <c r="AG26" s="223"/>
      <c r="AH26" s="223"/>
      <c r="AI26" s="224"/>
      <c r="AJ26" s="224"/>
      <c r="AK26" s="223"/>
      <c r="AL26" s="223"/>
      <c r="AM26" s="224"/>
      <c r="AN26" s="224"/>
      <c r="AO26" s="207"/>
      <c r="AP26" s="223"/>
      <c r="AQ26" s="223"/>
      <c r="AR26" s="224"/>
      <c r="AS26" s="223"/>
      <c r="AT26" s="223"/>
      <c r="AU26" s="224"/>
      <c r="AV26" s="224"/>
      <c r="AW26" s="223"/>
      <c r="AX26" s="223"/>
      <c r="AY26" s="224"/>
      <c r="AZ26" s="224"/>
      <c r="BA26" s="223"/>
      <c r="BB26" s="223"/>
      <c r="BC26" s="224"/>
      <c r="BD26" s="224"/>
      <c r="BE26" s="223"/>
      <c r="BF26" s="223"/>
      <c r="BG26" s="224"/>
      <c r="BH26" s="224"/>
      <c r="BI26" s="332"/>
      <c r="BJ26" s="209">
        <v>249</v>
      </c>
    </row>
    <row r="27" spans="1:63" s="207" customFormat="1" x14ac:dyDescent="0.35"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</row>
    <row r="28" spans="1:63" s="230" customFormat="1" ht="29" x14ac:dyDescent="0.35">
      <c r="A28" s="217" t="s">
        <v>39</v>
      </c>
      <c r="B28" s="218" t="s">
        <v>186</v>
      </c>
      <c r="C28" s="219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19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19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19"/>
      <c r="BJ28" s="310"/>
      <c r="BK28" s="310"/>
    </row>
    <row r="29" spans="1:63" x14ac:dyDescent="0.35">
      <c r="A29" s="340" t="s">
        <v>963</v>
      </c>
      <c r="B29" s="220"/>
      <c r="D29" s="223">
        <f t="shared" ref="D29:D39" si="15">G29+K29+O29+S29</f>
        <v>120</v>
      </c>
      <c r="E29" s="224"/>
      <c r="F29" s="223">
        <v>4</v>
      </c>
      <c r="G29" s="223">
        <f t="shared" ref="G29:G30" si="16">10*F29</f>
        <v>40</v>
      </c>
      <c r="H29" s="224"/>
      <c r="I29" s="224"/>
      <c r="J29" s="223">
        <v>4</v>
      </c>
      <c r="K29" s="223">
        <f>10*J29</f>
        <v>40</v>
      </c>
      <c r="L29" s="224"/>
      <c r="M29" s="224"/>
      <c r="N29" s="223">
        <v>4</v>
      </c>
      <c r="O29" s="223">
        <f t="shared" ref="O29:O30" si="17">10*N29</f>
        <v>40</v>
      </c>
      <c r="P29" s="224"/>
      <c r="Q29" s="224"/>
      <c r="R29" s="223">
        <v>0</v>
      </c>
      <c r="S29" s="223">
        <f t="shared" ref="S29:S30" si="18">8*R29</f>
        <v>0</v>
      </c>
      <c r="T29" s="224"/>
      <c r="U29" s="224"/>
      <c r="V29" s="309"/>
      <c r="W29" s="223">
        <f t="shared" ref="W29:W39" si="19">Z29+AD29+AH29+AL29</f>
        <v>94</v>
      </c>
      <c r="X29" s="224"/>
      <c r="Y29" s="223">
        <v>2</v>
      </c>
      <c r="Z29" s="223">
        <f t="shared" ref="Z29:Z30" si="20">10*Y29</f>
        <v>20</v>
      </c>
      <c r="AA29" s="224"/>
      <c r="AB29" s="224"/>
      <c r="AC29" s="223">
        <v>2</v>
      </c>
      <c r="AD29" s="223">
        <f t="shared" ref="AD29:AD30" si="21">10*AC29</f>
        <v>20</v>
      </c>
      <c r="AE29" s="224"/>
      <c r="AF29" s="224"/>
      <c r="AG29" s="223">
        <v>3</v>
      </c>
      <c r="AH29" s="223">
        <f t="shared" ref="AH29:AH30" si="22">10*AG29</f>
        <v>30</v>
      </c>
      <c r="AI29" s="224"/>
      <c r="AJ29" s="224"/>
      <c r="AK29" s="223">
        <v>3</v>
      </c>
      <c r="AL29" s="223">
        <f t="shared" ref="AL29:AL30" si="23">8*AK29</f>
        <v>24</v>
      </c>
      <c r="AM29" s="224"/>
      <c r="AN29" s="224"/>
      <c r="AO29" s="207"/>
      <c r="AP29" s="223" t="s">
        <v>965</v>
      </c>
      <c r="AQ29" s="223">
        <f t="shared" ref="AQ29:AQ39" si="24">AT29+AX29+BB29+BF29</f>
        <v>0</v>
      </c>
      <c r="AR29" s="224"/>
      <c r="AS29" s="223">
        <v>0</v>
      </c>
      <c r="AT29" s="223">
        <f t="shared" ref="AT29:AT39" si="25">9*AS29</f>
        <v>0</v>
      </c>
      <c r="AU29" s="224"/>
      <c r="AV29" s="224"/>
      <c r="AW29" s="223">
        <v>0</v>
      </c>
      <c r="AX29" s="223">
        <f t="shared" ref="AX29:AX39" si="26">9*AW29</f>
        <v>0</v>
      </c>
      <c r="AY29" s="224"/>
      <c r="AZ29" s="224"/>
      <c r="BA29" s="223"/>
      <c r="BB29" s="223">
        <f t="shared" ref="BB29:BB39" si="27">9*BA29</f>
        <v>0</v>
      </c>
      <c r="BC29" s="224"/>
      <c r="BD29" s="224"/>
      <c r="BE29" s="223">
        <v>0</v>
      </c>
      <c r="BF29" s="223">
        <f t="shared" ref="BF29:BF39" si="28">9*BE29</f>
        <v>0</v>
      </c>
      <c r="BG29" s="224"/>
      <c r="BH29" s="224"/>
      <c r="BI29" s="332"/>
      <c r="BJ29" s="223">
        <f t="shared" ref="BJ29:BJ39" si="29">D29+W29+AQ29</f>
        <v>214</v>
      </c>
      <c r="BK29" s="224"/>
    </row>
    <row r="30" spans="1:63" x14ac:dyDescent="0.35">
      <c r="A30" s="340" t="s">
        <v>972</v>
      </c>
      <c r="B30" s="220"/>
      <c r="D30" s="223">
        <f t="shared" si="15"/>
        <v>66</v>
      </c>
      <c r="E30" s="224"/>
      <c r="F30" s="223">
        <v>3</v>
      </c>
      <c r="G30" s="223">
        <f t="shared" si="16"/>
        <v>30</v>
      </c>
      <c r="H30" s="224"/>
      <c r="I30" s="224"/>
      <c r="J30" s="223">
        <v>0</v>
      </c>
      <c r="K30" s="223">
        <f t="shared" ref="K30" si="30">9*J30</f>
        <v>0</v>
      </c>
      <c r="L30" s="224"/>
      <c r="M30" s="224"/>
      <c r="N30" s="223">
        <v>2</v>
      </c>
      <c r="O30" s="223">
        <f t="shared" si="17"/>
        <v>20</v>
      </c>
      <c r="P30" s="224"/>
      <c r="Q30" s="224"/>
      <c r="R30" s="223">
        <v>2</v>
      </c>
      <c r="S30" s="223">
        <f t="shared" si="18"/>
        <v>16</v>
      </c>
      <c r="T30" s="224"/>
      <c r="U30" s="224"/>
      <c r="V30" s="309"/>
      <c r="W30" s="223">
        <f t="shared" si="19"/>
        <v>0</v>
      </c>
      <c r="X30" s="224"/>
      <c r="Y30" s="223">
        <v>0</v>
      </c>
      <c r="Z30" s="223">
        <f t="shared" si="20"/>
        <v>0</v>
      </c>
      <c r="AA30" s="224"/>
      <c r="AB30" s="224"/>
      <c r="AC30" s="223">
        <v>0</v>
      </c>
      <c r="AD30" s="223">
        <f t="shared" si="21"/>
        <v>0</v>
      </c>
      <c r="AE30" s="224"/>
      <c r="AF30" s="224"/>
      <c r="AG30" s="223">
        <v>0</v>
      </c>
      <c r="AH30" s="223">
        <f t="shared" si="22"/>
        <v>0</v>
      </c>
      <c r="AI30" s="224"/>
      <c r="AJ30" s="224"/>
      <c r="AK30" s="223">
        <v>0</v>
      </c>
      <c r="AL30" s="223">
        <f t="shared" si="23"/>
        <v>0</v>
      </c>
      <c r="AM30" s="224"/>
      <c r="AN30" s="224"/>
      <c r="AO30" s="207"/>
      <c r="AP30" s="223"/>
      <c r="AQ30" s="223">
        <f t="shared" si="24"/>
        <v>0</v>
      </c>
      <c r="AR30" s="224"/>
      <c r="AS30" s="223">
        <v>0</v>
      </c>
      <c r="AT30" s="223">
        <f t="shared" si="25"/>
        <v>0</v>
      </c>
      <c r="AU30" s="224"/>
      <c r="AV30" s="224"/>
      <c r="AW30" s="223">
        <v>0</v>
      </c>
      <c r="AX30" s="223">
        <f t="shared" si="26"/>
        <v>0</v>
      </c>
      <c r="AY30" s="224"/>
      <c r="AZ30" s="224"/>
      <c r="BA30" s="223"/>
      <c r="BB30" s="223">
        <f t="shared" si="27"/>
        <v>0</v>
      </c>
      <c r="BC30" s="224"/>
      <c r="BD30" s="224"/>
      <c r="BE30" s="223">
        <v>0</v>
      </c>
      <c r="BF30" s="223">
        <f t="shared" si="28"/>
        <v>0</v>
      </c>
      <c r="BG30" s="224"/>
      <c r="BH30" s="224"/>
      <c r="BI30" s="332"/>
      <c r="BJ30" s="223">
        <f t="shared" si="29"/>
        <v>66</v>
      </c>
      <c r="BK30" s="224"/>
    </row>
    <row r="31" spans="1:63" hidden="1" x14ac:dyDescent="0.35">
      <c r="A31" s="340"/>
      <c r="B31" s="220"/>
      <c r="D31" s="223">
        <f t="shared" si="15"/>
        <v>0</v>
      </c>
      <c r="E31" s="224"/>
      <c r="F31" s="223">
        <v>0</v>
      </c>
      <c r="G31" s="223">
        <f t="shared" ref="G31:G39" si="31">9*F31</f>
        <v>0</v>
      </c>
      <c r="H31" s="224"/>
      <c r="I31" s="224"/>
      <c r="J31" s="223">
        <v>0</v>
      </c>
      <c r="K31" s="223">
        <f t="shared" ref="K31:K39" si="32">9*J31</f>
        <v>0</v>
      </c>
      <c r="L31" s="224"/>
      <c r="M31" s="224"/>
      <c r="N31" s="223">
        <v>0</v>
      </c>
      <c r="O31" s="223">
        <f t="shared" ref="O31:O39" si="33">9*N31</f>
        <v>0</v>
      </c>
      <c r="P31" s="224"/>
      <c r="Q31" s="224"/>
      <c r="R31" s="223">
        <v>0</v>
      </c>
      <c r="S31" s="223">
        <f t="shared" ref="S31:S39" si="34">9*R31</f>
        <v>0</v>
      </c>
      <c r="T31" s="224"/>
      <c r="U31" s="224"/>
      <c r="V31" s="309"/>
      <c r="W31" s="223">
        <f t="shared" si="19"/>
        <v>0</v>
      </c>
      <c r="X31" s="224"/>
      <c r="Y31" s="223">
        <v>0</v>
      </c>
      <c r="Z31" s="223">
        <f t="shared" ref="Z31:Z39" si="35">9*Y31</f>
        <v>0</v>
      </c>
      <c r="AA31" s="224"/>
      <c r="AB31" s="224"/>
      <c r="AC31" s="223">
        <v>0</v>
      </c>
      <c r="AD31" s="223">
        <f t="shared" ref="AD31:AD39" si="36">9*AC31</f>
        <v>0</v>
      </c>
      <c r="AE31" s="224"/>
      <c r="AF31" s="224"/>
      <c r="AG31" s="223">
        <v>0</v>
      </c>
      <c r="AH31" s="223">
        <f t="shared" ref="AH31:AH39" si="37">9*AG31</f>
        <v>0</v>
      </c>
      <c r="AI31" s="224"/>
      <c r="AJ31" s="224"/>
      <c r="AK31" s="223">
        <v>0</v>
      </c>
      <c r="AL31" s="223">
        <f t="shared" ref="AL31:AL39" si="38">9*AK31</f>
        <v>0</v>
      </c>
      <c r="AM31" s="224"/>
      <c r="AN31" s="224"/>
      <c r="AO31" s="207"/>
      <c r="AP31" s="223"/>
      <c r="AQ31" s="223">
        <f t="shared" si="24"/>
        <v>0</v>
      </c>
      <c r="AR31" s="224"/>
      <c r="AS31" s="223">
        <v>0</v>
      </c>
      <c r="AT31" s="223">
        <f t="shared" si="25"/>
        <v>0</v>
      </c>
      <c r="AU31" s="224"/>
      <c r="AV31" s="224"/>
      <c r="AW31" s="223">
        <v>0</v>
      </c>
      <c r="AX31" s="223">
        <f t="shared" si="26"/>
        <v>0</v>
      </c>
      <c r="AY31" s="224"/>
      <c r="AZ31" s="224"/>
      <c r="BA31" s="223"/>
      <c r="BB31" s="223">
        <f t="shared" si="27"/>
        <v>0</v>
      </c>
      <c r="BC31" s="224"/>
      <c r="BD31" s="224"/>
      <c r="BE31" s="223">
        <v>0</v>
      </c>
      <c r="BF31" s="223">
        <f t="shared" si="28"/>
        <v>0</v>
      </c>
      <c r="BG31" s="224"/>
      <c r="BH31" s="224"/>
      <c r="BI31" s="332"/>
      <c r="BJ31" s="223">
        <f t="shared" si="29"/>
        <v>0</v>
      </c>
      <c r="BK31" s="224"/>
    </row>
    <row r="32" spans="1:63" hidden="1" x14ac:dyDescent="0.35">
      <c r="A32" s="340"/>
      <c r="B32" s="220"/>
      <c r="D32" s="223">
        <f t="shared" si="15"/>
        <v>0</v>
      </c>
      <c r="E32" s="224"/>
      <c r="F32" s="223">
        <v>0</v>
      </c>
      <c r="G32" s="223">
        <f t="shared" si="31"/>
        <v>0</v>
      </c>
      <c r="H32" s="224"/>
      <c r="I32" s="224"/>
      <c r="J32" s="223">
        <v>0</v>
      </c>
      <c r="K32" s="223">
        <f t="shared" si="32"/>
        <v>0</v>
      </c>
      <c r="L32" s="224"/>
      <c r="M32" s="224"/>
      <c r="N32" s="223">
        <v>0</v>
      </c>
      <c r="O32" s="223">
        <f t="shared" si="33"/>
        <v>0</v>
      </c>
      <c r="P32" s="224"/>
      <c r="Q32" s="224"/>
      <c r="R32" s="223">
        <v>0</v>
      </c>
      <c r="S32" s="223">
        <f t="shared" si="34"/>
        <v>0</v>
      </c>
      <c r="T32" s="224"/>
      <c r="U32" s="224"/>
      <c r="V32" s="309"/>
      <c r="W32" s="223">
        <f t="shared" si="19"/>
        <v>0</v>
      </c>
      <c r="X32" s="224"/>
      <c r="Y32" s="223">
        <v>0</v>
      </c>
      <c r="Z32" s="223">
        <f t="shared" si="35"/>
        <v>0</v>
      </c>
      <c r="AA32" s="224"/>
      <c r="AB32" s="224"/>
      <c r="AC32" s="223">
        <v>0</v>
      </c>
      <c r="AD32" s="223">
        <f t="shared" si="36"/>
        <v>0</v>
      </c>
      <c r="AE32" s="224"/>
      <c r="AF32" s="224"/>
      <c r="AG32" s="223">
        <v>0</v>
      </c>
      <c r="AH32" s="223">
        <f t="shared" si="37"/>
        <v>0</v>
      </c>
      <c r="AI32" s="224"/>
      <c r="AJ32" s="224"/>
      <c r="AK32" s="223">
        <v>0</v>
      </c>
      <c r="AL32" s="223">
        <f t="shared" si="38"/>
        <v>0</v>
      </c>
      <c r="AM32" s="224"/>
      <c r="AN32" s="224"/>
      <c r="AO32" s="207"/>
      <c r="AP32" s="223"/>
      <c r="AQ32" s="223">
        <f t="shared" si="24"/>
        <v>0</v>
      </c>
      <c r="AR32" s="224"/>
      <c r="AS32" s="223">
        <v>0</v>
      </c>
      <c r="AT32" s="223">
        <f t="shared" si="25"/>
        <v>0</v>
      </c>
      <c r="AU32" s="224"/>
      <c r="AV32" s="224"/>
      <c r="AW32" s="223">
        <v>0</v>
      </c>
      <c r="AX32" s="223">
        <f t="shared" si="26"/>
        <v>0</v>
      </c>
      <c r="AY32" s="224"/>
      <c r="AZ32" s="224"/>
      <c r="BA32" s="223"/>
      <c r="BB32" s="223">
        <f t="shared" si="27"/>
        <v>0</v>
      </c>
      <c r="BC32" s="224"/>
      <c r="BD32" s="224"/>
      <c r="BE32" s="223">
        <v>0</v>
      </c>
      <c r="BF32" s="223">
        <f t="shared" si="28"/>
        <v>0</v>
      </c>
      <c r="BG32" s="224"/>
      <c r="BH32" s="224"/>
      <c r="BI32" s="332"/>
      <c r="BJ32" s="223">
        <f t="shared" si="29"/>
        <v>0</v>
      </c>
      <c r="BK32" s="224"/>
    </row>
    <row r="33" spans="1:63" hidden="1" x14ac:dyDescent="0.35">
      <c r="A33" s="340"/>
      <c r="B33" s="220"/>
      <c r="D33" s="223">
        <f t="shared" si="15"/>
        <v>0</v>
      </c>
      <c r="E33" s="224"/>
      <c r="F33" s="223">
        <v>0</v>
      </c>
      <c r="G33" s="223">
        <f t="shared" si="31"/>
        <v>0</v>
      </c>
      <c r="H33" s="224"/>
      <c r="I33" s="224"/>
      <c r="J33" s="223">
        <v>0</v>
      </c>
      <c r="K33" s="223">
        <f t="shared" si="32"/>
        <v>0</v>
      </c>
      <c r="L33" s="224"/>
      <c r="M33" s="224"/>
      <c r="N33" s="223">
        <v>0</v>
      </c>
      <c r="O33" s="223">
        <f t="shared" si="33"/>
        <v>0</v>
      </c>
      <c r="P33" s="224"/>
      <c r="Q33" s="224"/>
      <c r="R33" s="223">
        <v>0</v>
      </c>
      <c r="S33" s="223">
        <f t="shared" si="34"/>
        <v>0</v>
      </c>
      <c r="T33" s="224"/>
      <c r="U33" s="224"/>
      <c r="V33" s="309"/>
      <c r="W33" s="223">
        <f t="shared" si="19"/>
        <v>0</v>
      </c>
      <c r="X33" s="224"/>
      <c r="Y33" s="223">
        <v>0</v>
      </c>
      <c r="Z33" s="223">
        <f t="shared" si="35"/>
        <v>0</v>
      </c>
      <c r="AA33" s="224"/>
      <c r="AB33" s="224"/>
      <c r="AC33" s="223">
        <v>0</v>
      </c>
      <c r="AD33" s="223">
        <f t="shared" si="36"/>
        <v>0</v>
      </c>
      <c r="AE33" s="224"/>
      <c r="AF33" s="224"/>
      <c r="AG33" s="223">
        <v>0</v>
      </c>
      <c r="AH33" s="223">
        <f t="shared" si="37"/>
        <v>0</v>
      </c>
      <c r="AI33" s="224"/>
      <c r="AJ33" s="224"/>
      <c r="AK33" s="223">
        <v>0</v>
      </c>
      <c r="AL33" s="223">
        <f t="shared" si="38"/>
        <v>0</v>
      </c>
      <c r="AM33" s="224"/>
      <c r="AN33" s="224"/>
      <c r="AO33" s="207"/>
      <c r="AP33" s="223"/>
      <c r="AQ33" s="223">
        <f t="shared" si="24"/>
        <v>0</v>
      </c>
      <c r="AR33" s="224"/>
      <c r="AS33" s="223">
        <v>0</v>
      </c>
      <c r="AT33" s="223">
        <f t="shared" si="25"/>
        <v>0</v>
      </c>
      <c r="AU33" s="224"/>
      <c r="AV33" s="224"/>
      <c r="AW33" s="223">
        <v>0</v>
      </c>
      <c r="AX33" s="223">
        <f t="shared" si="26"/>
        <v>0</v>
      </c>
      <c r="AY33" s="224"/>
      <c r="AZ33" s="224"/>
      <c r="BA33" s="223"/>
      <c r="BB33" s="223">
        <f t="shared" si="27"/>
        <v>0</v>
      </c>
      <c r="BC33" s="224"/>
      <c r="BD33" s="224"/>
      <c r="BE33" s="223">
        <v>0</v>
      </c>
      <c r="BF33" s="223">
        <f t="shared" si="28"/>
        <v>0</v>
      </c>
      <c r="BG33" s="224"/>
      <c r="BH33" s="224"/>
      <c r="BI33" s="332"/>
      <c r="BJ33" s="223">
        <f t="shared" si="29"/>
        <v>0</v>
      </c>
      <c r="BK33" s="224"/>
    </row>
    <row r="34" spans="1:63" hidden="1" x14ac:dyDescent="0.35">
      <c r="A34" s="340"/>
      <c r="B34" s="220"/>
      <c r="D34" s="223">
        <f t="shared" si="15"/>
        <v>0</v>
      </c>
      <c r="E34" s="224"/>
      <c r="F34" s="223">
        <v>0</v>
      </c>
      <c r="G34" s="223">
        <f t="shared" si="31"/>
        <v>0</v>
      </c>
      <c r="H34" s="224"/>
      <c r="I34" s="224"/>
      <c r="J34" s="223">
        <v>0</v>
      </c>
      <c r="K34" s="223">
        <f t="shared" si="32"/>
        <v>0</v>
      </c>
      <c r="L34" s="224"/>
      <c r="M34" s="224"/>
      <c r="N34" s="223">
        <v>0</v>
      </c>
      <c r="O34" s="223">
        <f t="shared" si="33"/>
        <v>0</v>
      </c>
      <c r="P34" s="224"/>
      <c r="Q34" s="224"/>
      <c r="R34" s="223">
        <v>0</v>
      </c>
      <c r="S34" s="223">
        <f t="shared" si="34"/>
        <v>0</v>
      </c>
      <c r="T34" s="224"/>
      <c r="U34" s="224"/>
      <c r="V34" s="309"/>
      <c r="W34" s="223">
        <f t="shared" si="19"/>
        <v>0</v>
      </c>
      <c r="X34" s="224"/>
      <c r="Y34" s="223">
        <v>0</v>
      </c>
      <c r="Z34" s="223">
        <f t="shared" si="35"/>
        <v>0</v>
      </c>
      <c r="AA34" s="224"/>
      <c r="AB34" s="224"/>
      <c r="AC34" s="223">
        <v>0</v>
      </c>
      <c r="AD34" s="223">
        <f t="shared" si="36"/>
        <v>0</v>
      </c>
      <c r="AE34" s="224"/>
      <c r="AF34" s="224"/>
      <c r="AG34" s="223">
        <v>0</v>
      </c>
      <c r="AH34" s="223">
        <f t="shared" si="37"/>
        <v>0</v>
      </c>
      <c r="AI34" s="224"/>
      <c r="AJ34" s="224"/>
      <c r="AK34" s="223">
        <v>0</v>
      </c>
      <c r="AL34" s="223">
        <f t="shared" si="38"/>
        <v>0</v>
      </c>
      <c r="AM34" s="224"/>
      <c r="AN34" s="224"/>
      <c r="AO34" s="207"/>
      <c r="AP34" s="223" t="s">
        <v>964</v>
      </c>
      <c r="AQ34" s="223">
        <f t="shared" si="24"/>
        <v>0</v>
      </c>
      <c r="AR34" s="224"/>
      <c r="AS34" s="223">
        <v>0</v>
      </c>
      <c r="AT34" s="223">
        <f t="shared" si="25"/>
        <v>0</v>
      </c>
      <c r="AU34" s="224"/>
      <c r="AV34" s="224"/>
      <c r="AW34" s="223">
        <v>0</v>
      </c>
      <c r="AX34" s="223">
        <f t="shared" si="26"/>
        <v>0</v>
      </c>
      <c r="AY34" s="224"/>
      <c r="AZ34" s="224"/>
      <c r="BA34" s="223"/>
      <c r="BB34" s="223">
        <f t="shared" si="27"/>
        <v>0</v>
      </c>
      <c r="BC34" s="224"/>
      <c r="BD34" s="224"/>
      <c r="BE34" s="223">
        <v>0</v>
      </c>
      <c r="BF34" s="223">
        <f t="shared" si="28"/>
        <v>0</v>
      </c>
      <c r="BG34" s="224"/>
      <c r="BH34" s="224"/>
      <c r="BI34" s="332"/>
      <c r="BJ34" s="223">
        <f t="shared" si="29"/>
        <v>0</v>
      </c>
      <c r="BK34" s="224"/>
    </row>
    <row r="35" spans="1:63" hidden="1" x14ac:dyDescent="0.35">
      <c r="A35" s="340"/>
      <c r="B35" s="220"/>
      <c r="D35" s="223">
        <f t="shared" si="15"/>
        <v>0</v>
      </c>
      <c r="E35" s="224"/>
      <c r="F35" s="223">
        <v>0</v>
      </c>
      <c r="G35" s="223">
        <f t="shared" si="31"/>
        <v>0</v>
      </c>
      <c r="H35" s="224"/>
      <c r="I35" s="224"/>
      <c r="J35" s="223">
        <v>0</v>
      </c>
      <c r="K35" s="223">
        <f t="shared" si="32"/>
        <v>0</v>
      </c>
      <c r="L35" s="224"/>
      <c r="M35" s="224"/>
      <c r="N35" s="223">
        <v>0</v>
      </c>
      <c r="O35" s="223">
        <f t="shared" si="33"/>
        <v>0</v>
      </c>
      <c r="P35" s="224"/>
      <c r="Q35" s="224"/>
      <c r="R35" s="223">
        <v>0</v>
      </c>
      <c r="S35" s="223">
        <f t="shared" si="34"/>
        <v>0</v>
      </c>
      <c r="T35" s="224"/>
      <c r="U35" s="224"/>
      <c r="V35" s="309"/>
      <c r="W35" s="223">
        <f t="shared" si="19"/>
        <v>0</v>
      </c>
      <c r="X35" s="224"/>
      <c r="Y35" s="223">
        <v>0</v>
      </c>
      <c r="Z35" s="223">
        <f t="shared" si="35"/>
        <v>0</v>
      </c>
      <c r="AA35" s="224"/>
      <c r="AB35" s="224"/>
      <c r="AC35" s="223">
        <v>0</v>
      </c>
      <c r="AD35" s="223">
        <f t="shared" si="36"/>
        <v>0</v>
      </c>
      <c r="AE35" s="224"/>
      <c r="AF35" s="224"/>
      <c r="AG35" s="223">
        <v>0</v>
      </c>
      <c r="AH35" s="223">
        <f t="shared" si="37"/>
        <v>0</v>
      </c>
      <c r="AI35" s="224"/>
      <c r="AJ35" s="224"/>
      <c r="AK35" s="223">
        <v>0</v>
      </c>
      <c r="AL35" s="223">
        <f t="shared" si="38"/>
        <v>0</v>
      </c>
      <c r="AM35" s="224"/>
      <c r="AN35" s="224"/>
      <c r="AO35" s="207"/>
      <c r="AP35" s="223"/>
      <c r="AQ35" s="223">
        <f t="shared" si="24"/>
        <v>0</v>
      </c>
      <c r="AR35" s="224"/>
      <c r="AS35" s="223">
        <v>0</v>
      </c>
      <c r="AT35" s="223">
        <f t="shared" si="25"/>
        <v>0</v>
      </c>
      <c r="AU35" s="224"/>
      <c r="AV35" s="224"/>
      <c r="AW35" s="223">
        <v>0</v>
      </c>
      <c r="AX35" s="223">
        <f t="shared" si="26"/>
        <v>0</v>
      </c>
      <c r="AY35" s="224"/>
      <c r="AZ35" s="224"/>
      <c r="BA35" s="223"/>
      <c r="BB35" s="223">
        <f t="shared" si="27"/>
        <v>0</v>
      </c>
      <c r="BC35" s="224"/>
      <c r="BD35" s="224"/>
      <c r="BE35" s="223">
        <v>0</v>
      </c>
      <c r="BF35" s="223">
        <f t="shared" si="28"/>
        <v>0</v>
      </c>
      <c r="BG35" s="224"/>
      <c r="BH35" s="224"/>
      <c r="BI35" s="332"/>
      <c r="BJ35" s="223">
        <f t="shared" si="29"/>
        <v>0</v>
      </c>
      <c r="BK35" s="224"/>
    </row>
    <row r="36" spans="1:63" hidden="1" x14ac:dyDescent="0.35">
      <c r="A36" s="340"/>
      <c r="B36" s="220"/>
      <c r="D36" s="223">
        <f t="shared" si="15"/>
        <v>0</v>
      </c>
      <c r="E36" s="224"/>
      <c r="F36" s="223"/>
      <c r="G36" s="223">
        <f t="shared" si="31"/>
        <v>0</v>
      </c>
      <c r="H36" s="224"/>
      <c r="I36" s="224"/>
      <c r="J36" s="223">
        <v>0</v>
      </c>
      <c r="K36" s="223">
        <f t="shared" si="32"/>
        <v>0</v>
      </c>
      <c r="L36" s="224"/>
      <c r="M36" s="224"/>
      <c r="N36" s="223">
        <v>0</v>
      </c>
      <c r="O36" s="223">
        <f t="shared" si="33"/>
        <v>0</v>
      </c>
      <c r="P36" s="224"/>
      <c r="Q36" s="224"/>
      <c r="R36" s="223">
        <v>0</v>
      </c>
      <c r="S36" s="223">
        <f t="shared" si="34"/>
        <v>0</v>
      </c>
      <c r="T36" s="224"/>
      <c r="U36" s="224"/>
      <c r="V36" s="309"/>
      <c r="W36" s="223">
        <f t="shared" si="19"/>
        <v>0</v>
      </c>
      <c r="X36" s="224"/>
      <c r="Y36" s="223">
        <v>0</v>
      </c>
      <c r="Z36" s="223">
        <f t="shared" si="35"/>
        <v>0</v>
      </c>
      <c r="AA36" s="224"/>
      <c r="AB36" s="224"/>
      <c r="AC36" s="223">
        <v>0</v>
      </c>
      <c r="AD36" s="223">
        <f t="shared" si="36"/>
        <v>0</v>
      </c>
      <c r="AE36" s="224"/>
      <c r="AF36" s="224"/>
      <c r="AG36" s="223">
        <v>0</v>
      </c>
      <c r="AH36" s="223">
        <f t="shared" si="37"/>
        <v>0</v>
      </c>
      <c r="AI36" s="224"/>
      <c r="AJ36" s="224"/>
      <c r="AK36" s="223">
        <v>0</v>
      </c>
      <c r="AL36" s="223">
        <f t="shared" si="38"/>
        <v>0</v>
      </c>
      <c r="AM36" s="224"/>
      <c r="AN36" s="224"/>
      <c r="AO36" s="207"/>
      <c r="AP36" s="223"/>
      <c r="AQ36" s="223">
        <f t="shared" si="24"/>
        <v>0</v>
      </c>
      <c r="AR36" s="224"/>
      <c r="AS36" s="223">
        <v>0</v>
      </c>
      <c r="AT36" s="223">
        <f t="shared" si="25"/>
        <v>0</v>
      </c>
      <c r="AU36" s="224"/>
      <c r="AV36" s="224"/>
      <c r="AW36" s="223">
        <v>0</v>
      </c>
      <c r="AX36" s="223">
        <f t="shared" si="26"/>
        <v>0</v>
      </c>
      <c r="AY36" s="224"/>
      <c r="AZ36" s="224"/>
      <c r="BA36" s="223"/>
      <c r="BB36" s="223">
        <f t="shared" si="27"/>
        <v>0</v>
      </c>
      <c r="BC36" s="224"/>
      <c r="BD36" s="224"/>
      <c r="BE36" s="223">
        <v>0</v>
      </c>
      <c r="BF36" s="223">
        <f t="shared" si="28"/>
        <v>0</v>
      </c>
      <c r="BG36" s="224"/>
      <c r="BH36" s="224"/>
      <c r="BI36" s="332"/>
      <c r="BJ36" s="223">
        <f t="shared" si="29"/>
        <v>0</v>
      </c>
      <c r="BK36" s="224"/>
    </row>
    <row r="37" spans="1:63" hidden="1" x14ac:dyDescent="0.35">
      <c r="A37" s="340"/>
      <c r="B37" s="220"/>
      <c r="D37" s="223">
        <f t="shared" si="15"/>
        <v>0</v>
      </c>
      <c r="E37" s="224"/>
      <c r="F37" s="223">
        <v>0</v>
      </c>
      <c r="G37" s="223">
        <f t="shared" si="31"/>
        <v>0</v>
      </c>
      <c r="H37" s="224"/>
      <c r="I37" s="224"/>
      <c r="J37" s="223">
        <v>0</v>
      </c>
      <c r="K37" s="223">
        <f t="shared" si="32"/>
        <v>0</v>
      </c>
      <c r="L37" s="224"/>
      <c r="M37" s="224"/>
      <c r="N37" s="223">
        <v>0</v>
      </c>
      <c r="O37" s="223">
        <f t="shared" si="33"/>
        <v>0</v>
      </c>
      <c r="P37" s="224"/>
      <c r="Q37" s="224"/>
      <c r="R37" s="223">
        <v>0</v>
      </c>
      <c r="S37" s="223">
        <f t="shared" si="34"/>
        <v>0</v>
      </c>
      <c r="T37" s="224"/>
      <c r="U37" s="224"/>
      <c r="V37" s="309"/>
      <c r="W37" s="223">
        <f t="shared" si="19"/>
        <v>0</v>
      </c>
      <c r="X37" s="224"/>
      <c r="Y37" s="223">
        <v>0</v>
      </c>
      <c r="Z37" s="223">
        <f t="shared" si="35"/>
        <v>0</v>
      </c>
      <c r="AA37" s="224"/>
      <c r="AB37" s="224"/>
      <c r="AC37" s="223">
        <v>0</v>
      </c>
      <c r="AD37" s="223">
        <f t="shared" si="36"/>
        <v>0</v>
      </c>
      <c r="AE37" s="224"/>
      <c r="AF37" s="224"/>
      <c r="AG37" s="223">
        <v>0</v>
      </c>
      <c r="AH37" s="223">
        <f t="shared" si="37"/>
        <v>0</v>
      </c>
      <c r="AI37" s="224"/>
      <c r="AJ37" s="224"/>
      <c r="AK37" s="223">
        <v>0</v>
      </c>
      <c r="AL37" s="223">
        <f t="shared" si="38"/>
        <v>0</v>
      </c>
      <c r="AM37" s="224"/>
      <c r="AN37" s="224"/>
      <c r="AO37" s="207"/>
      <c r="AP37" s="223"/>
      <c r="AQ37" s="223">
        <f t="shared" si="24"/>
        <v>0</v>
      </c>
      <c r="AR37" s="224"/>
      <c r="AS37" s="223">
        <v>0</v>
      </c>
      <c r="AT37" s="223">
        <f t="shared" si="25"/>
        <v>0</v>
      </c>
      <c r="AU37" s="224"/>
      <c r="AV37" s="224"/>
      <c r="AW37" s="223">
        <v>0</v>
      </c>
      <c r="AX37" s="223">
        <f t="shared" si="26"/>
        <v>0</v>
      </c>
      <c r="AY37" s="224"/>
      <c r="AZ37" s="224"/>
      <c r="BA37" s="223"/>
      <c r="BB37" s="223">
        <f t="shared" si="27"/>
        <v>0</v>
      </c>
      <c r="BC37" s="224"/>
      <c r="BD37" s="224"/>
      <c r="BE37" s="223">
        <v>0</v>
      </c>
      <c r="BF37" s="223">
        <f t="shared" si="28"/>
        <v>0</v>
      </c>
      <c r="BG37" s="224"/>
      <c r="BH37" s="224"/>
      <c r="BI37" s="332"/>
      <c r="BJ37" s="223">
        <f t="shared" si="29"/>
        <v>0</v>
      </c>
      <c r="BK37" s="224"/>
    </row>
    <row r="38" spans="1:63" hidden="1" x14ac:dyDescent="0.35">
      <c r="A38" s="340"/>
      <c r="B38" s="220"/>
      <c r="D38" s="223">
        <f t="shared" si="15"/>
        <v>0</v>
      </c>
      <c r="E38" s="224"/>
      <c r="F38" s="223">
        <f t="shared" ref="F38:F39" si="39">8.6*0*5/6</f>
        <v>0</v>
      </c>
      <c r="G38" s="223">
        <f t="shared" si="31"/>
        <v>0</v>
      </c>
      <c r="H38" s="224"/>
      <c r="I38" s="224"/>
      <c r="J38" s="223">
        <f t="shared" ref="J38:J39" si="40">9*0*5/6</f>
        <v>0</v>
      </c>
      <c r="K38" s="223">
        <f t="shared" si="32"/>
        <v>0</v>
      </c>
      <c r="L38" s="224"/>
      <c r="M38" s="224"/>
      <c r="N38" s="223">
        <f t="shared" ref="N38:N39" si="41">8.8*0*5/6</f>
        <v>0</v>
      </c>
      <c r="O38" s="223">
        <f t="shared" si="33"/>
        <v>0</v>
      </c>
      <c r="P38" s="224"/>
      <c r="Q38" s="224"/>
      <c r="R38" s="223">
        <f>8*0*5/6</f>
        <v>0</v>
      </c>
      <c r="S38" s="223">
        <f t="shared" si="34"/>
        <v>0</v>
      </c>
      <c r="T38" s="224"/>
      <c r="U38" s="224"/>
      <c r="V38" s="309"/>
      <c r="W38" s="223">
        <f t="shared" si="19"/>
        <v>0</v>
      </c>
      <c r="X38" s="224"/>
      <c r="Y38" s="223">
        <v>0</v>
      </c>
      <c r="Z38" s="223">
        <f t="shared" si="35"/>
        <v>0</v>
      </c>
      <c r="AA38" s="224"/>
      <c r="AB38" s="224"/>
      <c r="AC38" s="223">
        <v>0</v>
      </c>
      <c r="AD38" s="223">
        <f t="shared" si="36"/>
        <v>0</v>
      </c>
      <c r="AE38" s="224"/>
      <c r="AF38" s="224"/>
      <c r="AG38" s="223">
        <v>0</v>
      </c>
      <c r="AH38" s="223">
        <f t="shared" si="37"/>
        <v>0</v>
      </c>
      <c r="AI38" s="224"/>
      <c r="AJ38" s="224"/>
      <c r="AK38" s="223">
        <v>0</v>
      </c>
      <c r="AL38" s="223">
        <f t="shared" si="38"/>
        <v>0</v>
      </c>
      <c r="AM38" s="224"/>
      <c r="AN38" s="224"/>
      <c r="AO38" s="207"/>
      <c r="AP38" s="223"/>
      <c r="AQ38" s="223">
        <f t="shared" si="24"/>
        <v>0</v>
      </c>
      <c r="AR38" s="224"/>
      <c r="AS38" s="223">
        <v>0</v>
      </c>
      <c r="AT38" s="223">
        <f t="shared" si="25"/>
        <v>0</v>
      </c>
      <c r="AU38" s="224"/>
      <c r="AV38" s="224"/>
      <c r="AW38" s="223">
        <v>0</v>
      </c>
      <c r="AX38" s="223">
        <f t="shared" si="26"/>
        <v>0</v>
      </c>
      <c r="AY38" s="224"/>
      <c r="AZ38" s="224"/>
      <c r="BA38" s="223"/>
      <c r="BB38" s="223">
        <f t="shared" si="27"/>
        <v>0</v>
      </c>
      <c r="BC38" s="224"/>
      <c r="BD38" s="224"/>
      <c r="BE38" s="223">
        <v>0</v>
      </c>
      <c r="BF38" s="223">
        <f t="shared" si="28"/>
        <v>0</v>
      </c>
      <c r="BG38" s="224"/>
      <c r="BH38" s="224"/>
      <c r="BI38" s="332"/>
      <c r="BJ38" s="223">
        <f t="shared" si="29"/>
        <v>0</v>
      </c>
      <c r="BK38" s="224"/>
    </row>
    <row r="39" spans="1:63" hidden="1" x14ac:dyDescent="0.35">
      <c r="A39" s="340"/>
      <c r="B39" s="220"/>
      <c r="D39" s="223">
        <f t="shared" si="15"/>
        <v>0</v>
      </c>
      <c r="E39" s="224"/>
      <c r="F39" s="223">
        <f t="shared" si="39"/>
        <v>0</v>
      </c>
      <c r="G39" s="223">
        <f t="shared" si="31"/>
        <v>0</v>
      </c>
      <c r="H39" s="224"/>
      <c r="I39" s="224"/>
      <c r="J39" s="223">
        <f t="shared" si="40"/>
        <v>0</v>
      </c>
      <c r="K39" s="223">
        <f t="shared" si="32"/>
        <v>0</v>
      </c>
      <c r="L39" s="224"/>
      <c r="M39" s="224"/>
      <c r="N39" s="223">
        <f t="shared" si="41"/>
        <v>0</v>
      </c>
      <c r="O39" s="223">
        <f t="shared" si="33"/>
        <v>0</v>
      </c>
      <c r="P39" s="224"/>
      <c r="Q39" s="224"/>
      <c r="R39" s="223">
        <f t="shared" ref="R39" si="42">8*0*5/6</f>
        <v>0</v>
      </c>
      <c r="S39" s="223">
        <f t="shared" si="34"/>
        <v>0</v>
      </c>
      <c r="T39" s="224"/>
      <c r="U39" s="224"/>
      <c r="V39" s="309"/>
      <c r="W39" s="223">
        <f t="shared" si="19"/>
        <v>0</v>
      </c>
      <c r="X39" s="224"/>
      <c r="Y39" s="223">
        <v>0</v>
      </c>
      <c r="Z39" s="223">
        <f t="shared" si="35"/>
        <v>0</v>
      </c>
      <c r="AA39" s="224"/>
      <c r="AB39" s="224"/>
      <c r="AC39" s="223">
        <v>0</v>
      </c>
      <c r="AD39" s="223">
        <f t="shared" si="36"/>
        <v>0</v>
      </c>
      <c r="AE39" s="224"/>
      <c r="AF39" s="224"/>
      <c r="AG39" s="223">
        <v>0</v>
      </c>
      <c r="AH39" s="223">
        <f t="shared" si="37"/>
        <v>0</v>
      </c>
      <c r="AI39" s="224"/>
      <c r="AJ39" s="224"/>
      <c r="AK39" s="223">
        <v>0</v>
      </c>
      <c r="AL39" s="223">
        <f t="shared" si="38"/>
        <v>0</v>
      </c>
      <c r="AM39" s="224"/>
      <c r="AN39" s="224"/>
      <c r="AO39" s="207"/>
      <c r="AP39" s="223"/>
      <c r="AQ39" s="223">
        <f t="shared" si="24"/>
        <v>0</v>
      </c>
      <c r="AR39" s="224"/>
      <c r="AS39" s="223">
        <v>0</v>
      </c>
      <c r="AT39" s="223">
        <f t="shared" si="25"/>
        <v>0</v>
      </c>
      <c r="AU39" s="224"/>
      <c r="AV39" s="224"/>
      <c r="AW39" s="223">
        <v>0</v>
      </c>
      <c r="AX39" s="223">
        <f t="shared" si="26"/>
        <v>0</v>
      </c>
      <c r="AY39" s="224"/>
      <c r="AZ39" s="224"/>
      <c r="BA39" s="223"/>
      <c r="BB39" s="223">
        <f t="shared" si="27"/>
        <v>0</v>
      </c>
      <c r="BC39" s="224"/>
      <c r="BD39" s="224"/>
      <c r="BE39" s="223">
        <v>0</v>
      </c>
      <c r="BF39" s="223">
        <f t="shared" si="28"/>
        <v>0</v>
      </c>
      <c r="BG39" s="224"/>
      <c r="BH39" s="224"/>
      <c r="BI39" s="332"/>
      <c r="BJ39" s="223">
        <f t="shared" si="29"/>
        <v>0</v>
      </c>
      <c r="BK39" s="224"/>
    </row>
    <row r="40" spans="1:63" s="207" customFormat="1" x14ac:dyDescent="0.35">
      <c r="A40" s="221"/>
      <c r="B40" s="221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</row>
    <row r="41" spans="1:63" s="230" customFormat="1" ht="29" x14ac:dyDescent="0.35">
      <c r="A41" s="217" t="s">
        <v>184</v>
      </c>
      <c r="B41" s="218" t="s">
        <v>186</v>
      </c>
      <c r="C41" s="219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19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19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19"/>
      <c r="BJ41" s="310"/>
      <c r="BK41" s="310"/>
    </row>
    <row r="42" spans="1:63" x14ac:dyDescent="0.35">
      <c r="A42" s="340" t="s">
        <v>961</v>
      </c>
      <c r="B42" s="220"/>
      <c r="D42" s="223">
        <f t="shared" ref="D42:D43" si="43">G42+K42+O42+S42</f>
        <v>82</v>
      </c>
      <c r="E42" s="224"/>
      <c r="F42" s="343">
        <v>1.5</v>
      </c>
      <c r="G42" s="223">
        <f>10*F42</f>
        <v>15</v>
      </c>
      <c r="H42" s="224"/>
      <c r="I42" s="224"/>
      <c r="J42" s="348">
        <v>1</v>
      </c>
      <c r="K42" s="223">
        <f>10*J42</f>
        <v>10</v>
      </c>
      <c r="L42" s="224"/>
      <c r="M42" s="224"/>
      <c r="N42" s="343">
        <v>2.5</v>
      </c>
      <c r="O42" s="223">
        <f>10*N42</f>
        <v>25</v>
      </c>
      <c r="P42" s="224"/>
      <c r="Q42" s="224"/>
      <c r="R42" s="348">
        <v>4</v>
      </c>
      <c r="S42" s="223">
        <f t="shared" ref="S42:S43" si="44">8*R42</f>
        <v>32</v>
      </c>
      <c r="T42" s="224"/>
      <c r="U42" s="224"/>
      <c r="V42" s="309"/>
      <c r="W42" s="223">
        <f t="shared" ref="W42:W43" si="45">Z42+AD42+AH42+AL42</f>
        <v>38</v>
      </c>
      <c r="X42" s="224"/>
      <c r="Y42" s="348">
        <v>1</v>
      </c>
      <c r="Z42" s="348">
        <f t="shared" ref="Z42:Z43" si="46">10*Y42</f>
        <v>10</v>
      </c>
      <c r="AA42" s="349"/>
      <c r="AB42" s="349"/>
      <c r="AC42" s="348">
        <v>1</v>
      </c>
      <c r="AD42" s="348">
        <f t="shared" ref="AD42:AD43" si="47">10*AC42</f>
        <v>10</v>
      </c>
      <c r="AE42" s="349"/>
      <c r="AF42" s="349"/>
      <c r="AG42" s="348">
        <v>1</v>
      </c>
      <c r="AH42" s="348">
        <f t="shared" ref="AH42:AH43" si="48">10*AG42</f>
        <v>10</v>
      </c>
      <c r="AI42" s="349"/>
      <c r="AJ42" s="349"/>
      <c r="AK42" s="348">
        <v>1</v>
      </c>
      <c r="AL42" s="223">
        <f>8*AK42</f>
        <v>8</v>
      </c>
      <c r="AM42" s="224"/>
      <c r="AN42" s="224"/>
      <c r="AO42" s="207"/>
      <c r="AP42" s="223"/>
      <c r="AQ42" s="223">
        <f t="shared" ref="AQ42:AQ43" si="49">AT42+AX42+BB42+BF42</f>
        <v>0</v>
      </c>
      <c r="AR42" s="224"/>
      <c r="AS42" s="223">
        <v>0</v>
      </c>
      <c r="AT42" s="223">
        <f t="shared" ref="AT42:AT43" si="50">9*AS42</f>
        <v>0</v>
      </c>
      <c r="AU42" s="224"/>
      <c r="AV42" s="224"/>
      <c r="AW42" s="223">
        <v>0</v>
      </c>
      <c r="AX42" s="223">
        <f t="shared" ref="AX42:AX43" si="51">9*AW42</f>
        <v>0</v>
      </c>
      <c r="AY42" s="224"/>
      <c r="AZ42" s="224"/>
      <c r="BA42" s="223">
        <v>0</v>
      </c>
      <c r="BB42" s="223">
        <f t="shared" ref="BB42:BB43" si="52">9*BA42</f>
        <v>0</v>
      </c>
      <c r="BC42" s="224"/>
      <c r="BD42" s="224"/>
      <c r="BE42" s="223">
        <v>0</v>
      </c>
      <c r="BF42" s="223">
        <f t="shared" ref="BF42:BF43" si="53">9*BE42</f>
        <v>0</v>
      </c>
      <c r="BG42" s="224"/>
      <c r="BH42" s="224"/>
      <c r="BI42" s="332"/>
      <c r="BJ42" s="223">
        <f>D42+W42+AQ42</f>
        <v>120</v>
      </c>
      <c r="BK42" s="224"/>
    </row>
    <row r="43" spans="1:63" x14ac:dyDescent="0.35">
      <c r="A43" s="340" t="s">
        <v>971</v>
      </c>
      <c r="B43" s="220"/>
      <c r="D43" s="223">
        <f t="shared" si="43"/>
        <v>90</v>
      </c>
      <c r="E43" s="224"/>
      <c r="F43" s="343">
        <v>0</v>
      </c>
      <c r="G43" s="223">
        <f t="shared" ref="G43" si="54">9*F43</f>
        <v>0</v>
      </c>
      <c r="H43" s="224"/>
      <c r="I43" s="224"/>
      <c r="J43" s="343">
        <v>0</v>
      </c>
      <c r="K43" s="223">
        <f t="shared" ref="K43" si="55">9*J43</f>
        <v>0</v>
      </c>
      <c r="L43" s="224"/>
      <c r="M43" s="224"/>
      <c r="N43" s="348">
        <v>5</v>
      </c>
      <c r="O43" s="223">
        <f>10*N43</f>
        <v>50</v>
      </c>
      <c r="P43" s="224"/>
      <c r="Q43" s="224"/>
      <c r="R43" s="348">
        <v>5</v>
      </c>
      <c r="S43" s="223">
        <f t="shared" si="44"/>
        <v>40</v>
      </c>
      <c r="T43" s="224"/>
      <c r="U43" s="224"/>
      <c r="V43" s="309"/>
      <c r="W43" s="223">
        <f t="shared" si="45"/>
        <v>0</v>
      </c>
      <c r="X43" s="224"/>
      <c r="Y43" s="223">
        <v>0</v>
      </c>
      <c r="Z43" s="223">
        <f t="shared" si="46"/>
        <v>0</v>
      </c>
      <c r="AA43" s="224"/>
      <c r="AB43" s="224"/>
      <c r="AC43" s="223">
        <v>0</v>
      </c>
      <c r="AD43" s="223">
        <f t="shared" si="47"/>
        <v>0</v>
      </c>
      <c r="AE43" s="224"/>
      <c r="AF43" s="224"/>
      <c r="AG43" s="223">
        <v>0</v>
      </c>
      <c r="AH43" s="223">
        <f t="shared" si="48"/>
        <v>0</v>
      </c>
      <c r="AI43" s="224"/>
      <c r="AJ43" s="224"/>
      <c r="AK43" s="223">
        <v>0</v>
      </c>
      <c r="AL43" s="223">
        <f t="shared" ref="AL43" si="56">9*AK43</f>
        <v>0</v>
      </c>
      <c r="AM43" s="224"/>
      <c r="AN43" s="224"/>
      <c r="AO43" s="207"/>
      <c r="AP43" s="223"/>
      <c r="AQ43" s="223">
        <f t="shared" si="49"/>
        <v>0</v>
      </c>
      <c r="AR43" s="224"/>
      <c r="AS43" s="223">
        <v>0</v>
      </c>
      <c r="AT43" s="223">
        <f t="shared" si="50"/>
        <v>0</v>
      </c>
      <c r="AU43" s="224"/>
      <c r="AV43" s="224"/>
      <c r="AW43" s="223">
        <v>0</v>
      </c>
      <c r="AX43" s="223">
        <f t="shared" si="51"/>
        <v>0</v>
      </c>
      <c r="AY43" s="224"/>
      <c r="AZ43" s="224"/>
      <c r="BA43" s="223">
        <v>0</v>
      </c>
      <c r="BB43" s="223">
        <f t="shared" si="52"/>
        <v>0</v>
      </c>
      <c r="BC43" s="224"/>
      <c r="BD43" s="224"/>
      <c r="BE43" s="223">
        <v>0</v>
      </c>
      <c r="BF43" s="223">
        <f t="shared" si="53"/>
        <v>0</v>
      </c>
      <c r="BG43" s="224"/>
      <c r="BH43" s="224"/>
      <c r="BI43" s="332"/>
      <c r="BJ43" s="223">
        <f>D43+W43+AQ43</f>
        <v>90</v>
      </c>
      <c r="BK43" s="224"/>
    </row>
    <row r="44" spans="1:63" s="207" customFormat="1" x14ac:dyDescent="0.35"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</row>
    <row r="45" spans="1:63" s="230" customFormat="1" ht="29" x14ac:dyDescent="0.35">
      <c r="A45" s="217" t="s">
        <v>0</v>
      </c>
      <c r="B45" s="218" t="s">
        <v>186</v>
      </c>
      <c r="C45" s="219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19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19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19"/>
      <c r="BJ45" s="310"/>
      <c r="BK45" s="310"/>
    </row>
    <row r="46" spans="1:63" x14ac:dyDescent="0.35">
      <c r="A46" s="341" t="s">
        <v>90</v>
      </c>
      <c r="B46" s="222"/>
      <c r="D46" s="224"/>
      <c r="E46" s="223">
        <f>I46+M46+Q46+U46</f>
        <v>320</v>
      </c>
      <c r="F46" s="224"/>
      <c r="G46" s="224"/>
      <c r="H46" s="223">
        <v>8</v>
      </c>
      <c r="I46" s="223">
        <f>10*H46</f>
        <v>80</v>
      </c>
      <c r="J46" s="224"/>
      <c r="K46" s="224"/>
      <c r="L46" s="223">
        <v>16</v>
      </c>
      <c r="M46" s="223">
        <f>10*L46</f>
        <v>160</v>
      </c>
      <c r="N46" s="224"/>
      <c r="O46" s="224"/>
      <c r="P46" s="223">
        <v>8</v>
      </c>
      <c r="Q46" s="223">
        <f>10*P46</f>
        <v>80</v>
      </c>
      <c r="R46" s="224"/>
      <c r="S46" s="224"/>
      <c r="T46" s="223">
        <v>0</v>
      </c>
      <c r="U46" s="223">
        <f t="shared" ref="U46:U47" si="57">8*T46</f>
        <v>0</v>
      </c>
      <c r="V46" s="309"/>
      <c r="W46" s="224"/>
      <c r="X46" s="223">
        <f>AB46+AF46+AJ46+AN46</f>
        <v>0</v>
      </c>
      <c r="Y46" s="224"/>
      <c r="Z46" s="224"/>
      <c r="AA46" s="223">
        <v>0</v>
      </c>
      <c r="AB46" s="223">
        <f t="shared" ref="AB46:AB47" si="58">10*AA46</f>
        <v>0</v>
      </c>
      <c r="AC46" s="224"/>
      <c r="AD46" s="224"/>
      <c r="AE46" s="223">
        <v>0</v>
      </c>
      <c r="AF46" s="223">
        <f t="shared" ref="AF46:AF47" si="59">10*AE46</f>
        <v>0</v>
      </c>
      <c r="AG46" s="224"/>
      <c r="AH46" s="224"/>
      <c r="AI46" s="223">
        <v>0</v>
      </c>
      <c r="AJ46" s="223">
        <f t="shared" ref="AJ46:AJ47" si="60">10*AI46</f>
        <v>0</v>
      </c>
      <c r="AK46" s="224"/>
      <c r="AL46" s="224"/>
      <c r="AM46" s="223">
        <v>0</v>
      </c>
      <c r="AN46" s="223">
        <f>9*AM46</f>
        <v>0</v>
      </c>
      <c r="AO46" s="207"/>
      <c r="AP46" s="224"/>
      <c r="AQ46" s="224"/>
      <c r="AR46" s="223">
        <f>AV46+AZ46+BD46+BH46</f>
        <v>0</v>
      </c>
      <c r="AS46" s="224"/>
      <c r="AT46" s="224"/>
      <c r="AU46" s="223">
        <v>0</v>
      </c>
      <c r="AV46" s="223">
        <f>9*AU46</f>
        <v>0</v>
      </c>
      <c r="AW46" s="224"/>
      <c r="AX46" s="224"/>
      <c r="AY46" s="223">
        <v>0</v>
      </c>
      <c r="AZ46" s="223">
        <f>9*AY46</f>
        <v>0</v>
      </c>
      <c r="BA46" s="224"/>
      <c r="BB46" s="224"/>
      <c r="BC46" s="223">
        <v>0</v>
      </c>
      <c r="BD46" s="223">
        <f>9*BC46</f>
        <v>0</v>
      </c>
      <c r="BE46" s="224"/>
      <c r="BF46" s="224"/>
      <c r="BG46" s="223">
        <v>0</v>
      </c>
      <c r="BH46" s="223">
        <f>9*BG46</f>
        <v>0</v>
      </c>
      <c r="BI46" s="332"/>
      <c r="BJ46" s="224"/>
      <c r="BK46" s="223">
        <f>E46+X46+AR46</f>
        <v>320</v>
      </c>
    </row>
    <row r="47" spans="1:63" x14ac:dyDescent="0.35">
      <c r="A47" s="341" t="s">
        <v>973</v>
      </c>
      <c r="B47" s="222"/>
      <c r="D47" s="224"/>
      <c r="E47" s="223">
        <f t="shared" ref="E47" si="61">I47+M47+Q47+U47</f>
        <v>0</v>
      </c>
      <c r="F47" s="224"/>
      <c r="G47" s="224"/>
      <c r="H47" s="223">
        <v>0</v>
      </c>
      <c r="I47" s="223">
        <f t="shared" ref="I47" si="62">9*H47</f>
        <v>0</v>
      </c>
      <c r="J47" s="224"/>
      <c r="K47" s="224"/>
      <c r="L47" s="223">
        <v>0</v>
      </c>
      <c r="M47" s="223">
        <f t="shared" ref="M47" si="63">9*L47</f>
        <v>0</v>
      </c>
      <c r="N47" s="224"/>
      <c r="O47" s="224"/>
      <c r="P47" s="223">
        <v>0</v>
      </c>
      <c r="Q47" s="223">
        <f t="shared" ref="Q47" si="64">9*P47</f>
        <v>0</v>
      </c>
      <c r="R47" s="224"/>
      <c r="S47" s="224"/>
      <c r="T47" s="223">
        <v>0</v>
      </c>
      <c r="U47" s="223">
        <f t="shared" si="57"/>
        <v>0</v>
      </c>
      <c r="V47" s="309"/>
      <c r="W47" s="224"/>
      <c r="X47" s="223">
        <f t="shared" ref="X47" si="65">AB47+AF47+AJ47+AN47</f>
        <v>608</v>
      </c>
      <c r="Y47" s="224"/>
      <c r="Z47" s="224"/>
      <c r="AA47" s="223">
        <v>16</v>
      </c>
      <c r="AB47" s="223">
        <f t="shared" si="58"/>
        <v>160</v>
      </c>
      <c r="AC47" s="224"/>
      <c r="AD47" s="224"/>
      <c r="AE47" s="223">
        <v>16</v>
      </c>
      <c r="AF47" s="223">
        <f t="shared" si="59"/>
        <v>160</v>
      </c>
      <c r="AG47" s="224"/>
      <c r="AH47" s="224"/>
      <c r="AI47" s="223">
        <v>16</v>
      </c>
      <c r="AJ47" s="223">
        <f t="shared" si="60"/>
        <v>160</v>
      </c>
      <c r="AK47" s="224"/>
      <c r="AL47" s="224"/>
      <c r="AM47" s="223">
        <v>16</v>
      </c>
      <c r="AN47" s="223">
        <f>8*AM47</f>
        <v>128</v>
      </c>
      <c r="AO47" s="207"/>
      <c r="AP47" s="224"/>
      <c r="AQ47" s="224"/>
      <c r="AR47" s="223">
        <f t="shared" ref="AR47" si="66">AV47+AZ47+BD47+BH47</f>
        <v>0</v>
      </c>
      <c r="AS47" s="224"/>
      <c r="AT47" s="224"/>
      <c r="AU47" s="223">
        <v>0</v>
      </c>
      <c r="AV47" s="223">
        <f t="shared" ref="AV47" si="67">9*AU47</f>
        <v>0</v>
      </c>
      <c r="AW47" s="224"/>
      <c r="AX47" s="224"/>
      <c r="AY47" s="223">
        <v>0</v>
      </c>
      <c r="AZ47" s="223">
        <f t="shared" ref="AZ47" si="68">9*AY47</f>
        <v>0</v>
      </c>
      <c r="BA47" s="224"/>
      <c r="BB47" s="224"/>
      <c r="BC47" s="223">
        <v>0</v>
      </c>
      <c r="BD47" s="223">
        <f t="shared" ref="BD47" si="69">9*BC47</f>
        <v>0</v>
      </c>
      <c r="BE47" s="224"/>
      <c r="BF47" s="224"/>
      <c r="BG47" s="223">
        <v>0</v>
      </c>
      <c r="BH47" s="223">
        <f t="shared" ref="BH47" si="70">9*BG47</f>
        <v>0</v>
      </c>
      <c r="BI47" s="332"/>
      <c r="BJ47" s="224"/>
      <c r="BK47" s="223">
        <f>E47+X47+AR47</f>
        <v>608</v>
      </c>
    </row>
    <row r="48" spans="1:63" ht="14.5" hidden="1" customHeight="1" x14ac:dyDescent="0.35">
      <c r="A48" s="222" t="s">
        <v>91</v>
      </c>
      <c r="B48" s="222"/>
      <c r="D48" s="224"/>
      <c r="E48" s="223"/>
      <c r="F48" s="224"/>
      <c r="G48" s="224"/>
      <c r="H48" s="223"/>
      <c r="I48" s="223"/>
      <c r="J48" s="224"/>
      <c r="K48" s="224"/>
      <c r="L48" s="223"/>
      <c r="M48" s="223"/>
      <c r="N48" s="224"/>
      <c r="O48" s="224"/>
      <c r="P48" s="223"/>
      <c r="Q48" s="223"/>
      <c r="R48" s="224"/>
      <c r="S48" s="224"/>
      <c r="T48" s="223"/>
      <c r="U48" s="223"/>
      <c r="V48" s="223"/>
      <c r="W48" s="224"/>
      <c r="X48" s="223"/>
      <c r="Y48" s="224"/>
      <c r="Z48" s="224"/>
      <c r="AA48" s="223"/>
      <c r="AB48" s="223"/>
      <c r="AC48" s="224"/>
      <c r="AD48" s="224"/>
      <c r="AE48" s="223"/>
      <c r="AF48" s="223"/>
      <c r="AG48" s="224"/>
      <c r="AH48" s="224"/>
      <c r="AI48" s="223"/>
      <c r="AJ48" s="223"/>
      <c r="AK48" s="224"/>
      <c r="AL48" s="224"/>
      <c r="AM48" s="223"/>
      <c r="AN48" s="223"/>
      <c r="AO48" s="207"/>
      <c r="AP48" s="224"/>
      <c r="AQ48" s="224"/>
      <c r="AR48" s="223"/>
      <c r="AS48" s="224"/>
      <c r="AT48" s="224"/>
      <c r="AU48" s="223"/>
      <c r="AV48" s="223"/>
      <c r="AW48" s="224"/>
      <c r="AX48" s="224"/>
      <c r="AY48" s="223"/>
      <c r="AZ48" s="223"/>
      <c r="BA48" s="224"/>
      <c r="BB48" s="224"/>
      <c r="BC48" s="223"/>
      <c r="BD48" s="223"/>
      <c r="BE48" s="224"/>
      <c r="BF48" s="224"/>
      <c r="BG48" s="223"/>
      <c r="BH48" s="223"/>
      <c r="BI48" s="332"/>
    </row>
    <row r="49" spans="1:63" s="207" customFormat="1" outlineLevel="1" x14ac:dyDescent="0.35"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K49" s="335"/>
    </row>
    <row r="50" spans="1:63" s="230" customFormat="1" ht="14.5" hidden="1" customHeight="1" outlineLevel="1" x14ac:dyDescent="0.35">
      <c r="A50" s="217" t="s">
        <v>199</v>
      </c>
      <c r="B50" s="217"/>
      <c r="C50" s="219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19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19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19"/>
    </row>
    <row r="51" spans="1:63" ht="14.5" hidden="1" customHeight="1" outlineLevel="1" x14ac:dyDescent="0.35">
      <c r="A51" s="223" t="s">
        <v>203</v>
      </c>
      <c r="B51" s="223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3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07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332"/>
    </row>
    <row r="52" spans="1:63" ht="14.5" hidden="1" customHeight="1" outlineLevel="1" x14ac:dyDescent="0.35">
      <c r="A52" s="223" t="s">
        <v>196</v>
      </c>
      <c r="B52" s="223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3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07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332"/>
    </row>
    <row r="53" spans="1:63" ht="14.5" hidden="1" customHeight="1" outlineLevel="1" x14ac:dyDescent="0.35">
      <c r="A53" s="223" t="s">
        <v>197</v>
      </c>
      <c r="B53" s="223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3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07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332"/>
    </row>
    <row r="54" spans="1:63" ht="14.5" hidden="1" customHeight="1" outlineLevel="1" x14ac:dyDescent="0.35">
      <c r="A54" s="223" t="s">
        <v>198</v>
      </c>
      <c r="B54" s="223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3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07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332"/>
    </row>
    <row r="55" spans="1:63" ht="14.5" hidden="1" customHeight="1" outlineLevel="1" x14ac:dyDescent="0.35">
      <c r="A55" s="223" t="s">
        <v>183</v>
      </c>
      <c r="B55" s="223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3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07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332"/>
    </row>
    <row r="56" spans="1:63" ht="14.5" hidden="1" customHeight="1" outlineLevel="1" x14ac:dyDescent="0.35">
      <c r="A56" s="223" t="s">
        <v>191</v>
      </c>
      <c r="B56" s="223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3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07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332"/>
    </row>
    <row r="57" spans="1:63" ht="14.5" hidden="1" customHeight="1" outlineLevel="1" x14ac:dyDescent="0.35">
      <c r="A57" s="223" t="s">
        <v>192</v>
      </c>
      <c r="B57" s="223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3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07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332"/>
    </row>
    <row r="58" spans="1:63" ht="14.5" hidden="1" customHeight="1" outlineLevel="1" x14ac:dyDescent="0.35">
      <c r="A58" s="223" t="s">
        <v>193</v>
      </c>
      <c r="B58" s="223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3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07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332"/>
    </row>
    <row r="59" spans="1:63" ht="14.5" hidden="1" customHeight="1" outlineLevel="1" x14ac:dyDescent="0.35">
      <c r="A59" s="222" t="s">
        <v>194</v>
      </c>
      <c r="B59" s="222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3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07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332"/>
    </row>
    <row r="60" spans="1:63" s="207" customFormat="1" ht="18" hidden="1" customHeight="1" x14ac:dyDescent="0.35">
      <c r="A60" s="219" t="s">
        <v>202</v>
      </c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P60" s="232"/>
      <c r="AQ60" s="232"/>
      <c r="AR60" s="232"/>
      <c r="AS60" s="232"/>
      <c r="AT60" s="232"/>
      <c r="AU60" s="232"/>
      <c r="AV60" s="232"/>
      <c r="AW60" s="232"/>
      <c r="AX60" s="232"/>
      <c r="AY60" s="232"/>
      <c r="AZ60" s="232"/>
      <c r="BA60" s="232"/>
      <c r="BB60" s="232"/>
      <c r="BC60" s="232"/>
      <c r="BD60" s="232"/>
      <c r="BE60" s="232"/>
      <c r="BF60" s="232"/>
      <c r="BG60" s="232"/>
      <c r="BH60" s="232"/>
      <c r="BI60" s="232"/>
    </row>
    <row r="61" spans="1:63" s="230" customFormat="1" ht="14.5" hidden="1" customHeight="1" x14ac:dyDescent="0.35">
      <c r="A61" s="217" t="s">
        <v>1</v>
      </c>
      <c r="B61" s="217"/>
      <c r="C61" s="219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19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19"/>
      <c r="AP61" s="225"/>
      <c r="AQ61" s="225"/>
      <c r="AR61" s="225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  <c r="BF61" s="225"/>
      <c r="BG61" s="225"/>
      <c r="BH61" s="225"/>
      <c r="BI61" s="219"/>
    </row>
    <row r="62" spans="1:63" ht="14.5" hidden="1" customHeight="1" x14ac:dyDescent="0.35">
      <c r="A62" s="222" t="s">
        <v>905</v>
      </c>
      <c r="B62" s="222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3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07"/>
      <c r="AP62" s="224"/>
      <c r="AQ62" s="224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332"/>
    </row>
    <row r="63" spans="1:63" ht="14.5" hidden="1" customHeight="1" x14ac:dyDescent="0.35">
      <c r="A63" s="222" t="s">
        <v>906</v>
      </c>
      <c r="B63" s="222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3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07"/>
      <c r="AP63" s="224"/>
      <c r="AQ63" s="22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332"/>
    </row>
    <row r="64" spans="1:63" ht="14.5" hidden="1" customHeight="1" x14ac:dyDescent="0.35">
      <c r="A64" s="222" t="s">
        <v>907</v>
      </c>
      <c r="B64" s="222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3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07"/>
      <c r="AP64" s="224"/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332"/>
    </row>
    <row r="65" spans="1:63" ht="14.5" hidden="1" customHeight="1" x14ac:dyDescent="0.35">
      <c r="A65" s="222" t="s">
        <v>908</v>
      </c>
      <c r="B65" s="222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3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07"/>
      <c r="AP65" s="224"/>
      <c r="AQ65" s="224"/>
      <c r="AR65" s="224"/>
      <c r="AS65" s="224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332"/>
    </row>
    <row r="66" spans="1:63" ht="14.5" hidden="1" customHeight="1" x14ac:dyDescent="0.35">
      <c r="A66" s="222" t="s">
        <v>910</v>
      </c>
      <c r="B66" s="222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3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07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332"/>
    </row>
    <row r="67" spans="1:63" ht="14.5" hidden="1" customHeight="1" x14ac:dyDescent="0.35">
      <c r="A67" s="222" t="s">
        <v>911</v>
      </c>
      <c r="B67" s="222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3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07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332"/>
    </row>
    <row r="68" spans="1:63" ht="14.5" hidden="1" customHeight="1" x14ac:dyDescent="0.35">
      <c r="A68" s="222" t="s">
        <v>912</v>
      </c>
      <c r="B68" s="222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3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07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332"/>
    </row>
    <row r="69" spans="1:63" ht="14.5" hidden="1" customHeight="1" x14ac:dyDescent="0.35">
      <c r="A69" s="222" t="s">
        <v>913</v>
      </c>
      <c r="B69" s="222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3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07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332"/>
    </row>
    <row r="70" spans="1:63" ht="14.5" hidden="1" customHeight="1" x14ac:dyDescent="0.35">
      <c r="A70" s="222" t="s">
        <v>909</v>
      </c>
      <c r="B70" s="222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3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07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332"/>
    </row>
    <row r="71" spans="1:63" ht="14.5" hidden="1" customHeight="1" x14ac:dyDescent="0.35">
      <c r="A71" s="222" t="s">
        <v>917</v>
      </c>
      <c r="B71" s="222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3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07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332"/>
    </row>
    <row r="72" spans="1:63" ht="14.5" hidden="1" customHeight="1" x14ac:dyDescent="0.35">
      <c r="A72" s="222" t="s">
        <v>937</v>
      </c>
      <c r="B72" s="222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3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07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332"/>
    </row>
    <row r="73" spans="1:63" ht="14.5" hidden="1" customHeight="1" x14ac:dyDescent="0.35">
      <c r="A73" s="222"/>
      <c r="B73" s="222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3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07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332"/>
    </row>
    <row r="74" spans="1:63" ht="14.5" hidden="1" customHeight="1" x14ac:dyDescent="0.35">
      <c r="A74" s="222"/>
      <c r="B74" s="222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3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07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332"/>
    </row>
    <row r="75" spans="1:63" ht="14.5" hidden="1" customHeight="1" x14ac:dyDescent="0.35">
      <c r="A75" s="222"/>
      <c r="B75" s="222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3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07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332"/>
    </row>
    <row r="76" spans="1:63" ht="14.5" hidden="1" customHeight="1" x14ac:dyDescent="0.35">
      <c r="A76" s="222"/>
      <c r="B76" s="222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3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07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332"/>
    </row>
    <row r="77" spans="1:63" ht="14.5" hidden="1" customHeight="1" x14ac:dyDescent="0.35">
      <c r="A77" s="222"/>
      <c r="B77" s="222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3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07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332"/>
    </row>
    <row r="78" spans="1:63" s="207" customFormat="1" ht="14.5" hidden="1" customHeight="1" x14ac:dyDescent="0.35"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P78" s="232"/>
      <c r="AQ78" s="232"/>
      <c r="AR78" s="232"/>
      <c r="AS78" s="232"/>
      <c r="AT78" s="232"/>
      <c r="AU78" s="232"/>
      <c r="AV78" s="232"/>
      <c r="AW78" s="232"/>
      <c r="AX78" s="232"/>
      <c r="AY78" s="232"/>
      <c r="AZ78" s="232"/>
      <c r="BA78" s="232"/>
      <c r="BB78" s="232"/>
      <c r="BC78" s="232"/>
      <c r="BD78" s="232"/>
      <c r="BE78" s="232"/>
      <c r="BF78" s="232"/>
      <c r="BG78" s="232"/>
      <c r="BH78" s="232"/>
      <c r="BI78" s="232"/>
    </row>
    <row r="79" spans="1:63" s="230" customFormat="1" ht="29" x14ac:dyDescent="0.35">
      <c r="A79" s="217" t="s">
        <v>6</v>
      </c>
      <c r="B79" s="218" t="s">
        <v>186</v>
      </c>
      <c r="C79" s="219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19"/>
      <c r="W79" s="225"/>
      <c r="X79" s="225"/>
      <c r="Y79" s="225"/>
      <c r="Z79" s="225"/>
      <c r="AA79" s="225"/>
      <c r="AB79" s="225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225"/>
      <c r="AN79" s="225"/>
      <c r="AO79" s="219"/>
      <c r="AP79" s="225"/>
      <c r="AQ79" s="225"/>
      <c r="AR79" s="225"/>
      <c r="AS79" s="225"/>
      <c r="AT79" s="225"/>
      <c r="AU79" s="225"/>
      <c r="AV79" s="225"/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19"/>
      <c r="BJ79" s="310"/>
      <c r="BK79" s="310"/>
    </row>
    <row r="80" spans="1:63" x14ac:dyDescent="0.35">
      <c r="A80" s="341" t="s">
        <v>970</v>
      </c>
      <c r="B80" s="222"/>
      <c r="D80" s="223">
        <f t="shared" ref="D80" si="71">G80+K80+O80+S80</f>
        <v>65</v>
      </c>
      <c r="E80" s="224"/>
      <c r="F80" s="343">
        <v>1.75</v>
      </c>
      <c r="G80" s="223">
        <f>10*F80</f>
        <v>17.5</v>
      </c>
      <c r="H80" s="224"/>
      <c r="I80" s="224"/>
      <c r="J80" s="348">
        <v>1</v>
      </c>
      <c r="K80" s="223">
        <f>10*J80</f>
        <v>10</v>
      </c>
      <c r="L80" s="224"/>
      <c r="M80" s="224"/>
      <c r="N80" s="343">
        <v>1.75</v>
      </c>
      <c r="O80" s="223">
        <f>10*N80</f>
        <v>17.5</v>
      </c>
      <c r="P80" s="224"/>
      <c r="Q80" s="224"/>
      <c r="R80" s="343">
        <v>2.5</v>
      </c>
      <c r="S80" s="223">
        <f>8*R80</f>
        <v>20</v>
      </c>
      <c r="T80" s="224"/>
      <c r="U80" s="224"/>
      <c r="V80" s="223"/>
      <c r="W80" s="223">
        <f t="shared" ref="W80" si="72">Z80+AD80+AH80+AL80</f>
        <v>38</v>
      </c>
      <c r="X80" s="224"/>
      <c r="Y80" s="223">
        <v>1</v>
      </c>
      <c r="Z80" s="223">
        <f>10*Y80</f>
        <v>10</v>
      </c>
      <c r="AA80" s="224"/>
      <c r="AB80" s="224"/>
      <c r="AC80" s="223">
        <v>1</v>
      </c>
      <c r="AD80" s="223">
        <f>10*AC80</f>
        <v>10</v>
      </c>
      <c r="AE80" s="224"/>
      <c r="AF80" s="224"/>
      <c r="AG80" s="223">
        <v>1</v>
      </c>
      <c r="AH80" s="223">
        <f>10*AG80</f>
        <v>10</v>
      </c>
      <c r="AI80" s="224"/>
      <c r="AJ80" s="224"/>
      <c r="AK80" s="223">
        <v>1</v>
      </c>
      <c r="AL80" s="223">
        <f>8*AK80</f>
        <v>8</v>
      </c>
      <c r="AM80" s="224"/>
      <c r="AN80" s="224"/>
      <c r="AO80" s="207"/>
      <c r="AP80" s="223"/>
      <c r="AQ80" s="223">
        <f t="shared" ref="AQ80" si="73">AT80+AX80+BB80+BF80</f>
        <v>0</v>
      </c>
      <c r="AR80" s="224"/>
      <c r="AS80" s="223">
        <v>0</v>
      </c>
      <c r="AT80" s="223">
        <f t="shared" ref="AT80" si="74">9*AS80</f>
        <v>0</v>
      </c>
      <c r="AU80" s="224"/>
      <c r="AV80" s="224"/>
      <c r="AW80" s="223">
        <v>0</v>
      </c>
      <c r="AX80" s="223">
        <f t="shared" ref="AX80" si="75">9*AW80</f>
        <v>0</v>
      </c>
      <c r="AY80" s="224"/>
      <c r="AZ80" s="224"/>
      <c r="BA80" s="223">
        <v>0</v>
      </c>
      <c r="BB80" s="223">
        <f t="shared" ref="BB80" si="76">9*BA80</f>
        <v>0</v>
      </c>
      <c r="BC80" s="224"/>
      <c r="BD80" s="224"/>
      <c r="BE80" s="223">
        <v>0</v>
      </c>
      <c r="BF80" s="223">
        <f t="shared" ref="BF80" si="77">9*BE80</f>
        <v>0</v>
      </c>
      <c r="BG80" s="224"/>
      <c r="BH80" s="224"/>
      <c r="BI80" s="332"/>
      <c r="BJ80" s="223">
        <f>D80+W80+AQ80</f>
        <v>103</v>
      </c>
      <c r="BK80" s="224"/>
    </row>
    <row r="81" spans="1:63" ht="14.5" hidden="1" customHeight="1" x14ac:dyDescent="0.35">
      <c r="A81" s="222" t="s">
        <v>92</v>
      </c>
      <c r="B81" s="222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07"/>
      <c r="AP81" s="207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223"/>
      <c r="BG81" s="223"/>
      <c r="BH81" s="223"/>
      <c r="BI81" s="332"/>
    </row>
    <row r="82" spans="1:63" s="207" customFormat="1" x14ac:dyDescent="0.35">
      <c r="D82" s="232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2"/>
      <c r="AY82" s="232"/>
      <c r="AZ82" s="232"/>
      <c r="BA82" s="232"/>
      <c r="BB82" s="232"/>
      <c r="BC82" s="232"/>
      <c r="BD82" s="232"/>
      <c r="BE82" s="232"/>
      <c r="BF82" s="232"/>
      <c r="BG82" s="232"/>
      <c r="BH82" s="232"/>
      <c r="BI82" s="232"/>
    </row>
    <row r="83" spans="1:63" s="210" customFormat="1" x14ac:dyDescent="0.35">
      <c r="A83" s="278" t="s">
        <v>153</v>
      </c>
      <c r="B83" s="274"/>
      <c r="C83" s="215"/>
      <c r="D83" s="276">
        <f t="shared" ref="D83:U83" si="78">SUM(D18:D82)</f>
        <v>745</v>
      </c>
      <c r="E83" s="275">
        <f t="shared" si="78"/>
        <v>320</v>
      </c>
      <c r="F83" s="350">
        <f t="shared" si="78"/>
        <v>19.5</v>
      </c>
      <c r="G83" s="276">
        <f t="shared" si="78"/>
        <v>195</v>
      </c>
      <c r="H83" s="275">
        <f t="shared" si="78"/>
        <v>8</v>
      </c>
      <c r="I83" s="275">
        <f t="shared" si="78"/>
        <v>80</v>
      </c>
      <c r="J83" s="350">
        <f t="shared" si="78"/>
        <v>13.5</v>
      </c>
      <c r="K83" s="276">
        <f t="shared" si="78"/>
        <v>135</v>
      </c>
      <c r="L83" s="275">
        <f t="shared" si="78"/>
        <v>16</v>
      </c>
      <c r="M83" s="275">
        <f t="shared" si="78"/>
        <v>160</v>
      </c>
      <c r="N83" s="350">
        <f t="shared" si="78"/>
        <v>23.5</v>
      </c>
      <c r="O83" s="276">
        <f t="shared" si="78"/>
        <v>235</v>
      </c>
      <c r="P83" s="275">
        <f t="shared" si="78"/>
        <v>8</v>
      </c>
      <c r="Q83" s="275">
        <f t="shared" si="78"/>
        <v>80</v>
      </c>
      <c r="R83" s="350">
        <f t="shared" si="78"/>
        <v>22.5</v>
      </c>
      <c r="S83" s="276">
        <f t="shared" si="78"/>
        <v>180</v>
      </c>
      <c r="T83" s="275">
        <f t="shared" si="78"/>
        <v>0</v>
      </c>
      <c r="U83" s="275">
        <f t="shared" si="78"/>
        <v>0</v>
      </c>
      <c r="V83" s="313"/>
      <c r="W83" s="276">
        <v>0</v>
      </c>
      <c r="X83" s="275">
        <v>0</v>
      </c>
      <c r="Y83" s="350">
        <f t="shared" ref="Y83:AN83" si="79">SUM(Y18:Y82)</f>
        <v>8.5</v>
      </c>
      <c r="Z83" s="276">
        <f t="shared" si="79"/>
        <v>85</v>
      </c>
      <c r="AA83" s="275">
        <f t="shared" si="79"/>
        <v>16</v>
      </c>
      <c r="AB83" s="275">
        <f t="shared" si="79"/>
        <v>160</v>
      </c>
      <c r="AC83" s="350">
        <f t="shared" si="79"/>
        <v>8.5</v>
      </c>
      <c r="AD83" s="276">
        <f t="shared" si="79"/>
        <v>85</v>
      </c>
      <c r="AE83" s="275">
        <f t="shared" si="79"/>
        <v>16</v>
      </c>
      <c r="AF83" s="275">
        <f t="shared" si="79"/>
        <v>160</v>
      </c>
      <c r="AG83" s="276">
        <f t="shared" si="79"/>
        <v>8</v>
      </c>
      <c r="AH83" s="276">
        <f t="shared" si="79"/>
        <v>80</v>
      </c>
      <c r="AI83" s="275">
        <f t="shared" si="79"/>
        <v>16</v>
      </c>
      <c r="AJ83" s="275">
        <f t="shared" si="79"/>
        <v>160</v>
      </c>
      <c r="AK83" s="276">
        <f t="shared" si="79"/>
        <v>8</v>
      </c>
      <c r="AL83" s="276">
        <f t="shared" si="79"/>
        <v>64</v>
      </c>
      <c r="AM83" s="275">
        <f t="shared" si="79"/>
        <v>16</v>
      </c>
      <c r="AN83" s="275">
        <f t="shared" si="79"/>
        <v>128</v>
      </c>
      <c r="AO83" s="314"/>
      <c r="AP83" s="277"/>
      <c r="AQ83" s="276">
        <f t="shared" ref="AQ83:BH83" si="80">SUM(AQ18:AQ82)</f>
        <v>0</v>
      </c>
      <c r="AR83" s="275">
        <f t="shared" si="80"/>
        <v>0</v>
      </c>
      <c r="AS83" s="276">
        <f t="shared" si="80"/>
        <v>0</v>
      </c>
      <c r="AT83" s="276">
        <f t="shared" si="80"/>
        <v>0</v>
      </c>
      <c r="AU83" s="275">
        <f t="shared" si="80"/>
        <v>0</v>
      </c>
      <c r="AV83" s="275">
        <f t="shared" si="80"/>
        <v>0</v>
      </c>
      <c r="AW83" s="276">
        <f t="shared" si="80"/>
        <v>0</v>
      </c>
      <c r="AX83" s="276">
        <f t="shared" si="80"/>
        <v>0</v>
      </c>
      <c r="AY83" s="275">
        <f t="shared" si="80"/>
        <v>0</v>
      </c>
      <c r="AZ83" s="275">
        <f t="shared" si="80"/>
        <v>0</v>
      </c>
      <c r="BA83" s="276">
        <f t="shared" si="80"/>
        <v>0</v>
      </c>
      <c r="BB83" s="276">
        <f t="shared" si="80"/>
        <v>0</v>
      </c>
      <c r="BC83" s="275">
        <f t="shared" si="80"/>
        <v>0</v>
      </c>
      <c r="BD83" s="275">
        <f t="shared" si="80"/>
        <v>0</v>
      </c>
      <c r="BE83" s="276">
        <f t="shared" si="80"/>
        <v>0</v>
      </c>
      <c r="BF83" s="276">
        <f t="shared" si="80"/>
        <v>0</v>
      </c>
      <c r="BG83" s="275">
        <f t="shared" si="80"/>
        <v>0</v>
      </c>
      <c r="BH83" s="275">
        <f t="shared" si="80"/>
        <v>0</v>
      </c>
      <c r="BI83" s="333"/>
      <c r="BJ83" s="276">
        <f>D83+W83+AQ83</f>
        <v>745</v>
      </c>
      <c r="BK83" s="275">
        <f>E83+X83+AR83</f>
        <v>320</v>
      </c>
    </row>
    <row r="84" spans="1:63" x14ac:dyDescent="0.35">
      <c r="D84" s="209"/>
      <c r="E84" s="209"/>
      <c r="J84" s="207"/>
      <c r="L84" s="209"/>
      <c r="M84" s="209"/>
      <c r="P84" s="209"/>
      <c r="Q84" s="209"/>
      <c r="T84" s="209"/>
      <c r="U84" s="209"/>
      <c r="Y84" s="209"/>
      <c r="AC84" s="207"/>
      <c r="AK84" s="209"/>
      <c r="AN84" s="209"/>
      <c r="AW84" s="207"/>
      <c r="BA84" s="209"/>
      <c r="BD84" s="209"/>
      <c r="BH84" s="209"/>
      <c r="BI84" s="207"/>
    </row>
    <row r="85" spans="1:63" ht="44.5" customHeight="1" x14ac:dyDescent="0.35">
      <c r="A85" s="303" t="s">
        <v>154</v>
      </c>
      <c r="B85" s="274"/>
      <c r="D85" s="315" t="s">
        <v>187</v>
      </c>
      <c r="E85" s="275">
        <f>D83+E83</f>
        <v>1065</v>
      </c>
      <c r="F85" s="404" t="s">
        <v>947</v>
      </c>
      <c r="G85" s="405"/>
      <c r="H85" s="406"/>
      <c r="I85" s="275">
        <f>SUM(G83:I83)</f>
        <v>283</v>
      </c>
      <c r="J85" s="404" t="s">
        <v>948</v>
      </c>
      <c r="K85" s="405"/>
      <c r="L85" s="406"/>
      <c r="M85" s="275">
        <f>K83+M83</f>
        <v>295</v>
      </c>
      <c r="N85" s="404" t="s">
        <v>949</v>
      </c>
      <c r="O85" s="405"/>
      <c r="P85" s="406"/>
      <c r="Q85" s="275">
        <f>O83+Q83</f>
        <v>315</v>
      </c>
      <c r="R85" s="404" t="s">
        <v>950</v>
      </c>
      <c r="S85" s="405"/>
      <c r="T85" s="406"/>
      <c r="U85" s="275">
        <f>S83+U83</f>
        <v>180</v>
      </c>
      <c r="V85" s="314"/>
      <c r="W85" s="315" t="s">
        <v>187</v>
      </c>
      <c r="X85" s="275">
        <v>0</v>
      </c>
      <c r="Y85" s="404" t="s">
        <v>947</v>
      </c>
      <c r="Z85" s="405"/>
      <c r="AA85" s="406"/>
      <c r="AB85" s="275">
        <f>SUM(Z83:AB83)</f>
        <v>261</v>
      </c>
      <c r="AC85" s="404" t="s">
        <v>948</v>
      </c>
      <c r="AD85" s="405"/>
      <c r="AE85" s="406"/>
      <c r="AF85" s="275">
        <f>AD83+AF83</f>
        <v>245</v>
      </c>
      <c r="AG85" s="404" t="s">
        <v>949</v>
      </c>
      <c r="AH85" s="405"/>
      <c r="AI85" s="406"/>
      <c r="AJ85" s="275">
        <f>AH83+AJ83</f>
        <v>240</v>
      </c>
      <c r="AK85" s="404" t="s">
        <v>950</v>
      </c>
      <c r="AL85" s="405"/>
      <c r="AM85" s="406"/>
      <c r="AN85" s="275">
        <f>AL83+AN83</f>
        <v>192</v>
      </c>
      <c r="AO85" s="314"/>
      <c r="AP85" s="277"/>
      <c r="AQ85" s="315" t="s">
        <v>187</v>
      </c>
      <c r="AR85" s="275">
        <f>AQ83+AR83</f>
        <v>0</v>
      </c>
      <c r="AS85" s="404" t="s">
        <v>947</v>
      </c>
      <c r="AT85" s="405"/>
      <c r="AU85" s="406"/>
      <c r="AV85" s="275">
        <f>SUM(AT83:AV83)</f>
        <v>0</v>
      </c>
      <c r="AW85" s="404" t="s">
        <v>948</v>
      </c>
      <c r="AX85" s="405"/>
      <c r="AY85" s="406"/>
      <c r="AZ85" s="275">
        <f>AX83+AZ83</f>
        <v>0</v>
      </c>
      <c r="BA85" s="404" t="s">
        <v>949</v>
      </c>
      <c r="BB85" s="405"/>
      <c r="BC85" s="406"/>
      <c r="BD85" s="275">
        <f>BB83+BD83</f>
        <v>0</v>
      </c>
      <c r="BE85" s="404" t="s">
        <v>950</v>
      </c>
      <c r="BF85" s="405"/>
      <c r="BG85" s="406"/>
      <c r="BH85" s="275">
        <f>BF83+BH83</f>
        <v>0</v>
      </c>
      <c r="BI85" s="314"/>
      <c r="BJ85" s="339" t="s">
        <v>974</v>
      </c>
      <c r="BK85" s="275">
        <f>SUM(BJ83:BK83)</f>
        <v>1065</v>
      </c>
    </row>
    <row r="88" spans="1:63" x14ac:dyDescent="0.35">
      <c r="A88" s="210" t="s">
        <v>23</v>
      </c>
      <c r="B88" s="210"/>
      <c r="D88" s="401">
        <f ca="1">Examenprogramma!$B$25</f>
        <v>43657</v>
      </c>
      <c r="E88" s="401"/>
      <c r="F88" s="401"/>
      <c r="G88" s="401"/>
      <c r="H88" s="401"/>
      <c r="I88" s="401"/>
      <c r="J88" s="401"/>
      <c r="K88" s="401"/>
      <c r="N88" s="207"/>
      <c r="O88" s="207"/>
      <c r="R88" s="207"/>
      <c r="S88" s="207"/>
      <c r="V88" s="207"/>
      <c r="W88" s="207"/>
      <c r="X88" s="207"/>
      <c r="AI88" s="207"/>
      <c r="AJ88" s="207"/>
      <c r="AL88" s="207"/>
      <c r="AM88" s="207"/>
      <c r="AY88" s="207"/>
      <c r="AZ88" s="207"/>
      <c r="BB88" s="207"/>
      <c r="BC88" s="207"/>
    </row>
    <row r="89" spans="1:63" x14ac:dyDescent="0.35">
      <c r="A89" s="210" t="s">
        <v>24</v>
      </c>
      <c r="B89" s="210"/>
      <c r="D89" s="402" t="str">
        <f>Examenprogramma!$B$26</f>
        <v>Schiedam</v>
      </c>
      <c r="E89" s="402"/>
      <c r="F89" s="402"/>
      <c r="G89" s="402"/>
      <c r="H89" s="402"/>
      <c r="I89" s="402"/>
      <c r="J89" s="402"/>
      <c r="K89" s="402"/>
      <c r="N89" s="207"/>
      <c r="O89" s="207"/>
      <c r="R89" s="207"/>
      <c r="S89" s="207"/>
      <c r="V89" s="207"/>
      <c r="W89" s="207"/>
      <c r="X89" s="207"/>
      <c r="AI89" s="207"/>
      <c r="AJ89" s="207"/>
      <c r="AL89" s="207"/>
      <c r="AM89" s="207"/>
      <c r="AY89" s="207"/>
      <c r="AZ89" s="207"/>
      <c r="BB89" s="207"/>
      <c r="BC89" s="207"/>
    </row>
    <row r="90" spans="1:63" x14ac:dyDescent="0.35">
      <c r="A90" s="210" t="s">
        <v>21</v>
      </c>
      <c r="B90" s="210"/>
      <c r="D90" s="403" t="str">
        <f>Examenprogramma!$B$27</f>
        <v>A.J. de Graaf</v>
      </c>
      <c r="E90" s="403"/>
      <c r="F90" s="403"/>
      <c r="G90" s="403"/>
      <c r="H90" s="403"/>
      <c r="I90" s="403"/>
      <c r="J90" s="403"/>
      <c r="K90" s="403"/>
      <c r="N90" s="207"/>
      <c r="O90" s="207"/>
      <c r="R90" s="207"/>
      <c r="S90" s="207"/>
      <c r="V90" s="207"/>
      <c r="W90" s="207"/>
      <c r="X90" s="207"/>
      <c r="AI90" s="207"/>
      <c r="AJ90" s="207"/>
      <c r="AL90" s="207"/>
      <c r="AM90" s="207"/>
      <c r="AY90" s="207"/>
      <c r="AZ90" s="207"/>
      <c r="BB90" s="207"/>
      <c r="BC90" s="207"/>
    </row>
    <row r="104" spans="4:5" x14ac:dyDescent="0.35">
      <c r="D104" s="226"/>
      <c r="E104" s="226"/>
    </row>
  </sheetData>
  <mergeCells count="69">
    <mergeCell ref="BA85:BC85"/>
    <mergeCell ref="BE85:BG85"/>
    <mergeCell ref="AK13:AL13"/>
    <mergeCell ref="AS13:AT13"/>
    <mergeCell ref="AW13:AX13"/>
    <mergeCell ref="BA13:BB13"/>
    <mergeCell ref="BE13:BF13"/>
    <mergeCell ref="AY13:AZ13"/>
    <mergeCell ref="BC13:BD13"/>
    <mergeCell ref="BC14:BD14"/>
    <mergeCell ref="BE14:BF14"/>
    <mergeCell ref="BG14:BH14"/>
    <mergeCell ref="AU13:AV13"/>
    <mergeCell ref="AM13:AN13"/>
    <mergeCell ref="BJ14:BJ15"/>
    <mergeCell ref="BK14:BK15"/>
    <mergeCell ref="Y85:AA85"/>
    <mergeCell ref="AC85:AE85"/>
    <mergeCell ref="AG85:AI85"/>
    <mergeCell ref="AK85:AM85"/>
    <mergeCell ref="AS85:AU85"/>
    <mergeCell ref="AE14:AF14"/>
    <mergeCell ref="AG14:AH14"/>
    <mergeCell ref="AI14:AJ14"/>
    <mergeCell ref="AK14:AL14"/>
    <mergeCell ref="AM14:AN14"/>
    <mergeCell ref="Y14:Z14"/>
    <mergeCell ref="AA14:AB14"/>
    <mergeCell ref="AC14:AD14"/>
    <mergeCell ref="AW85:AY85"/>
    <mergeCell ref="AG13:AH13"/>
    <mergeCell ref="R85:T85"/>
    <mergeCell ref="F85:H85"/>
    <mergeCell ref="J85:L85"/>
    <mergeCell ref="N85:P85"/>
    <mergeCell ref="P14:Q14"/>
    <mergeCell ref="D88:K88"/>
    <mergeCell ref="D89:K89"/>
    <mergeCell ref="D90:K90"/>
    <mergeCell ref="H14:I14"/>
    <mergeCell ref="L14:M14"/>
    <mergeCell ref="D12:J12"/>
    <mergeCell ref="B13:B15"/>
    <mergeCell ref="T14:U14"/>
    <mergeCell ref="R14:S14"/>
    <mergeCell ref="N14:O14"/>
    <mergeCell ref="J14:K14"/>
    <mergeCell ref="F14:G14"/>
    <mergeCell ref="N13:O13"/>
    <mergeCell ref="J13:K13"/>
    <mergeCell ref="F13:G13"/>
    <mergeCell ref="P13:Q13"/>
    <mergeCell ref="T13:U13"/>
    <mergeCell ref="BJ13:BK13"/>
    <mergeCell ref="AE13:AF13"/>
    <mergeCell ref="AI13:AJ13"/>
    <mergeCell ref="R13:S13"/>
    <mergeCell ref="A14:A15"/>
    <mergeCell ref="H13:I13"/>
    <mergeCell ref="L13:M13"/>
    <mergeCell ref="Y13:Z13"/>
    <mergeCell ref="AC13:AD13"/>
    <mergeCell ref="AA13:AB13"/>
    <mergeCell ref="BG13:BH13"/>
    <mergeCell ref="AS14:AT14"/>
    <mergeCell ref="AU14:AV14"/>
    <mergeCell ref="AW14:AX14"/>
    <mergeCell ref="AY14:AZ14"/>
    <mergeCell ref="BA14:BB14"/>
  </mergeCells>
  <phoneticPr fontId="57" type="noConversion"/>
  <dataValidations disablePrompts="1" xWindow="138" yWindow="592" count="3">
    <dataValidation type="list" allowBlank="1" showInputMessage="1" showErrorMessage="1" sqref="A63:B77" xr:uid="{00000000-0002-0000-0100-000000000000}">
      <formula1>Examinering</formula1>
    </dataValidation>
    <dataValidation type="list" allowBlank="1" showInputMessage="1" showErrorMessage="1" prompt="Selecteer het examenonderdeel" sqref="A62:B62" xr:uid="{00000000-0002-0000-0100-000001000000}">
      <formula1>Examinering</formula1>
    </dataValidation>
    <dataValidation allowBlank="1" showInputMessage="1" showErrorMessage="1" prompt="Selecteer het examenonderdeel" sqref="A51:B51" xr:uid="{00000000-0002-0000-0100-000002000000}"/>
  </dataValidations>
  <hyperlinks>
    <hyperlink ref="A21" r:id="rId1" xr:uid="{00000000-0004-0000-0100-000000000000}"/>
    <hyperlink ref="A22" r:id="rId2" xr:uid="{00000000-0004-0000-0100-000001000000}"/>
    <hyperlink ref="A23" r:id="rId3" xr:uid="{00000000-0004-0000-0100-000002000000}"/>
    <hyperlink ref="A24" r:id="rId4" xr:uid="{00000000-0004-0000-0100-000003000000}"/>
    <hyperlink ref="A25" r:id="rId5" xr:uid="{00000000-0004-0000-0100-000004000000}"/>
    <hyperlink ref="A26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tabSelected="1" topLeftCell="A11" zoomScale="70" zoomScaleNormal="70" zoomScalePageLayoutView="80" workbookViewId="0">
      <selection activeCell="F17" sqref="F17"/>
    </sheetView>
  </sheetViews>
  <sheetFormatPr defaultColWidth="8.81640625" defaultRowHeight="14.5" x14ac:dyDescent="0.35"/>
  <cols>
    <col min="1" max="1" width="32.54296875" style="282" customWidth="1"/>
    <col min="2" max="2" width="34.453125" style="282" customWidth="1"/>
    <col min="3" max="3" width="36.453125" style="282" customWidth="1"/>
    <col min="4" max="5" width="32.54296875" style="282" customWidth="1"/>
    <col min="6" max="6" width="20.1796875" style="282" customWidth="1"/>
    <col min="7" max="16384" width="8.81640625" style="282"/>
  </cols>
  <sheetData>
    <row r="1" spans="1:9" s="281" customFormat="1" ht="15.5" x14ac:dyDescent="0.35">
      <c r="A1" s="422" t="s">
        <v>156</v>
      </c>
      <c r="B1" s="422"/>
      <c r="C1" s="422"/>
      <c r="D1" s="422"/>
      <c r="E1" s="422"/>
      <c r="F1" s="422"/>
    </row>
    <row r="2" spans="1:9" x14ac:dyDescent="0.35">
      <c r="A2" s="289" t="s">
        <v>152</v>
      </c>
      <c r="B2" s="421" t="str">
        <f>+Opleidingsplan!D3</f>
        <v>MBO | LIFE College</v>
      </c>
      <c r="C2" s="421"/>
      <c r="D2" s="421"/>
      <c r="E2" s="421"/>
      <c r="F2" s="421"/>
    </row>
    <row r="3" spans="1:9" x14ac:dyDescent="0.35">
      <c r="A3" s="289" t="s">
        <v>22</v>
      </c>
      <c r="B3" s="421" t="str">
        <f>B26</f>
        <v>Schiedam</v>
      </c>
      <c r="C3" s="421"/>
      <c r="D3" s="421"/>
      <c r="E3" s="421"/>
      <c r="F3" s="421"/>
    </row>
    <row r="4" spans="1:9" x14ac:dyDescent="0.35">
      <c r="A4" s="289" t="s">
        <v>26</v>
      </c>
      <c r="B4" s="421" t="str">
        <f>+Opleidingsplan!D5</f>
        <v>Handel en ondernemen</v>
      </c>
      <c r="C4" s="421"/>
      <c r="D4" s="421"/>
      <c r="E4" s="421"/>
      <c r="F4" s="421"/>
    </row>
    <row r="5" spans="1:9" x14ac:dyDescent="0.35">
      <c r="A5" s="289" t="s">
        <v>151</v>
      </c>
      <c r="B5" s="421" t="str">
        <f>+Opleidingsplan!D6</f>
        <v>2019-2020</v>
      </c>
      <c r="C5" s="421"/>
      <c r="D5" s="421"/>
      <c r="E5" s="421"/>
      <c r="F5" s="421"/>
    </row>
    <row r="6" spans="1:9" ht="14.5" customHeight="1" x14ac:dyDescent="0.35">
      <c r="A6" s="289" t="s">
        <v>150</v>
      </c>
      <c r="B6" s="421" t="str">
        <f>+Opleidingsplan!D7</f>
        <v>Verkoop (Verkoper)</v>
      </c>
      <c r="C6" s="421"/>
      <c r="D6" s="421"/>
      <c r="E6" s="421"/>
      <c r="F6" s="421"/>
    </row>
    <row r="7" spans="1:9" x14ac:dyDescent="0.35">
      <c r="A7" s="289" t="s">
        <v>148</v>
      </c>
      <c r="B7" s="421">
        <f>+Opleidingsplan!D8</f>
        <v>25167</v>
      </c>
      <c r="C7" s="421"/>
      <c r="D7" s="421"/>
      <c r="E7" s="421"/>
      <c r="F7" s="421"/>
    </row>
    <row r="8" spans="1:9" x14ac:dyDescent="0.35">
      <c r="A8" s="289" t="s">
        <v>146</v>
      </c>
      <c r="B8" s="421" t="str">
        <f>+Opleidingsplan!D9</f>
        <v>BOL</v>
      </c>
      <c r="C8" s="421"/>
      <c r="D8" s="421"/>
      <c r="E8" s="421"/>
      <c r="F8" s="421"/>
    </row>
    <row r="9" spans="1:9" x14ac:dyDescent="0.35">
      <c r="A9" s="289" t="s">
        <v>147</v>
      </c>
      <c r="B9" s="421">
        <f>+Opleidingsplan!D10</f>
        <v>2</v>
      </c>
      <c r="C9" s="421"/>
      <c r="D9" s="421"/>
      <c r="E9" s="421"/>
      <c r="F9" s="421"/>
    </row>
    <row r="10" spans="1:9" x14ac:dyDescent="0.35">
      <c r="A10" s="283"/>
    </row>
    <row r="11" spans="1:9" s="284" customFormat="1" ht="74.150000000000006" customHeight="1" x14ac:dyDescent="0.35">
      <c r="A11" s="302" t="s">
        <v>190</v>
      </c>
      <c r="B11" s="302" t="s">
        <v>157</v>
      </c>
      <c r="C11" s="302" t="s">
        <v>155</v>
      </c>
      <c r="D11" s="302" t="s">
        <v>919</v>
      </c>
      <c r="E11" s="302" t="s">
        <v>27</v>
      </c>
      <c r="F11" s="302" t="s">
        <v>200</v>
      </c>
    </row>
    <row r="12" spans="1:9" s="287" customFormat="1" ht="20.149999999999999" customHeight="1" x14ac:dyDescent="0.35">
      <c r="A12" s="285" t="s">
        <v>905</v>
      </c>
      <c r="B12" s="415" t="s">
        <v>932</v>
      </c>
      <c r="C12" s="415" t="s">
        <v>932</v>
      </c>
      <c r="D12" s="415" t="s">
        <v>960</v>
      </c>
      <c r="E12" s="415" t="s">
        <v>975</v>
      </c>
      <c r="F12" s="286" t="s">
        <v>902</v>
      </c>
    </row>
    <row r="13" spans="1:9" s="287" customFormat="1" ht="20.149999999999999" customHeight="1" x14ac:dyDescent="0.35">
      <c r="A13" s="285" t="s">
        <v>906</v>
      </c>
      <c r="B13" s="416"/>
      <c r="C13" s="416"/>
      <c r="D13" s="416"/>
      <c r="E13" s="416"/>
      <c r="F13" s="286" t="s">
        <v>903</v>
      </c>
      <c r="I13" s="413"/>
    </row>
    <row r="14" spans="1:9" s="287" customFormat="1" ht="20.149999999999999" customHeight="1" x14ac:dyDescent="0.35">
      <c r="A14" s="285" t="s">
        <v>907</v>
      </c>
      <c r="B14" s="416"/>
      <c r="C14" s="416"/>
      <c r="D14" s="416"/>
      <c r="E14" s="416"/>
      <c r="F14" s="286" t="s">
        <v>904</v>
      </c>
      <c r="I14" s="414"/>
    </row>
    <row r="15" spans="1:9" s="287" customFormat="1" ht="20.149999999999999" customHeight="1" x14ac:dyDescent="0.35">
      <c r="A15" s="285" t="s">
        <v>908</v>
      </c>
      <c r="B15" s="417"/>
      <c r="C15" s="417"/>
      <c r="D15" s="417"/>
      <c r="E15" s="416"/>
      <c r="F15" s="286" t="s">
        <v>904</v>
      </c>
      <c r="I15" s="414"/>
    </row>
    <row r="16" spans="1:9" s="287" customFormat="1" ht="38.15" customHeight="1" x14ac:dyDescent="0.35">
      <c r="A16" s="285" t="s">
        <v>909</v>
      </c>
      <c r="B16" s="297" t="s">
        <v>932</v>
      </c>
      <c r="C16" s="297" t="s">
        <v>932</v>
      </c>
      <c r="D16" s="297" t="s">
        <v>960</v>
      </c>
      <c r="E16" s="417"/>
      <c r="F16" s="286" t="s">
        <v>902</v>
      </c>
    </row>
    <row r="17" spans="1:7" s="287" customFormat="1" ht="88.4" customHeight="1" x14ac:dyDescent="0.35">
      <c r="A17" s="285" t="s">
        <v>158</v>
      </c>
      <c r="B17" s="285" t="s">
        <v>899</v>
      </c>
      <c r="C17" s="285" t="s">
        <v>939</v>
      </c>
      <c r="D17" s="285"/>
      <c r="E17" s="297" t="s">
        <v>900</v>
      </c>
      <c r="F17" s="286"/>
    </row>
    <row r="18" spans="1:7" s="287" customFormat="1" ht="20.149999999999999" customHeight="1" x14ac:dyDescent="0.35">
      <c r="A18" s="285" t="s">
        <v>0</v>
      </c>
      <c r="B18" s="285"/>
      <c r="C18" s="285"/>
      <c r="D18" s="285"/>
      <c r="E18" s="297" t="s">
        <v>901</v>
      </c>
      <c r="F18" s="286"/>
    </row>
    <row r="19" spans="1:7" s="287" customFormat="1" ht="62.5" customHeight="1" x14ac:dyDescent="0.35">
      <c r="A19" s="285" t="s">
        <v>917</v>
      </c>
      <c r="B19" s="285"/>
      <c r="C19" s="285"/>
      <c r="D19" s="285" t="s">
        <v>182</v>
      </c>
      <c r="E19" s="297" t="s">
        <v>189</v>
      </c>
      <c r="F19" s="286"/>
    </row>
    <row r="20" spans="1:7" s="287" customFormat="1" ht="290" x14ac:dyDescent="0.35">
      <c r="A20" s="344" t="s">
        <v>937</v>
      </c>
      <c r="B20" s="345" t="s">
        <v>967</v>
      </c>
      <c r="C20" s="345" t="s">
        <v>968</v>
      </c>
      <c r="D20" s="346"/>
      <c r="E20" s="346" t="s">
        <v>915</v>
      </c>
      <c r="F20" s="347" t="s">
        <v>969</v>
      </c>
    </row>
    <row r="21" spans="1:7" s="287" customFormat="1" x14ac:dyDescent="0.35">
      <c r="A21" s="301"/>
      <c r="B21" s="298"/>
      <c r="C21" s="299"/>
      <c r="D21" s="298"/>
      <c r="E21" s="298"/>
      <c r="F21" s="300"/>
    </row>
    <row r="22" spans="1:7" x14ac:dyDescent="0.35">
      <c r="A22" s="283" t="s">
        <v>201</v>
      </c>
    </row>
    <row r="23" spans="1:7" x14ac:dyDescent="0.35">
      <c r="A23" s="290"/>
    </row>
    <row r="25" spans="1:7" x14ac:dyDescent="0.35">
      <c r="A25" s="210" t="s">
        <v>23</v>
      </c>
      <c r="B25" s="401">
        <f ca="1">TODAY()</f>
        <v>43657</v>
      </c>
      <c r="C25" s="418"/>
      <c r="D25" s="216"/>
      <c r="E25" s="216"/>
      <c r="F25" s="216"/>
      <c r="G25" s="216"/>
    </row>
    <row r="26" spans="1:7" x14ac:dyDescent="0.35">
      <c r="A26" s="210" t="s">
        <v>24</v>
      </c>
      <c r="B26" s="419" t="s">
        <v>933</v>
      </c>
      <c r="C26" s="420"/>
      <c r="D26" s="216"/>
      <c r="E26" s="216"/>
      <c r="F26" s="216"/>
      <c r="G26" s="216"/>
    </row>
    <row r="27" spans="1:7" x14ac:dyDescent="0.35">
      <c r="A27" s="210" t="s">
        <v>21</v>
      </c>
      <c r="B27" s="419" t="s">
        <v>934</v>
      </c>
      <c r="C27" s="420"/>
      <c r="D27" s="288"/>
      <c r="E27" s="288"/>
      <c r="F27" s="288"/>
      <c r="G27" s="288"/>
    </row>
  </sheetData>
  <mergeCells count="17"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I13:I15"/>
    <mergeCell ref="E12:E16"/>
    <mergeCell ref="B25:C25"/>
    <mergeCell ref="B26:C26"/>
    <mergeCell ref="B27:C27"/>
    <mergeCell ref="B12:B15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453125" style="42" bestFit="1" customWidth="1"/>
    <col min="2" max="2" width="6.54296875" style="40" bestFit="1" customWidth="1"/>
    <col min="3" max="3" width="69.453125" style="40" bestFit="1" customWidth="1"/>
    <col min="4" max="4" width="6.54296875" style="41" bestFit="1" customWidth="1"/>
    <col min="5" max="5" width="40.81640625" style="42" bestFit="1" customWidth="1"/>
    <col min="6" max="6" width="12.453125" style="42" customWidth="1"/>
    <col min="7" max="7" width="108.81640625" style="42" customWidth="1"/>
    <col min="8" max="8" width="18.453125" style="40" customWidth="1"/>
    <col min="9" max="9" width="7.54296875" style="40" customWidth="1"/>
    <col min="10" max="10" width="6.453125" style="40" bestFit="1" customWidth="1"/>
    <col min="11" max="11" width="6.453125" style="43" bestFit="1" customWidth="1"/>
    <col min="12" max="16384" width="9.1796875" style="40"/>
  </cols>
  <sheetData>
    <row r="1" spans="1:13" s="32" customFormat="1" ht="42.75" customHeight="1" x14ac:dyDescent="0.3">
      <c r="A1" s="29" t="s">
        <v>205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206</v>
      </c>
      <c r="G1" s="29" t="s">
        <v>207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208</v>
      </c>
      <c r="M1" s="32" t="s">
        <v>204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93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94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128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132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133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134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119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122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123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130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131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138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139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140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135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120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121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101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102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103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104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106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107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110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111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112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117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118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124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125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126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127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166</v>
      </c>
      <c r="B35" s="33">
        <v>23195</v>
      </c>
      <c r="C35" s="33" t="s">
        <v>167</v>
      </c>
      <c r="D35" s="33">
        <v>25501</v>
      </c>
      <c r="E35" s="33" t="s">
        <v>168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169</v>
      </c>
      <c r="B36" s="33">
        <v>23169</v>
      </c>
      <c r="C36" s="33" t="s">
        <v>170</v>
      </c>
      <c r="D36" s="33">
        <v>25443</v>
      </c>
      <c r="E36" s="33" t="s">
        <v>171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172</v>
      </c>
      <c r="B37" s="33">
        <v>23171</v>
      </c>
      <c r="C37" s="33" t="s">
        <v>173</v>
      </c>
      <c r="D37" s="33">
        <v>25451</v>
      </c>
      <c r="E37" s="33" t="s">
        <v>174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175</v>
      </c>
      <c r="B38" s="33">
        <v>23173</v>
      </c>
      <c r="C38" s="33" t="s">
        <v>177</v>
      </c>
      <c r="D38" s="33">
        <v>25464</v>
      </c>
      <c r="E38" s="33" t="s">
        <v>176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178</v>
      </c>
      <c r="B39" s="33">
        <v>23192</v>
      </c>
      <c r="C39" s="33" t="s">
        <v>922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163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179</v>
      </c>
      <c r="B40" s="33">
        <v>23192</v>
      </c>
      <c r="C40" s="33" t="s">
        <v>162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163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180</v>
      </c>
      <c r="B41" s="33">
        <v>23192</v>
      </c>
      <c r="C41" s="33" t="s">
        <v>164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163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181</v>
      </c>
      <c r="B42" s="33">
        <v>23192</v>
      </c>
      <c r="C42" s="33" t="s">
        <v>921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163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108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105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97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98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99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100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136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137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95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96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129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113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114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115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116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109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160</v>
      </c>
      <c r="D64" s="36">
        <v>22209</v>
      </c>
      <c r="E64" s="32" t="s">
        <v>159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161</v>
      </c>
      <c r="D65" s="36">
        <v>22209</v>
      </c>
      <c r="E65" s="32" t="s">
        <v>159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162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163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164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163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165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163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1640625" defaultRowHeight="13" x14ac:dyDescent="0.3"/>
  <cols>
    <col min="1" max="5" width="12.54296875" style="1" customWidth="1"/>
    <col min="6" max="7" width="8.81640625" style="1"/>
    <col min="8" max="8" width="14.453125" style="1" bestFit="1" customWidth="1"/>
    <col min="9" max="16384" width="8.81640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36</v>
      </c>
      <c r="I3" s="48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888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887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889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914</v>
      </c>
    </row>
    <row r="17" spans="1:14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9"/>
      <c r="I17" s="279"/>
      <c r="J17" s="279"/>
      <c r="K17" s="279"/>
      <c r="L17" s="279"/>
      <c r="M17" s="279"/>
      <c r="N17" s="279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9"/>
      <c r="I18" s="279"/>
      <c r="J18" s="279"/>
      <c r="K18" s="279"/>
      <c r="L18" s="279"/>
      <c r="M18" s="279"/>
      <c r="N18" s="279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9"/>
      <c r="I19" s="279"/>
      <c r="J19" s="279"/>
      <c r="K19" s="279"/>
      <c r="L19" s="279"/>
      <c r="M19" s="279"/>
      <c r="N19" s="279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9"/>
      <c r="I20" s="279"/>
      <c r="J20" s="279"/>
      <c r="K20" s="279"/>
      <c r="L20" s="279"/>
      <c r="M20" s="279"/>
      <c r="N20" s="279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9"/>
      <c r="I21" s="279"/>
      <c r="J21" s="279"/>
      <c r="K21" s="279"/>
      <c r="L21" s="279"/>
      <c r="M21" s="279"/>
      <c r="N21" s="279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9"/>
      <c r="I22" s="279"/>
      <c r="J22" s="279"/>
      <c r="K22" s="279"/>
      <c r="L22" s="279"/>
      <c r="M22" s="279"/>
      <c r="N22" s="279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9"/>
      <c r="I23" s="279"/>
      <c r="J23" s="279"/>
      <c r="K23" s="279"/>
      <c r="L23" s="279"/>
      <c r="M23" s="279"/>
      <c r="N23" s="279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9" t="s">
        <v>936</v>
      </c>
      <c r="I24" s="279"/>
      <c r="J24" s="279"/>
      <c r="K24" s="279"/>
      <c r="L24" s="279"/>
      <c r="M24" s="279"/>
      <c r="N24" s="279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9" t="s">
        <v>189</v>
      </c>
      <c r="I25" s="279"/>
      <c r="J25" s="279"/>
      <c r="K25" s="279"/>
      <c r="L25" s="279"/>
      <c r="M25" s="279"/>
      <c r="N25" s="279"/>
    </row>
    <row r="26" spans="1:14" x14ac:dyDescent="0.3">
      <c r="H26" s="279" t="s">
        <v>900</v>
      </c>
      <c r="I26" s="279"/>
      <c r="J26" s="279"/>
      <c r="K26" s="279"/>
      <c r="L26" s="279"/>
      <c r="M26" s="279"/>
      <c r="N26" s="279"/>
    </row>
    <row r="27" spans="1:14" x14ac:dyDescent="0.3">
      <c r="A27" s="6" t="s">
        <v>9</v>
      </c>
      <c r="H27" s="279" t="s">
        <v>901</v>
      </c>
      <c r="I27" s="279"/>
      <c r="J27" s="279"/>
      <c r="K27" s="279"/>
      <c r="L27" s="279"/>
      <c r="M27" s="279"/>
      <c r="N27" s="279"/>
    </row>
    <row r="28" spans="1:14" x14ac:dyDescent="0.3">
      <c r="A28" s="3" t="s">
        <v>32</v>
      </c>
      <c r="B28" s="3" t="s">
        <v>31</v>
      </c>
      <c r="C28" s="3"/>
      <c r="D28" s="3" t="s">
        <v>29</v>
      </c>
      <c r="H28" s="279" t="s">
        <v>915</v>
      </c>
      <c r="I28" s="279"/>
      <c r="J28" s="279"/>
      <c r="K28" s="279"/>
      <c r="L28" s="279"/>
      <c r="M28" s="279"/>
      <c r="N28" s="279"/>
    </row>
    <row r="29" spans="1:14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9"/>
      <c r="I29" s="279"/>
      <c r="J29" s="279"/>
      <c r="K29" s="279"/>
      <c r="L29" s="279"/>
      <c r="M29" s="279"/>
      <c r="N29" s="279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80" t="s">
        <v>916</v>
      </c>
      <c r="I30" s="279"/>
      <c r="J30" s="279"/>
      <c r="K30" s="279"/>
      <c r="L30" s="279"/>
      <c r="M30" s="279"/>
      <c r="N30" s="279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9" t="s">
        <v>905</v>
      </c>
      <c r="I31" s="279"/>
      <c r="J31" s="279"/>
      <c r="K31" s="279"/>
      <c r="L31" s="279"/>
      <c r="M31" s="279"/>
      <c r="N31" s="279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9" t="s">
        <v>906</v>
      </c>
      <c r="I32" s="279"/>
      <c r="J32" s="279"/>
      <c r="K32" s="279"/>
      <c r="L32" s="279"/>
      <c r="M32" s="279"/>
      <c r="N32" s="279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9" t="s">
        <v>907</v>
      </c>
      <c r="I33" s="279"/>
      <c r="J33" s="279"/>
      <c r="K33" s="279"/>
      <c r="L33" s="279"/>
      <c r="M33" s="279"/>
      <c r="N33" s="279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9" t="s">
        <v>908</v>
      </c>
      <c r="I34" s="279"/>
      <c r="J34" s="279"/>
      <c r="K34" s="279"/>
      <c r="L34" s="279"/>
      <c r="M34" s="279"/>
      <c r="N34" s="279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9" t="s">
        <v>909</v>
      </c>
      <c r="I35" s="279"/>
      <c r="J35" s="279"/>
      <c r="K35" s="279"/>
      <c r="L35" s="279"/>
      <c r="M35" s="279"/>
      <c r="N35" s="279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9" t="s">
        <v>158</v>
      </c>
      <c r="I36" s="279"/>
      <c r="J36" s="279"/>
      <c r="K36" s="279"/>
      <c r="L36" s="279"/>
      <c r="M36" s="279"/>
      <c r="N36" s="279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9" t="s">
        <v>0</v>
      </c>
      <c r="I37" s="279"/>
      <c r="J37" s="279"/>
      <c r="K37" s="279"/>
      <c r="L37" s="279"/>
      <c r="M37" s="279"/>
      <c r="N37" s="279"/>
    </row>
    <row r="38" spans="1:14" x14ac:dyDescent="0.3">
      <c r="H38" s="279" t="s">
        <v>910</v>
      </c>
      <c r="I38" s="279"/>
      <c r="J38" s="279"/>
      <c r="K38" s="279"/>
      <c r="L38" s="279"/>
      <c r="M38" s="279"/>
      <c r="N38" s="279"/>
    </row>
    <row r="39" spans="1:14" x14ac:dyDescent="0.3">
      <c r="H39" s="279" t="s">
        <v>911</v>
      </c>
      <c r="I39" s="279"/>
      <c r="J39" s="279"/>
      <c r="K39" s="279"/>
      <c r="L39" s="279"/>
      <c r="M39" s="279"/>
      <c r="N39" s="279"/>
    </row>
    <row r="40" spans="1:14" x14ac:dyDescent="0.3">
      <c r="H40" s="279" t="s">
        <v>912</v>
      </c>
      <c r="I40" s="279"/>
      <c r="J40" s="279"/>
      <c r="K40" s="279"/>
      <c r="L40" s="279"/>
      <c r="M40" s="279"/>
      <c r="N40" s="279"/>
    </row>
    <row r="41" spans="1:14" x14ac:dyDescent="0.3">
      <c r="H41" s="279" t="s">
        <v>913</v>
      </c>
      <c r="I41" s="279"/>
      <c r="J41" s="279"/>
      <c r="K41" s="279"/>
      <c r="L41" s="279"/>
      <c r="M41" s="279"/>
      <c r="N41" s="279"/>
    </row>
    <row r="42" spans="1:14" x14ac:dyDescent="0.3">
      <c r="H42" s="279" t="s">
        <v>917</v>
      </c>
      <c r="I42" s="279"/>
      <c r="J42" s="279"/>
      <c r="K42" s="279"/>
      <c r="L42" s="279"/>
      <c r="M42" s="279"/>
      <c r="N42" s="279"/>
    </row>
    <row r="43" spans="1:14" x14ac:dyDescent="0.3">
      <c r="H43" s="279" t="s">
        <v>937</v>
      </c>
      <c r="I43" s="279"/>
      <c r="J43" s="279"/>
      <c r="K43" s="279"/>
      <c r="L43" s="279"/>
      <c r="M43" s="279"/>
      <c r="N43" s="279"/>
    </row>
    <row r="44" spans="1:14" x14ac:dyDescent="0.3">
      <c r="H44" s="279" t="s">
        <v>918</v>
      </c>
      <c r="I44" s="279"/>
      <c r="J44" s="279"/>
      <c r="K44" s="279"/>
      <c r="L44" s="279"/>
      <c r="M44" s="279"/>
      <c r="N44" s="279"/>
    </row>
    <row r="45" spans="1:14" x14ac:dyDescent="0.3">
      <c r="H45" s="279"/>
      <c r="I45" s="279"/>
      <c r="J45" s="279"/>
      <c r="K45" s="279"/>
      <c r="L45" s="279"/>
      <c r="M45" s="279"/>
      <c r="N45" s="279"/>
    </row>
    <row r="46" spans="1:14" x14ac:dyDescent="0.3">
      <c r="H46" s="279"/>
      <c r="I46" s="279"/>
      <c r="J46" s="279"/>
      <c r="K46" s="279"/>
      <c r="L46" s="279"/>
      <c r="M46" s="279"/>
      <c r="N46" s="279"/>
    </row>
    <row r="47" spans="1:14" x14ac:dyDescent="0.3">
      <c r="H47" s="279"/>
      <c r="I47" s="279"/>
      <c r="J47" s="279"/>
      <c r="K47" s="279"/>
      <c r="L47" s="279"/>
      <c r="M47" s="279"/>
      <c r="N47" s="279"/>
    </row>
    <row r="48" spans="1:14" x14ac:dyDescent="0.3">
      <c r="H48" s="279"/>
      <c r="I48" s="279"/>
      <c r="J48" s="279"/>
      <c r="K48" s="279"/>
      <c r="L48" s="279"/>
      <c r="M48" s="279"/>
      <c r="N48" s="279"/>
    </row>
    <row r="49" spans="8:14" x14ac:dyDescent="0.3">
      <c r="H49" s="279"/>
      <c r="I49" s="279"/>
      <c r="J49" s="279"/>
      <c r="K49" s="279"/>
      <c r="L49" s="279"/>
      <c r="M49" s="279"/>
      <c r="N49" s="279"/>
    </row>
    <row r="50" spans="8:14" x14ac:dyDescent="0.3">
      <c r="H50" s="279"/>
      <c r="I50" s="279"/>
      <c r="J50" s="279"/>
      <c r="K50" s="279"/>
      <c r="L50" s="279"/>
      <c r="M50" s="279"/>
      <c r="N50" s="279"/>
    </row>
    <row r="51" spans="8:14" x14ac:dyDescent="0.3">
      <c r="H51" s="279"/>
      <c r="I51" s="279"/>
      <c r="J51" s="279"/>
      <c r="K51" s="279"/>
      <c r="L51" s="279"/>
      <c r="M51" s="279"/>
      <c r="N51" s="279"/>
    </row>
    <row r="52" spans="8:14" x14ac:dyDescent="0.3">
      <c r="H52" s="279"/>
      <c r="I52" s="279"/>
      <c r="J52" s="279"/>
      <c r="K52" s="279"/>
      <c r="L52" s="279"/>
      <c r="M52" s="279"/>
      <c r="N52" s="279"/>
    </row>
    <row r="53" spans="8:14" x14ac:dyDescent="0.3">
      <c r="H53" s="279"/>
      <c r="I53" s="279"/>
      <c r="J53" s="279"/>
      <c r="K53" s="279"/>
      <c r="L53" s="279"/>
      <c r="M53" s="279"/>
      <c r="N53" s="279"/>
    </row>
    <row r="54" spans="8:14" x14ac:dyDescent="0.3">
      <c r="H54" s="279"/>
      <c r="I54" s="279"/>
      <c r="J54" s="279"/>
      <c r="K54" s="279"/>
      <c r="L54" s="279"/>
      <c r="M54" s="279"/>
      <c r="N54" s="279"/>
    </row>
    <row r="55" spans="8:14" x14ac:dyDescent="0.3">
      <c r="H55" s="279"/>
      <c r="I55" s="279"/>
      <c r="J55" s="279"/>
      <c r="K55" s="279"/>
      <c r="L55" s="279"/>
      <c r="M55" s="279"/>
      <c r="N55" s="279"/>
    </row>
    <row r="56" spans="8:14" x14ac:dyDescent="0.3">
      <c r="H56" s="279"/>
      <c r="I56" s="279"/>
      <c r="J56" s="279"/>
      <c r="K56" s="279"/>
      <c r="L56" s="279"/>
      <c r="M56" s="279"/>
      <c r="N56" s="279"/>
    </row>
    <row r="57" spans="8:14" x14ac:dyDescent="0.3">
      <c r="H57" s="279"/>
      <c r="I57" s="279"/>
      <c r="J57" s="279"/>
      <c r="K57" s="279"/>
      <c r="L57" s="279"/>
      <c r="M57" s="279"/>
      <c r="N57" s="279"/>
    </row>
    <row r="58" spans="8:14" x14ac:dyDescent="0.3">
      <c r="H58" s="279"/>
      <c r="I58" s="279"/>
      <c r="J58" s="279"/>
      <c r="K58" s="279"/>
      <c r="L58" s="279"/>
      <c r="M58" s="279"/>
      <c r="N58" s="279"/>
    </row>
    <row r="59" spans="8:14" x14ac:dyDescent="0.3">
      <c r="H59" s="279"/>
      <c r="I59" s="279"/>
      <c r="J59" s="279"/>
      <c r="K59" s="279"/>
      <c r="L59" s="279"/>
      <c r="M59" s="279"/>
      <c r="N59" s="279"/>
    </row>
    <row r="60" spans="8:14" x14ac:dyDescent="0.3">
      <c r="H60" s="279"/>
      <c r="I60" s="279"/>
      <c r="J60" s="279"/>
      <c r="K60" s="279"/>
      <c r="L60" s="279"/>
      <c r="M60" s="279"/>
      <c r="N60" s="279"/>
    </row>
    <row r="61" spans="8:14" x14ac:dyDescent="0.3">
      <c r="H61" s="279"/>
      <c r="I61" s="279"/>
      <c r="J61" s="279"/>
      <c r="K61" s="279"/>
      <c r="L61" s="279"/>
      <c r="M61" s="279"/>
      <c r="N61" s="279"/>
    </row>
    <row r="62" spans="8:14" x14ac:dyDescent="0.3">
      <c r="H62" s="279"/>
      <c r="I62" s="279"/>
      <c r="J62" s="279"/>
      <c r="K62" s="279"/>
      <c r="L62" s="279"/>
      <c r="M62" s="279"/>
      <c r="N62" s="279"/>
    </row>
    <row r="63" spans="8:14" x14ac:dyDescent="0.3">
      <c r="H63" s="279"/>
      <c r="I63" s="279"/>
      <c r="J63" s="279"/>
      <c r="K63" s="279"/>
      <c r="L63" s="279"/>
      <c r="M63" s="279"/>
      <c r="N63" s="279"/>
    </row>
    <row r="64" spans="8:14" x14ac:dyDescent="0.3">
      <c r="H64" s="279"/>
      <c r="I64" s="279"/>
      <c r="J64" s="279"/>
      <c r="K64" s="279"/>
      <c r="L64" s="279"/>
      <c r="M64" s="279"/>
      <c r="N64" s="279"/>
    </row>
    <row r="65" spans="8:14" x14ac:dyDescent="0.3">
      <c r="H65" s="279"/>
      <c r="I65" s="279"/>
      <c r="J65" s="279"/>
      <c r="K65" s="279"/>
      <c r="L65" s="279"/>
      <c r="M65" s="279"/>
      <c r="N65" s="279"/>
    </row>
    <row r="66" spans="8:14" x14ac:dyDescent="0.3">
      <c r="H66" s="279"/>
      <c r="I66" s="279"/>
      <c r="J66" s="279"/>
      <c r="K66" s="279"/>
      <c r="L66" s="279"/>
      <c r="M66" s="279"/>
      <c r="N66" s="279"/>
    </row>
    <row r="67" spans="8:14" x14ac:dyDescent="0.3">
      <c r="H67" s="279"/>
      <c r="I67" s="279"/>
      <c r="J67" s="279"/>
      <c r="K67" s="279"/>
      <c r="L67" s="279"/>
      <c r="M67" s="279"/>
      <c r="N67" s="279"/>
    </row>
    <row r="68" spans="8:14" x14ac:dyDescent="0.3">
      <c r="H68" s="279"/>
      <c r="I68" s="279"/>
      <c r="J68" s="279"/>
      <c r="K68" s="279"/>
      <c r="L68" s="279"/>
      <c r="M68" s="279"/>
      <c r="N68" s="279"/>
    </row>
    <row r="69" spans="8:14" x14ac:dyDescent="0.3">
      <c r="H69" s="279"/>
      <c r="I69" s="279"/>
      <c r="J69" s="279"/>
      <c r="K69" s="279"/>
      <c r="L69" s="279"/>
      <c r="M69" s="279"/>
      <c r="N69" s="279"/>
    </row>
    <row r="70" spans="8:14" x14ac:dyDescent="0.3">
      <c r="H70" s="279"/>
      <c r="I70" s="279"/>
      <c r="J70" s="279"/>
      <c r="K70" s="279"/>
      <c r="L70" s="279"/>
      <c r="M70" s="279"/>
      <c r="N70" s="279"/>
    </row>
    <row r="71" spans="8:14" x14ac:dyDescent="0.3">
      <c r="H71" s="279"/>
      <c r="I71" s="279"/>
      <c r="J71" s="279"/>
      <c r="K71" s="279"/>
      <c r="L71" s="279"/>
      <c r="M71" s="279"/>
      <c r="N71" s="279"/>
    </row>
    <row r="72" spans="8:14" x14ac:dyDescent="0.3">
      <c r="H72" s="279"/>
      <c r="I72" s="279"/>
      <c r="J72" s="279"/>
      <c r="K72" s="279"/>
      <c r="L72" s="279"/>
      <c r="M72" s="279"/>
      <c r="N72" s="279"/>
    </row>
    <row r="73" spans="8:14" x14ac:dyDescent="0.3">
      <c r="H73" s="279"/>
      <c r="I73" s="279"/>
      <c r="J73" s="279"/>
      <c r="K73" s="279"/>
      <c r="L73" s="279"/>
      <c r="M73" s="279"/>
      <c r="N73" s="279"/>
    </row>
    <row r="74" spans="8:14" x14ac:dyDescent="0.3">
      <c r="H74" s="279"/>
      <c r="I74" s="279"/>
      <c r="J74" s="279"/>
      <c r="K74" s="279"/>
      <c r="L74" s="279"/>
      <c r="M74" s="279"/>
      <c r="N74" s="279"/>
    </row>
    <row r="75" spans="8:14" x14ac:dyDescent="0.3">
      <c r="H75" s="279"/>
      <c r="I75" s="279"/>
      <c r="J75" s="279"/>
      <c r="K75" s="279"/>
      <c r="L75" s="279"/>
      <c r="M75" s="279"/>
      <c r="N75" s="279"/>
    </row>
    <row r="76" spans="8:14" x14ac:dyDescent="0.3">
      <c r="H76" s="279"/>
      <c r="I76" s="279"/>
      <c r="J76" s="279"/>
      <c r="K76" s="279"/>
      <c r="L76" s="279"/>
      <c r="M76" s="279"/>
      <c r="N76" s="279"/>
    </row>
    <row r="77" spans="8:14" x14ac:dyDescent="0.3">
      <c r="H77" s="279"/>
      <c r="I77" s="279"/>
      <c r="J77" s="279"/>
      <c r="K77" s="279"/>
      <c r="L77" s="279"/>
      <c r="M77" s="279"/>
      <c r="N77" s="279"/>
    </row>
    <row r="78" spans="8:14" x14ac:dyDescent="0.3">
      <c r="H78" s="279"/>
      <c r="I78" s="279"/>
      <c r="J78" s="279"/>
      <c r="K78" s="279"/>
      <c r="L78" s="279"/>
      <c r="M78" s="279"/>
      <c r="N78" s="279"/>
    </row>
    <row r="79" spans="8:14" x14ac:dyDescent="0.3">
      <c r="H79" s="279"/>
      <c r="I79" s="279"/>
      <c r="J79" s="279"/>
      <c r="K79" s="279"/>
      <c r="L79" s="279"/>
      <c r="M79" s="279"/>
      <c r="N79" s="279"/>
    </row>
    <row r="80" spans="8:14" x14ac:dyDescent="0.3">
      <c r="H80" s="279"/>
      <c r="I80" s="279"/>
      <c r="J80" s="279"/>
      <c r="K80" s="279"/>
      <c r="L80" s="279"/>
      <c r="M80" s="279"/>
      <c r="N80" s="279"/>
    </row>
    <row r="81" spans="8:14" x14ac:dyDescent="0.3">
      <c r="H81" s="279"/>
      <c r="I81" s="279"/>
      <c r="J81" s="279"/>
      <c r="K81" s="279"/>
      <c r="L81" s="279"/>
      <c r="M81" s="279"/>
      <c r="N81" s="279"/>
    </row>
    <row r="82" spans="8:14" x14ac:dyDescent="0.3">
      <c r="H82" s="279"/>
      <c r="I82" s="279"/>
      <c r="J82" s="279"/>
      <c r="K82" s="279"/>
      <c r="L82" s="279"/>
      <c r="M82" s="279"/>
      <c r="N82" s="279"/>
    </row>
    <row r="83" spans="8:14" x14ac:dyDescent="0.3">
      <c r="H83" s="279"/>
      <c r="I83" s="279"/>
      <c r="J83" s="279"/>
      <c r="K83" s="279"/>
      <c r="L83" s="279"/>
      <c r="M83" s="279"/>
      <c r="N83" s="279"/>
    </row>
    <row r="84" spans="8:14" x14ac:dyDescent="0.3">
      <c r="H84" s="279"/>
      <c r="I84" s="279"/>
      <c r="J84" s="279"/>
      <c r="K84" s="279"/>
      <c r="L84" s="279"/>
      <c r="M84" s="279"/>
      <c r="N84" s="279"/>
    </row>
    <row r="85" spans="8:14" x14ac:dyDescent="0.3">
      <c r="H85" s="279"/>
      <c r="I85" s="279"/>
      <c r="J85" s="279"/>
      <c r="K85" s="279"/>
      <c r="L85" s="279"/>
      <c r="M85" s="279"/>
      <c r="N85" s="279"/>
    </row>
    <row r="86" spans="8:14" x14ac:dyDescent="0.3">
      <c r="H86" s="279"/>
      <c r="I86" s="279"/>
      <c r="J86" s="279"/>
      <c r="K86" s="279"/>
      <c r="L86" s="279"/>
      <c r="M86" s="279"/>
      <c r="N86" s="279"/>
    </row>
    <row r="87" spans="8:14" x14ac:dyDescent="0.3">
      <c r="H87" s="279"/>
      <c r="I87" s="279"/>
      <c r="J87" s="279"/>
      <c r="K87" s="279"/>
      <c r="L87" s="279"/>
      <c r="M87" s="279"/>
      <c r="N87" s="279"/>
    </row>
    <row r="88" spans="8:14" x14ac:dyDescent="0.3">
      <c r="H88" s="279"/>
      <c r="I88" s="279"/>
      <c r="J88" s="279"/>
      <c r="K88" s="279"/>
      <c r="L88" s="279"/>
      <c r="M88" s="279"/>
      <c r="N88" s="279"/>
    </row>
    <row r="89" spans="8:14" x14ac:dyDescent="0.3">
      <c r="H89" s="279"/>
      <c r="I89" s="279"/>
      <c r="J89" s="279"/>
      <c r="K89" s="279"/>
      <c r="L89" s="279"/>
      <c r="M89" s="279"/>
      <c r="N89" s="279"/>
    </row>
    <row r="90" spans="8:14" x14ac:dyDescent="0.3">
      <c r="H90" s="279"/>
      <c r="I90" s="279"/>
      <c r="J90" s="279"/>
      <c r="K90" s="279"/>
      <c r="L90" s="279"/>
      <c r="M90" s="279"/>
      <c r="N90" s="279"/>
    </row>
    <row r="91" spans="8:14" x14ac:dyDescent="0.3">
      <c r="H91" s="279"/>
      <c r="I91" s="279"/>
      <c r="J91" s="279"/>
      <c r="K91" s="279"/>
      <c r="L91" s="279"/>
      <c r="M91" s="279"/>
      <c r="N91" s="279"/>
    </row>
    <row r="92" spans="8:14" x14ac:dyDescent="0.3">
      <c r="H92" s="279"/>
      <c r="I92" s="279"/>
      <c r="J92" s="279"/>
      <c r="K92" s="279"/>
      <c r="L92" s="279"/>
      <c r="M92" s="279"/>
      <c r="N92" s="279"/>
    </row>
    <row r="93" spans="8:14" x14ac:dyDescent="0.3">
      <c r="H93" s="279"/>
      <c r="I93" s="279"/>
      <c r="J93" s="279"/>
      <c r="K93" s="279"/>
      <c r="L93" s="279"/>
      <c r="M93" s="279"/>
      <c r="N93" s="279"/>
    </row>
    <row r="94" spans="8:14" x14ac:dyDescent="0.3">
      <c r="H94" s="279"/>
      <c r="I94" s="279"/>
      <c r="J94" s="279"/>
      <c r="K94" s="279"/>
      <c r="L94" s="279"/>
      <c r="M94" s="279"/>
      <c r="N94" s="279"/>
    </row>
    <row r="95" spans="8:14" x14ac:dyDescent="0.3">
      <c r="H95" s="279"/>
      <c r="I95" s="279"/>
      <c r="J95" s="279"/>
      <c r="K95" s="279"/>
      <c r="L95" s="279"/>
      <c r="M95" s="279"/>
      <c r="N95" s="279"/>
    </row>
    <row r="96" spans="8:14" x14ac:dyDescent="0.3">
      <c r="H96" s="279"/>
      <c r="I96" s="279"/>
      <c r="J96" s="279"/>
      <c r="K96" s="279"/>
      <c r="L96" s="279"/>
      <c r="M96" s="279"/>
      <c r="N96" s="279"/>
    </row>
    <row r="97" spans="8:14" x14ac:dyDescent="0.3">
      <c r="H97" s="279"/>
      <c r="I97" s="279"/>
      <c r="J97" s="279"/>
      <c r="K97" s="279"/>
      <c r="L97" s="279"/>
      <c r="M97" s="279"/>
      <c r="N97" s="279"/>
    </row>
    <row r="98" spans="8:14" x14ac:dyDescent="0.3">
      <c r="H98" s="279"/>
      <c r="I98" s="279"/>
      <c r="J98" s="279"/>
      <c r="K98" s="279"/>
      <c r="L98" s="279"/>
      <c r="M98" s="279"/>
      <c r="N98" s="279"/>
    </row>
    <row r="99" spans="8:14" x14ac:dyDescent="0.3">
      <c r="H99" s="279"/>
      <c r="I99" s="279"/>
      <c r="J99" s="279"/>
      <c r="K99" s="279"/>
      <c r="L99" s="279"/>
      <c r="M99" s="279"/>
      <c r="N99" s="279"/>
    </row>
    <row r="100" spans="8:14" x14ac:dyDescent="0.3">
      <c r="H100" s="279"/>
      <c r="I100" s="279"/>
      <c r="J100" s="279"/>
      <c r="K100" s="279"/>
      <c r="L100" s="279"/>
      <c r="M100" s="279"/>
      <c r="N100" s="279"/>
    </row>
    <row r="101" spans="8:14" x14ac:dyDescent="0.3">
      <c r="H101" s="279"/>
      <c r="I101" s="279"/>
      <c r="J101" s="279"/>
      <c r="K101" s="279"/>
      <c r="L101" s="279"/>
      <c r="M101" s="279"/>
      <c r="N101" s="279"/>
    </row>
    <row r="102" spans="8:14" x14ac:dyDescent="0.3">
      <c r="H102" s="279"/>
      <c r="I102" s="279"/>
      <c r="J102" s="279"/>
      <c r="K102" s="279"/>
      <c r="L102" s="279"/>
      <c r="M102" s="279"/>
      <c r="N102" s="279"/>
    </row>
    <row r="103" spans="8:14" x14ac:dyDescent="0.3">
      <c r="H103" s="279"/>
      <c r="I103" s="279"/>
      <c r="J103" s="279"/>
      <c r="K103" s="279"/>
      <c r="L103" s="279"/>
      <c r="M103" s="279"/>
      <c r="N103" s="279"/>
    </row>
    <row r="104" spans="8:14" x14ac:dyDescent="0.3">
      <c r="H104" s="279"/>
      <c r="I104" s="279"/>
      <c r="J104" s="279"/>
      <c r="K104" s="279"/>
      <c r="L104" s="279"/>
      <c r="M104" s="279"/>
      <c r="N104" s="279"/>
    </row>
    <row r="105" spans="8:14" x14ac:dyDescent="0.3">
      <c r="H105" s="279"/>
      <c r="I105" s="279"/>
      <c r="J105" s="279"/>
      <c r="K105" s="279"/>
      <c r="L105" s="279"/>
      <c r="M105" s="279"/>
      <c r="N105" s="279"/>
    </row>
    <row r="106" spans="8:14" x14ac:dyDescent="0.3">
      <c r="H106" s="279"/>
      <c r="I106" s="279"/>
      <c r="J106" s="279"/>
      <c r="K106" s="279"/>
      <c r="L106" s="279"/>
      <c r="M106" s="279"/>
      <c r="N106" s="279"/>
    </row>
    <row r="107" spans="8:14" x14ac:dyDescent="0.3">
      <c r="H107" s="279"/>
      <c r="I107" s="279"/>
      <c r="J107" s="279"/>
      <c r="K107" s="279"/>
      <c r="L107" s="279"/>
      <c r="M107" s="279"/>
      <c r="N107" s="279"/>
    </row>
    <row r="108" spans="8:14" x14ac:dyDescent="0.3">
      <c r="H108" s="279"/>
      <c r="I108" s="279"/>
      <c r="J108" s="279"/>
      <c r="K108" s="279"/>
      <c r="L108" s="279"/>
      <c r="M108" s="279"/>
      <c r="N108" s="279"/>
    </row>
    <row r="109" spans="8:14" x14ac:dyDescent="0.3">
      <c r="H109" s="279"/>
      <c r="I109" s="279"/>
      <c r="J109" s="279"/>
      <c r="K109" s="279"/>
      <c r="L109" s="279"/>
      <c r="M109" s="279"/>
      <c r="N109" s="279"/>
    </row>
    <row r="110" spans="8:14" x14ac:dyDescent="0.3">
      <c r="H110" s="279"/>
      <c r="I110" s="279"/>
      <c r="J110" s="279"/>
      <c r="K110" s="279"/>
      <c r="L110" s="279"/>
      <c r="M110" s="279"/>
      <c r="N110" s="279"/>
    </row>
    <row r="111" spans="8:14" x14ac:dyDescent="0.3">
      <c r="H111" s="279"/>
      <c r="I111" s="279"/>
      <c r="J111" s="279"/>
      <c r="K111" s="279"/>
      <c r="L111" s="279"/>
      <c r="M111" s="279"/>
      <c r="N111" s="279"/>
    </row>
    <row r="112" spans="8:14" x14ac:dyDescent="0.3">
      <c r="H112" s="279"/>
      <c r="I112" s="279"/>
      <c r="J112" s="279"/>
      <c r="K112" s="279"/>
      <c r="L112" s="279"/>
      <c r="M112" s="279"/>
      <c r="N112" s="279"/>
    </row>
    <row r="113" spans="8:14" x14ac:dyDescent="0.3">
      <c r="H113" s="279"/>
      <c r="I113" s="279"/>
      <c r="J113" s="279"/>
      <c r="K113" s="279"/>
      <c r="L113" s="279"/>
      <c r="M113" s="279"/>
      <c r="N113" s="279"/>
    </row>
    <row r="114" spans="8:14" x14ac:dyDescent="0.3">
      <c r="H114" s="279"/>
      <c r="I114" s="279"/>
      <c r="J114" s="279"/>
      <c r="K114" s="279"/>
      <c r="L114" s="279"/>
      <c r="M114" s="279"/>
      <c r="N114" s="279"/>
    </row>
    <row r="115" spans="8:14" x14ac:dyDescent="0.3">
      <c r="H115" s="279"/>
      <c r="I115" s="279"/>
      <c r="J115" s="279"/>
      <c r="K115" s="279"/>
      <c r="L115" s="279"/>
      <c r="M115" s="279"/>
      <c r="N115" s="279"/>
    </row>
    <row r="116" spans="8:14" x14ac:dyDescent="0.3">
      <c r="H116" s="279"/>
      <c r="I116" s="279"/>
      <c r="J116" s="279"/>
      <c r="K116" s="279"/>
      <c r="L116" s="279"/>
      <c r="M116" s="279"/>
      <c r="N116" s="279"/>
    </row>
    <row r="117" spans="8:14" x14ac:dyDescent="0.3">
      <c r="H117" s="279"/>
      <c r="I117" s="279"/>
      <c r="J117" s="279"/>
      <c r="K117" s="279"/>
      <c r="L117" s="279"/>
      <c r="M117" s="279"/>
      <c r="N117" s="279"/>
    </row>
    <row r="118" spans="8:14" x14ac:dyDescent="0.3">
      <c r="H118" s="279"/>
      <c r="I118" s="279"/>
      <c r="J118" s="279"/>
      <c r="K118" s="279"/>
      <c r="L118" s="279"/>
      <c r="M118" s="279"/>
      <c r="N118" s="279"/>
    </row>
    <row r="119" spans="8:14" x14ac:dyDescent="0.3">
      <c r="H119" s="279"/>
      <c r="I119" s="279"/>
      <c r="J119" s="279"/>
      <c r="K119" s="279"/>
      <c r="L119" s="279"/>
      <c r="M119" s="279"/>
      <c r="N119" s="279"/>
    </row>
    <row r="120" spans="8:14" x14ac:dyDescent="0.3">
      <c r="H120" s="279"/>
      <c r="I120" s="279"/>
      <c r="J120" s="279"/>
      <c r="K120" s="279"/>
      <c r="L120" s="279"/>
      <c r="M120" s="279"/>
      <c r="N120" s="279"/>
    </row>
    <row r="121" spans="8:14" x14ac:dyDescent="0.3">
      <c r="H121" s="279"/>
      <c r="I121" s="279"/>
      <c r="J121" s="279"/>
      <c r="K121" s="279"/>
      <c r="L121" s="279"/>
      <c r="M121" s="279"/>
      <c r="N121" s="279"/>
    </row>
    <row r="122" spans="8:14" x14ac:dyDescent="0.3">
      <c r="H122" s="279"/>
      <c r="I122" s="279"/>
      <c r="J122" s="279"/>
      <c r="K122" s="279"/>
      <c r="L122" s="279"/>
      <c r="M122" s="279"/>
      <c r="N122" s="279"/>
    </row>
    <row r="123" spans="8:14" x14ac:dyDescent="0.3">
      <c r="H123" s="279"/>
      <c r="I123" s="279"/>
      <c r="J123" s="279"/>
      <c r="K123" s="279"/>
      <c r="L123" s="279"/>
      <c r="M123" s="279"/>
      <c r="N123" s="279"/>
    </row>
    <row r="124" spans="8:14" x14ac:dyDescent="0.3">
      <c r="H124" s="279"/>
      <c r="I124" s="279"/>
      <c r="J124" s="279"/>
      <c r="K124" s="279"/>
      <c r="L124" s="279"/>
      <c r="M124" s="279"/>
      <c r="N124" s="279"/>
    </row>
    <row r="125" spans="8:14" x14ac:dyDescent="0.3">
      <c r="H125" s="279"/>
      <c r="I125" s="279"/>
      <c r="J125" s="279"/>
      <c r="K125" s="279"/>
      <c r="L125" s="279"/>
      <c r="M125" s="279"/>
      <c r="N125" s="279"/>
    </row>
    <row r="126" spans="8:14" x14ac:dyDescent="0.3">
      <c r="H126" s="279"/>
      <c r="I126" s="279"/>
      <c r="J126" s="279"/>
      <c r="K126" s="279"/>
      <c r="L126" s="279"/>
      <c r="M126" s="279"/>
      <c r="N126" s="279"/>
    </row>
    <row r="127" spans="8:14" x14ac:dyDescent="0.3">
      <c r="H127" s="279"/>
      <c r="I127" s="279"/>
      <c r="J127" s="279"/>
      <c r="K127" s="279"/>
      <c r="L127" s="279"/>
      <c r="M127" s="279"/>
      <c r="N127" s="279"/>
    </row>
    <row r="128" spans="8:14" x14ac:dyDescent="0.3">
      <c r="H128" s="279"/>
      <c r="I128" s="279"/>
      <c r="J128" s="279"/>
      <c r="K128" s="279"/>
      <c r="L128" s="279"/>
      <c r="M128" s="279"/>
      <c r="N128" s="279"/>
    </row>
    <row r="129" spans="8:14" x14ac:dyDescent="0.3">
      <c r="H129" s="279"/>
      <c r="I129" s="279"/>
      <c r="J129" s="279"/>
      <c r="K129" s="279"/>
      <c r="L129" s="279"/>
      <c r="M129" s="279"/>
      <c r="N129" s="279"/>
    </row>
    <row r="130" spans="8:14" x14ac:dyDescent="0.3">
      <c r="H130" s="279"/>
      <c r="I130" s="279"/>
      <c r="J130" s="279"/>
      <c r="K130" s="279"/>
      <c r="L130" s="279"/>
      <c r="M130" s="279"/>
      <c r="N130" s="279"/>
    </row>
    <row r="131" spans="8:14" x14ac:dyDescent="0.3">
      <c r="H131" s="279"/>
      <c r="I131" s="279"/>
      <c r="J131" s="279"/>
      <c r="K131" s="279"/>
      <c r="L131" s="279"/>
      <c r="M131" s="279"/>
      <c r="N131" s="279"/>
    </row>
    <row r="132" spans="8:14" x14ac:dyDescent="0.3">
      <c r="H132" s="279"/>
      <c r="I132" s="279"/>
      <c r="J132" s="279"/>
      <c r="K132" s="279"/>
      <c r="L132" s="279"/>
      <c r="M132" s="279"/>
      <c r="N132" s="279"/>
    </row>
    <row r="133" spans="8:14" x14ac:dyDescent="0.3">
      <c r="H133" s="279"/>
      <c r="I133" s="279"/>
      <c r="J133" s="279"/>
      <c r="K133" s="279"/>
      <c r="L133" s="279"/>
      <c r="M133" s="279"/>
      <c r="N133" s="279"/>
    </row>
    <row r="134" spans="8:14" x14ac:dyDescent="0.3">
      <c r="H134" s="279"/>
      <c r="I134" s="279"/>
      <c r="J134" s="279"/>
      <c r="K134" s="279"/>
      <c r="L134" s="279"/>
      <c r="M134" s="279"/>
      <c r="N134" s="279"/>
    </row>
    <row r="135" spans="8:14" x14ac:dyDescent="0.3">
      <c r="H135" s="279"/>
      <c r="I135" s="279"/>
      <c r="J135" s="279"/>
      <c r="K135" s="279"/>
      <c r="L135" s="279"/>
      <c r="M135" s="279"/>
      <c r="N135" s="279"/>
    </row>
    <row r="136" spans="8:14" x14ac:dyDescent="0.3">
      <c r="H136" s="279"/>
      <c r="I136" s="279"/>
      <c r="J136" s="279"/>
      <c r="K136" s="279"/>
      <c r="L136" s="279"/>
      <c r="M136" s="279"/>
      <c r="N136" s="279"/>
    </row>
    <row r="137" spans="8:14" x14ac:dyDescent="0.3">
      <c r="H137" s="279"/>
      <c r="I137" s="279"/>
      <c r="J137" s="279"/>
      <c r="K137" s="279"/>
      <c r="L137" s="279"/>
      <c r="M137" s="279"/>
      <c r="N137" s="279"/>
    </row>
    <row r="138" spans="8:14" x14ac:dyDescent="0.3">
      <c r="H138" s="279"/>
      <c r="I138" s="279"/>
      <c r="J138" s="279"/>
      <c r="K138" s="279"/>
      <c r="L138" s="279"/>
      <c r="M138" s="279"/>
      <c r="N138" s="279"/>
    </row>
    <row r="139" spans="8:14" x14ac:dyDescent="0.3">
      <c r="H139" s="279"/>
      <c r="I139" s="279"/>
      <c r="J139" s="279"/>
      <c r="K139" s="279"/>
      <c r="L139" s="279"/>
      <c r="M139" s="279"/>
      <c r="N139" s="279"/>
    </row>
    <row r="140" spans="8:14" x14ac:dyDescent="0.3">
      <c r="H140" s="279"/>
      <c r="I140" s="279"/>
      <c r="J140" s="279"/>
      <c r="K140" s="279"/>
      <c r="L140" s="279"/>
      <c r="M140" s="279"/>
      <c r="N140" s="279"/>
    </row>
    <row r="141" spans="8:14" x14ac:dyDescent="0.3">
      <c r="H141" s="279"/>
      <c r="I141" s="279"/>
      <c r="J141" s="279"/>
      <c r="K141" s="279"/>
      <c r="L141" s="279"/>
      <c r="M141" s="279"/>
      <c r="N141" s="279"/>
    </row>
    <row r="142" spans="8:14" x14ac:dyDescent="0.3">
      <c r="H142" s="279"/>
      <c r="I142" s="279"/>
      <c r="J142" s="279"/>
      <c r="K142" s="279"/>
      <c r="L142" s="279"/>
      <c r="M142" s="279"/>
      <c r="N142" s="279"/>
    </row>
    <row r="143" spans="8:14" x14ac:dyDescent="0.3">
      <c r="H143" s="279"/>
      <c r="I143" s="279"/>
      <c r="J143" s="279"/>
      <c r="K143" s="279"/>
      <c r="L143" s="279"/>
      <c r="M143" s="279"/>
      <c r="N143" s="279"/>
    </row>
    <row r="144" spans="8:14" x14ac:dyDescent="0.3">
      <c r="H144" s="279"/>
      <c r="I144" s="279"/>
      <c r="J144" s="279"/>
      <c r="K144" s="279"/>
      <c r="L144" s="279"/>
      <c r="M144" s="279"/>
      <c r="N144" s="279"/>
    </row>
    <row r="145" spans="8:14" x14ac:dyDescent="0.3">
      <c r="H145" s="279"/>
      <c r="I145" s="279"/>
      <c r="J145" s="279"/>
      <c r="K145" s="279"/>
      <c r="L145" s="279"/>
      <c r="M145" s="279"/>
      <c r="N145" s="279"/>
    </row>
    <row r="146" spans="8:14" x14ac:dyDescent="0.3">
      <c r="H146" s="279"/>
      <c r="I146" s="279"/>
      <c r="J146" s="279"/>
      <c r="K146" s="279"/>
      <c r="L146" s="279"/>
      <c r="M146" s="279"/>
      <c r="N146" s="279"/>
    </row>
    <row r="147" spans="8:14" x14ac:dyDescent="0.3">
      <c r="H147" s="279"/>
      <c r="I147" s="279"/>
      <c r="J147" s="279"/>
      <c r="K147" s="279"/>
      <c r="L147" s="279"/>
      <c r="M147" s="279"/>
      <c r="N147" s="279"/>
    </row>
    <row r="148" spans="8:14" x14ac:dyDescent="0.3">
      <c r="H148" s="279"/>
      <c r="I148" s="279"/>
      <c r="J148" s="279"/>
      <c r="K148" s="279"/>
      <c r="L148" s="279"/>
      <c r="M148" s="279"/>
      <c r="N148" s="279"/>
    </row>
    <row r="149" spans="8:14" x14ac:dyDescent="0.3">
      <c r="H149" s="279"/>
      <c r="I149" s="279"/>
      <c r="J149" s="279"/>
      <c r="K149" s="279"/>
      <c r="L149" s="279"/>
      <c r="M149" s="279"/>
      <c r="N149" s="279"/>
    </row>
    <row r="150" spans="8:14" x14ac:dyDescent="0.3">
      <c r="H150" s="279"/>
      <c r="I150" s="279"/>
      <c r="J150" s="279"/>
      <c r="K150" s="279"/>
      <c r="L150" s="279"/>
      <c r="M150" s="279"/>
      <c r="N150" s="279"/>
    </row>
    <row r="151" spans="8:14" x14ac:dyDescent="0.3">
      <c r="H151" s="279"/>
      <c r="I151" s="279"/>
      <c r="J151" s="279"/>
      <c r="K151" s="279"/>
      <c r="L151" s="279"/>
      <c r="M151" s="279"/>
      <c r="N151" s="279"/>
    </row>
    <row r="152" spans="8:14" x14ac:dyDescent="0.3">
      <c r="H152" s="279"/>
      <c r="I152" s="279"/>
      <c r="J152" s="279"/>
      <c r="K152" s="279"/>
      <c r="L152" s="279"/>
      <c r="M152" s="279"/>
      <c r="N152" s="279"/>
    </row>
    <row r="153" spans="8:14" x14ac:dyDescent="0.3">
      <c r="H153" s="279"/>
      <c r="I153" s="279"/>
      <c r="J153" s="279"/>
      <c r="K153" s="279"/>
      <c r="L153" s="279"/>
      <c r="M153" s="279"/>
      <c r="N153" s="279"/>
    </row>
    <row r="154" spans="8:14" x14ac:dyDescent="0.3">
      <c r="H154" s="279"/>
      <c r="I154" s="279"/>
      <c r="J154" s="279"/>
      <c r="K154" s="279"/>
      <c r="L154" s="279"/>
      <c r="M154" s="279"/>
      <c r="N154" s="279"/>
    </row>
    <row r="155" spans="8:14" x14ac:dyDescent="0.3">
      <c r="H155" s="279"/>
      <c r="I155" s="279"/>
      <c r="J155" s="279"/>
      <c r="K155" s="279"/>
      <c r="L155" s="279"/>
      <c r="M155" s="279"/>
      <c r="N155" s="279"/>
    </row>
    <row r="156" spans="8:14" x14ac:dyDescent="0.3">
      <c r="H156" s="279"/>
      <c r="I156" s="279"/>
      <c r="J156" s="279"/>
      <c r="K156" s="279"/>
      <c r="L156" s="279"/>
      <c r="M156" s="279"/>
      <c r="N156" s="279"/>
    </row>
    <row r="157" spans="8:14" x14ac:dyDescent="0.3">
      <c r="H157" s="279"/>
      <c r="I157" s="279"/>
      <c r="J157" s="279"/>
      <c r="K157" s="279"/>
      <c r="L157" s="279"/>
      <c r="M157" s="279"/>
      <c r="N157" s="279"/>
    </row>
    <row r="158" spans="8:14" x14ac:dyDescent="0.3">
      <c r="H158" s="279"/>
      <c r="I158" s="279"/>
      <c r="J158" s="279"/>
      <c r="K158" s="279"/>
      <c r="L158" s="279"/>
      <c r="M158" s="279"/>
      <c r="N158" s="279"/>
    </row>
    <row r="159" spans="8:14" x14ac:dyDescent="0.3">
      <c r="H159" s="279"/>
      <c r="I159" s="279"/>
      <c r="J159" s="279"/>
      <c r="K159" s="279"/>
      <c r="L159" s="279"/>
      <c r="M159" s="279"/>
      <c r="N159" s="279"/>
    </row>
    <row r="160" spans="8:14" x14ac:dyDescent="0.3">
      <c r="H160" s="279"/>
      <c r="I160" s="279"/>
      <c r="J160" s="279"/>
      <c r="K160" s="279"/>
      <c r="L160" s="279"/>
      <c r="M160" s="279"/>
      <c r="N160" s="279"/>
    </row>
    <row r="161" spans="8:14" x14ac:dyDescent="0.3">
      <c r="H161" s="279"/>
      <c r="I161" s="279"/>
      <c r="J161" s="279"/>
      <c r="K161" s="279"/>
      <c r="L161" s="279"/>
      <c r="M161" s="279"/>
      <c r="N161" s="279"/>
    </row>
    <row r="162" spans="8:14" x14ac:dyDescent="0.3">
      <c r="H162" s="279"/>
      <c r="I162" s="279"/>
      <c r="J162" s="279"/>
      <c r="K162" s="279"/>
      <c r="L162" s="279"/>
      <c r="M162" s="279"/>
      <c r="N162" s="279"/>
    </row>
    <row r="163" spans="8:14" x14ac:dyDescent="0.3">
      <c r="H163" s="279"/>
      <c r="I163" s="279"/>
      <c r="J163" s="279"/>
      <c r="K163" s="279"/>
      <c r="L163" s="279"/>
      <c r="M163" s="279"/>
      <c r="N163" s="279"/>
    </row>
    <row r="164" spans="8:14" x14ac:dyDescent="0.3">
      <c r="H164" s="279"/>
      <c r="I164" s="279"/>
      <c r="J164" s="279"/>
      <c r="K164" s="279"/>
      <c r="L164" s="279"/>
      <c r="M164" s="279"/>
      <c r="N164" s="279"/>
    </row>
    <row r="165" spans="8:14" x14ac:dyDescent="0.3">
      <c r="H165" s="279"/>
      <c r="I165" s="279"/>
      <c r="J165" s="279"/>
      <c r="K165" s="279"/>
      <c r="L165" s="279"/>
      <c r="M165" s="279"/>
      <c r="N165" s="279"/>
    </row>
    <row r="166" spans="8:14" x14ac:dyDescent="0.3">
      <c r="H166" s="279"/>
      <c r="I166" s="279"/>
      <c r="J166" s="279"/>
      <c r="K166" s="279"/>
      <c r="L166" s="279"/>
      <c r="M166" s="279"/>
      <c r="N166" s="279"/>
    </row>
    <row r="167" spans="8:14" x14ac:dyDescent="0.3">
      <c r="H167" s="279"/>
      <c r="I167" s="279"/>
      <c r="J167" s="279"/>
      <c r="K167" s="279"/>
      <c r="L167" s="279"/>
      <c r="M167" s="279"/>
      <c r="N167" s="279"/>
    </row>
    <row r="168" spans="8:14" x14ac:dyDescent="0.3">
      <c r="H168" s="279"/>
      <c r="I168" s="279"/>
      <c r="J168" s="279"/>
      <c r="K168" s="279"/>
      <c r="L168" s="279"/>
      <c r="M168" s="279"/>
      <c r="N168" s="279"/>
    </row>
    <row r="169" spans="8:14" x14ac:dyDescent="0.3">
      <c r="H169" s="279"/>
      <c r="I169" s="279"/>
      <c r="J169" s="279"/>
      <c r="K169" s="279"/>
      <c r="L169" s="279"/>
      <c r="M169" s="279"/>
      <c r="N169" s="279"/>
    </row>
    <row r="170" spans="8:14" x14ac:dyDescent="0.3">
      <c r="H170" s="279"/>
      <c r="I170" s="279"/>
      <c r="J170" s="279"/>
      <c r="K170" s="279"/>
      <c r="L170" s="279"/>
      <c r="M170" s="279"/>
      <c r="N170" s="279"/>
    </row>
    <row r="171" spans="8:14" x14ac:dyDescent="0.3">
      <c r="H171" s="279"/>
      <c r="I171" s="279"/>
      <c r="J171" s="279"/>
      <c r="K171" s="279"/>
      <c r="L171" s="279"/>
      <c r="M171" s="279"/>
      <c r="N171" s="279"/>
    </row>
    <row r="172" spans="8:14" x14ac:dyDescent="0.3">
      <c r="H172" s="279"/>
      <c r="I172" s="279"/>
      <c r="J172" s="279"/>
      <c r="K172" s="279"/>
      <c r="L172" s="279"/>
      <c r="M172" s="279"/>
      <c r="N172" s="279"/>
    </row>
    <row r="173" spans="8:14" x14ac:dyDescent="0.3">
      <c r="H173" s="279"/>
      <c r="I173" s="279"/>
      <c r="J173" s="279"/>
      <c r="K173" s="279"/>
      <c r="L173" s="279"/>
      <c r="M173" s="279"/>
      <c r="N173" s="279"/>
    </row>
    <row r="174" spans="8:14" x14ac:dyDescent="0.3">
      <c r="H174" s="279"/>
      <c r="I174" s="279"/>
      <c r="J174" s="279"/>
      <c r="K174" s="279"/>
      <c r="L174" s="279"/>
      <c r="M174" s="279"/>
      <c r="N174" s="279"/>
    </row>
    <row r="175" spans="8:14" x14ac:dyDescent="0.3">
      <c r="H175" s="279"/>
      <c r="I175" s="279"/>
      <c r="J175" s="279"/>
      <c r="K175" s="279"/>
      <c r="L175" s="279"/>
      <c r="M175" s="279"/>
      <c r="N175" s="279"/>
    </row>
    <row r="176" spans="8:14" x14ac:dyDescent="0.3">
      <c r="H176" s="279"/>
      <c r="I176" s="279"/>
      <c r="J176" s="279"/>
      <c r="K176" s="279"/>
      <c r="L176" s="279"/>
      <c r="M176" s="279"/>
      <c r="N176" s="279"/>
    </row>
    <row r="177" spans="8:14" x14ac:dyDescent="0.3">
      <c r="H177" s="279"/>
      <c r="I177" s="279"/>
      <c r="J177" s="279"/>
      <c r="K177" s="279"/>
      <c r="L177" s="279"/>
      <c r="M177" s="279"/>
      <c r="N177" s="279"/>
    </row>
    <row r="178" spans="8:14" x14ac:dyDescent="0.3">
      <c r="H178" s="279"/>
      <c r="I178" s="279"/>
      <c r="J178" s="279"/>
      <c r="K178" s="279"/>
      <c r="L178" s="279"/>
      <c r="M178" s="279"/>
      <c r="N178" s="279"/>
    </row>
    <row r="179" spans="8:14" x14ac:dyDescent="0.3">
      <c r="H179" s="279"/>
      <c r="I179" s="279"/>
      <c r="J179" s="279"/>
      <c r="K179" s="279"/>
      <c r="L179" s="279"/>
      <c r="M179" s="279"/>
      <c r="N179" s="279"/>
    </row>
    <row r="180" spans="8:14" x14ac:dyDescent="0.3">
      <c r="H180" s="279"/>
      <c r="I180" s="279"/>
      <c r="J180" s="279"/>
      <c r="K180" s="279"/>
      <c r="L180" s="279"/>
      <c r="M180" s="279"/>
      <c r="N180" s="279"/>
    </row>
    <row r="181" spans="8:14" x14ac:dyDescent="0.3">
      <c r="H181" s="279"/>
      <c r="I181" s="279"/>
      <c r="J181" s="279"/>
      <c r="K181" s="279"/>
      <c r="L181" s="279"/>
      <c r="M181" s="279"/>
      <c r="N181" s="279"/>
    </row>
    <row r="182" spans="8:14" x14ac:dyDescent="0.3">
      <c r="H182" s="279"/>
      <c r="I182" s="279"/>
      <c r="J182" s="279"/>
      <c r="K182" s="279"/>
      <c r="L182" s="279"/>
      <c r="M182" s="279"/>
      <c r="N182" s="279"/>
    </row>
    <row r="183" spans="8:14" x14ac:dyDescent="0.3">
      <c r="H183" s="279"/>
      <c r="I183" s="279"/>
      <c r="J183" s="279"/>
      <c r="K183" s="279"/>
      <c r="L183" s="279"/>
      <c r="M183" s="279"/>
      <c r="N183" s="279"/>
    </row>
    <row r="184" spans="8:14" x14ac:dyDescent="0.3">
      <c r="H184" s="279"/>
      <c r="I184" s="279"/>
      <c r="J184" s="279"/>
      <c r="K184" s="279"/>
      <c r="L184" s="279"/>
      <c r="M184" s="279"/>
      <c r="N184" s="279"/>
    </row>
    <row r="185" spans="8:14" x14ac:dyDescent="0.3">
      <c r="H185" s="279"/>
      <c r="I185" s="279"/>
      <c r="J185" s="279"/>
      <c r="K185" s="279"/>
      <c r="L185" s="279"/>
      <c r="M185" s="279"/>
      <c r="N185" s="279"/>
    </row>
    <row r="186" spans="8:14" x14ac:dyDescent="0.3">
      <c r="H186" s="279"/>
      <c r="I186" s="279"/>
      <c r="J186" s="279"/>
      <c r="K186" s="279"/>
      <c r="L186" s="279"/>
      <c r="M186" s="279"/>
      <c r="N186" s="279"/>
    </row>
    <row r="187" spans="8:14" x14ac:dyDescent="0.3">
      <c r="H187" s="279"/>
      <c r="I187" s="279"/>
      <c r="J187" s="279"/>
      <c r="K187" s="279"/>
      <c r="L187" s="279"/>
      <c r="M187" s="279"/>
      <c r="N187" s="279"/>
    </row>
    <row r="188" spans="8:14" x14ac:dyDescent="0.3">
      <c r="H188" s="279"/>
      <c r="I188" s="279"/>
      <c r="J188" s="279"/>
      <c r="K188" s="279"/>
      <c r="L188" s="279"/>
      <c r="M188" s="279"/>
      <c r="N188" s="279"/>
    </row>
    <row r="189" spans="8:14" x14ac:dyDescent="0.3">
      <c r="H189" s="279"/>
      <c r="I189" s="279"/>
      <c r="J189" s="279"/>
      <c r="K189" s="279"/>
      <c r="L189" s="279"/>
      <c r="M189" s="279"/>
      <c r="N189" s="279"/>
    </row>
    <row r="190" spans="8:14" x14ac:dyDescent="0.3">
      <c r="H190" s="279"/>
      <c r="I190" s="279"/>
      <c r="J190" s="279"/>
      <c r="K190" s="279"/>
      <c r="L190" s="279"/>
      <c r="M190" s="279"/>
      <c r="N190" s="279"/>
    </row>
    <row r="191" spans="8:14" x14ac:dyDescent="0.3">
      <c r="H191" s="279"/>
      <c r="I191" s="279"/>
      <c r="J191" s="279"/>
      <c r="K191" s="279"/>
      <c r="L191" s="279"/>
      <c r="M191" s="279"/>
      <c r="N191" s="279"/>
    </row>
    <row r="192" spans="8:14" x14ac:dyDescent="0.3">
      <c r="H192" s="279"/>
      <c r="I192" s="279"/>
      <c r="J192" s="279"/>
      <c r="K192" s="279"/>
      <c r="L192" s="279"/>
      <c r="M192" s="279"/>
      <c r="N192" s="279"/>
    </row>
    <row r="193" spans="8:14" x14ac:dyDescent="0.3">
      <c r="H193" s="279"/>
      <c r="I193" s="279"/>
      <c r="J193" s="279"/>
      <c r="K193" s="279"/>
      <c r="L193" s="279"/>
      <c r="M193" s="279"/>
      <c r="N193" s="279"/>
    </row>
    <row r="194" spans="8:14" x14ac:dyDescent="0.3">
      <c r="H194" s="279"/>
      <c r="I194" s="279"/>
      <c r="J194" s="279"/>
      <c r="K194" s="279"/>
      <c r="L194" s="279"/>
      <c r="M194" s="279"/>
      <c r="N194" s="279"/>
    </row>
    <row r="195" spans="8:14" x14ac:dyDescent="0.3">
      <c r="H195" s="279"/>
      <c r="I195" s="279"/>
      <c r="J195" s="279"/>
      <c r="K195" s="279"/>
      <c r="L195" s="279"/>
      <c r="M195" s="279"/>
      <c r="N195" s="279"/>
    </row>
    <row r="196" spans="8:14" x14ac:dyDescent="0.3">
      <c r="H196" s="279"/>
      <c r="I196" s="279"/>
      <c r="J196" s="279"/>
      <c r="K196" s="279"/>
      <c r="L196" s="279"/>
      <c r="M196" s="279"/>
      <c r="N196" s="279"/>
    </row>
    <row r="197" spans="8:14" x14ac:dyDescent="0.3">
      <c r="H197" s="279"/>
      <c r="I197" s="279"/>
      <c r="J197" s="279"/>
      <c r="K197" s="279"/>
      <c r="L197" s="279"/>
      <c r="M197" s="279"/>
      <c r="N197" s="279"/>
    </row>
    <row r="198" spans="8:14" x14ac:dyDescent="0.3">
      <c r="H198" s="279"/>
      <c r="I198" s="279"/>
      <c r="J198" s="279"/>
      <c r="K198" s="279"/>
      <c r="L198" s="279"/>
      <c r="M198" s="279"/>
      <c r="N198" s="279"/>
    </row>
    <row r="199" spans="8:14" x14ac:dyDescent="0.3">
      <c r="H199" s="279"/>
      <c r="I199" s="279"/>
      <c r="J199" s="279"/>
      <c r="K199" s="279"/>
      <c r="L199" s="279"/>
      <c r="M199" s="279"/>
      <c r="N199" s="279"/>
    </row>
    <row r="200" spans="8:14" x14ac:dyDescent="0.3">
      <c r="H200" s="279"/>
      <c r="I200" s="279"/>
      <c r="J200" s="279"/>
      <c r="K200" s="279"/>
      <c r="L200" s="279"/>
      <c r="M200" s="279"/>
      <c r="N200" s="279"/>
    </row>
    <row r="201" spans="8:14" x14ac:dyDescent="0.3">
      <c r="H201" s="279"/>
      <c r="I201" s="279"/>
      <c r="J201" s="279"/>
      <c r="K201" s="279"/>
      <c r="L201" s="279"/>
      <c r="M201" s="279"/>
      <c r="N201" s="27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1640625" defaultRowHeight="13" x14ac:dyDescent="0.35"/>
  <cols>
    <col min="1" max="1" width="7" style="125" bestFit="1" customWidth="1"/>
    <col min="2" max="2" width="15.453125" style="125" bestFit="1" customWidth="1"/>
    <col min="3" max="3" width="12.453125" style="129" customWidth="1"/>
    <col min="4" max="4" width="12.453125" style="125" customWidth="1"/>
    <col min="5" max="5" width="44.4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453125" style="125" customWidth="1"/>
    <col min="13" max="13" width="8.5429687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81640625" style="125"/>
  </cols>
  <sheetData>
    <row r="1" spans="1:20" x14ac:dyDescent="0.3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4" customHeight="1" x14ac:dyDescent="0.35">
      <c r="A2" s="187" t="s">
        <v>895</v>
      </c>
      <c r="B2" s="188" t="s">
        <v>890</v>
      </c>
      <c r="C2" s="188" t="s">
        <v>894</v>
      </c>
      <c r="D2" s="189" t="s">
        <v>210</v>
      </c>
      <c r="E2" s="190" t="s">
        <v>46</v>
      </c>
      <c r="F2" s="191"/>
      <c r="G2" s="191" t="s">
        <v>891</v>
      </c>
      <c r="H2" s="191" t="s">
        <v>892</v>
      </c>
      <c r="I2" s="191"/>
      <c r="J2" s="191"/>
      <c r="K2" s="192"/>
      <c r="L2" s="192"/>
      <c r="M2" s="193" t="s">
        <v>897</v>
      </c>
      <c r="N2" s="194"/>
      <c r="O2" s="195" t="s">
        <v>204</v>
      </c>
      <c r="Q2" s="185" t="s">
        <v>209</v>
      </c>
      <c r="R2" s="185"/>
      <c r="S2" s="186"/>
    </row>
    <row r="3" spans="1:20" s="157" customFormat="1" ht="20.149999999999999" customHeight="1" x14ac:dyDescent="0.3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285</v>
      </c>
      <c r="F3" s="152">
        <v>25001</v>
      </c>
      <c r="G3" s="152"/>
      <c r="H3" s="152" t="s">
        <v>284</v>
      </c>
      <c r="I3" s="152" t="s">
        <v>286</v>
      </c>
      <c r="J3" s="152">
        <v>2</v>
      </c>
      <c r="K3" s="153">
        <v>1.4</v>
      </c>
      <c r="L3" s="196" t="s">
        <v>51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49999999999999" customHeight="1" x14ac:dyDescent="0.3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285</v>
      </c>
      <c r="F4" s="152">
        <v>25002</v>
      </c>
      <c r="G4" s="152"/>
      <c r="H4" s="152" t="s">
        <v>284</v>
      </c>
      <c r="I4" s="152" t="s">
        <v>290</v>
      </c>
      <c r="J4" s="152">
        <v>2</v>
      </c>
      <c r="K4" s="153">
        <v>1.4</v>
      </c>
      <c r="L4" s="196" t="s">
        <v>51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49999999999999" customHeight="1" x14ac:dyDescent="0.3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291</v>
      </c>
      <c r="F5" s="152">
        <v>25003</v>
      </c>
      <c r="G5" s="152"/>
      <c r="H5" s="152" t="s">
        <v>284</v>
      </c>
      <c r="I5" s="152" t="s">
        <v>292</v>
      </c>
      <c r="J5" s="152">
        <v>2</v>
      </c>
      <c r="K5" s="153">
        <v>1.4</v>
      </c>
      <c r="L5" s="196" t="s">
        <v>51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49999999999999" customHeight="1" x14ac:dyDescent="0.3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291</v>
      </c>
      <c r="F6" s="152">
        <v>25004</v>
      </c>
      <c r="G6" s="152"/>
      <c r="H6" s="152" t="s">
        <v>284</v>
      </c>
      <c r="I6" s="152" t="s">
        <v>293</v>
      </c>
      <c r="J6" s="152">
        <v>3</v>
      </c>
      <c r="K6" s="153">
        <v>1.4</v>
      </c>
      <c r="L6" s="196" t="s">
        <v>50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49999999999999" customHeight="1" x14ac:dyDescent="0.3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294</v>
      </c>
      <c r="F7" s="152">
        <v>25005</v>
      </c>
      <c r="G7" s="152"/>
      <c r="H7" s="152" t="s">
        <v>284</v>
      </c>
      <c r="I7" s="152" t="s">
        <v>295</v>
      </c>
      <c r="J7" s="152">
        <v>3</v>
      </c>
      <c r="K7" s="153">
        <v>1.4</v>
      </c>
      <c r="L7" s="196" t="s">
        <v>50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49999999999999" customHeight="1" x14ac:dyDescent="0.3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294</v>
      </c>
      <c r="F8" s="152">
        <v>25006</v>
      </c>
      <c r="G8" s="152"/>
      <c r="H8" s="152" t="s">
        <v>284</v>
      </c>
      <c r="I8" s="152" t="s">
        <v>296</v>
      </c>
      <c r="J8" s="152">
        <v>2</v>
      </c>
      <c r="K8" s="153">
        <v>1.4</v>
      </c>
      <c r="L8" s="196" t="s">
        <v>51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49999999999999" customHeight="1" x14ac:dyDescent="0.3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297</v>
      </c>
      <c r="F9" s="152">
        <v>25007</v>
      </c>
      <c r="G9" s="152"/>
      <c r="H9" s="152" t="s">
        <v>284</v>
      </c>
      <c r="I9" s="152" t="s">
        <v>298</v>
      </c>
      <c r="J9" s="152">
        <v>3</v>
      </c>
      <c r="K9" s="153">
        <v>1.4</v>
      </c>
      <c r="L9" s="196" t="s">
        <v>50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49999999999999" customHeight="1" x14ac:dyDescent="0.3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297</v>
      </c>
      <c r="F10" s="152">
        <v>25008</v>
      </c>
      <c r="G10" s="152"/>
      <c r="H10" s="152" t="s">
        <v>284</v>
      </c>
      <c r="I10" s="152" t="s">
        <v>300</v>
      </c>
      <c r="J10" s="152">
        <v>2</v>
      </c>
      <c r="K10" s="153">
        <v>1.4</v>
      </c>
      <c r="L10" s="196" t="s">
        <v>51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49999999999999" customHeight="1" x14ac:dyDescent="0.3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297</v>
      </c>
      <c r="F11" s="152">
        <v>25009</v>
      </c>
      <c r="G11" s="152"/>
      <c r="H11" s="152" t="s">
        <v>284</v>
      </c>
      <c r="I11" s="152" t="s">
        <v>299</v>
      </c>
      <c r="J11" s="152">
        <v>4</v>
      </c>
      <c r="K11" s="153">
        <v>1.4</v>
      </c>
      <c r="L11" s="196" t="s">
        <v>52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49999999999999" customHeight="1" x14ac:dyDescent="0.3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301</v>
      </c>
      <c r="F12" s="152">
        <v>25010</v>
      </c>
      <c r="G12" s="152"/>
      <c r="H12" s="152" t="s">
        <v>284</v>
      </c>
      <c r="I12" s="152" t="s">
        <v>302</v>
      </c>
      <c r="J12" s="152">
        <v>2</v>
      </c>
      <c r="K12" s="153">
        <v>1.4</v>
      </c>
      <c r="L12" s="196" t="s">
        <v>51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49999999999999" customHeight="1" x14ac:dyDescent="0.3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301</v>
      </c>
      <c r="F13" s="152">
        <v>25011</v>
      </c>
      <c r="G13" s="152"/>
      <c r="H13" s="152" t="s">
        <v>284</v>
      </c>
      <c r="I13" s="152" t="s">
        <v>303</v>
      </c>
      <c r="J13" s="152">
        <v>3</v>
      </c>
      <c r="K13" s="153">
        <v>1.4</v>
      </c>
      <c r="L13" s="196" t="s">
        <v>50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49999999999999" customHeight="1" x14ac:dyDescent="0.3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304</v>
      </c>
      <c r="F14" s="152">
        <v>25012</v>
      </c>
      <c r="G14" s="152"/>
      <c r="H14" s="152" t="s">
        <v>284</v>
      </c>
      <c r="I14" s="152" t="s">
        <v>305</v>
      </c>
      <c r="J14" s="152">
        <v>4</v>
      </c>
      <c r="K14" s="153">
        <v>1.4</v>
      </c>
      <c r="L14" s="196" t="s">
        <v>52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49999999999999" customHeight="1" x14ac:dyDescent="0.3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304</v>
      </c>
      <c r="F15" s="152">
        <v>25013</v>
      </c>
      <c r="G15" s="152"/>
      <c r="H15" s="152" t="s">
        <v>284</v>
      </c>
      <c r="I15" s="152" t="s">
        <v>306</v>
      </c>
      <c r="J15" s="152">
        <v>4</v>
      </c>
      <c r="K15" s="153">
        <v>1.4</v>
      </c>
      <c r="L15" s="196" t="s">
        <v>52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49999999999999" customHeight="1" x14ac:dyDescent="0.3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304</v>
      </c>
      <c r="F16" s="152">
        <v>25014</v>
      </c>
      <c r="G16" s="152"/>
      <c r="H16" s="152" t="s">
        <v>284</v>
      </c>
      <c r="I16" s="152" t="s">
        <v>307</v>
      </c>
      <c r="J16" s="152">
        <v>4</v>
      </c>
      <c r="K16" s="153">
        <v>1.4</v>
      </c>
      <c r="L16" s="196" t="s">
        <v>52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49999999999999" customHeight="1" x14ac:dyDescent="0.3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308</v>
      </c>
      <c r="F17" s="152">
        <v>25015</v>
      </c>
      <c r="G17" s="152"/>
      <c r="H17" s="152" t="s">
        <v>284</v>
      </c>
      <c r="I17" s="152" t="s">
        <v>309</v>
      </c>
      <c r="J17" s="152">
        <v>3</v>
      </c>
      <c r="K17" s="153">
        <v>1.4</v>
      </c>
      <c r="L17" s="196" t="s">
        <v>50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49999999999999" customHeight="1" x14ac:dyDescent="0.3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308</v>
      </c>
      <c r="F18" s="152">
        <v>25016</v>
      </c>
      <c r="G18" s="152"/>
      <c r="H18" s="152" t="s">
        <v>284</v>
      </c>
      <c r="I18" s="152" t="s">
        <v>310</v>
      </c>
      <c r="J18" s="152">
        <v>2</v>
      </c>
      <c r="K18" s="153">
        <v>1.4</v>
      </c>
      <c r="L18" s="196" t="s">
        <v>51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49999999999999" customHeight="1" x14ac:dyDescent="0.3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311</v>
      </c>
      <c r="F19" s="152">
        <v>25017</v>
      </c>
      <c r="G19" s="152"/>
      <c r="H19" s="152" t="s">
        <v>284</v>
      </c>
      <c r="I19" s="152" t="s">
        <v>312</v>
      </c>
      <c r="J19" s="152">
        <v>3</v>
      </c>
      <c r="K19" s="153">
        <v>1.4</v>
      </c>
      <c r="L19" s="196" t="s">
        <v>50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49999999999999" customHeight="1" x14ac:dyDescent="0.3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311</v>
      </c>
      <c r="F20" s="152">
        <v>25018</v>
      </c>
      <c r="G20" s="152"/>
      <c r="H20" s="152" t="s">
        <v>284</v>
      </c>
      <c r="I20" s="152" t="s">
        <v>315</v>
      </c>
      <c r="J20" s="152">
        <v>2</v>
      </c>
      <c r="K20" s="153">
        <v>1.4</v>
      </c>
      <c r="L20" s="196" t="s">
        <v>51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49999999999999" customHeight="1" x14ac:dyDescent="0.3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311</v>
      </c>
      <c r="F21" s="152">
        <v>25019</v>
      </c>
      <c r="G21" s="152"/>
      <c r="H21" s="152" t="s">
        <v>284</v>
      </c>
      <c r="I21" s="152" t="s">
        <v>313</v>
      </c>
      <c r="J21" s="152">
        <v>4</v>
      </c>
      <c r="K21" s="153">
        <v>1.4</v>
      </c>
      <c r="L21" s="196" t="s">
        <v>52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49999999999999" customHeight="1" x14ac:dyDescent="0.3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311</v>
      </c>
      <c r="F22" s="152">
        <v>25020</v>
      </c>
      <c r="G22" s="152"/>
      <c r="H22" s="152" t="s">
        <v>284</v>
      </c>
      <c r="I22" s="152" t="s">
        <v>314</v>
      </c>
      <c r="J22" s="152">
        <v>4</v>
      </c>
      <c r="K22" s="153">
        <v>1.4</v>
      </c>
      <c r="L22" s="196" t="s">
        <v>52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49999999999999" customHeight="1" x14ac:dyDescent="0.3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316</v>
      </c>
      <c r="F23" s="152">
        <v>25021</v>
      </c>
      <c r="G23" s="152"/>
      <c r="H23" s="152" t="s">
        <v>284</v>
      </c>
      <c r="I23" s="152" t="s">
        <v>317</v>
      </c>
      <c r="J23" s="152">
        <v>3</v>
      </c>
      <c r="K23" s="153">
        <v>1.4</v>
      </c>
      <c r="L23" s="196" t="s">
        <v>50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49999999999999" customHeight="1" x14ac:dyDescent="0.3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316</v>
      </c>
      <c r="F24" s="152">
        <v>25022</v>
      </c>
      <c r="G24" s="152"/>
      <c r="H24" s="152" t="s">
        <v>284</v>
      </c>
      <c r="I24" s="152" t="s">
        <v>318</v>
      </c>
      <c r="J24" s="152">
        <v>2</v>
      </c>
      <c r="K24" s="153">
        <v>1.4</v>
      </c>
      <c r="L24" s="196" t="s">
        <v>51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49999999999999" customHeight="1" x14ac:dyDescent="0.3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319</v>
      </c>
      <c r="F25" s="152">
        <v>25023</v>
      </c>
      <c r="G25" s="152"/>
      <c r="H25" s="152" t="s">
        <v>284</v>
      </c>
      <c r="I25" s="152" t="s">
        <v>320</v>
      </c>
      <c r="J25" s="152">
        <v>3</v>
      </c>
      <c r="K25" s="153">
        <v>1.3</v>
      </c>
      <c r="L25" s="196" t="s">
        <v>50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49999999999999" customHeight="1" x14ac:dyDescent="0.3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319</v>
      </c>
      <c r="F26" s="152">
        <v>25024</v>
      </c>
      <c r="G26" s="152"/>
      <c r="H26" s="152" t="s">
        <v>284</v>
      </c>
      <c r="I26" s="152" t="s">
        <v>321</v>
      </c>
      <c r="J26" s="152">
        <v>2</v>
      </c>
      <c r="K26" s="153">
        <v>1.3</v>
      </c>
      <c r="L26" s="196" t="s">
        <v>51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49999999999999" customHeight="1" x14ac:dyDescent="0.3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322</v>
      </c>
      <c r="F27" s="152">
        <v>25025</v>
      </c>
      <c r="G27" s="152"/>
      <c r="H27" s="152" t="s">
        <v>284</v>
      </c>
      <c r="I27" s="152" t="s">
        <v>323</v>
      </c>
      <c r="J27" s="152">
        <v>3</v>
      </c>
      <c r="K27" s="153">
        <v>1.4</v>
      </c>
      <c r="L27" s="196" t="s">
        <v>50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49999999999999" customHeight="1" x14ac:dyDescent="0.3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322</v>
      </c>
      <c r="F28" s="152">
        <v>25026</v>
      </c>
      <c r="G28" s="152"/>
      <c r="H28" s="152" t="s">
        <v>284</v>
      </c>
      <c r="I28" s="152" t="s">
        <v>324</v>
      </c>
      <c r="J28" s="152">
        <v>2</v>
      </c>
      <c r="K28" s="153">
        <v>1.4</v>
      </c>
      <c r="L28" s="196" t="s">
        <v>51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49999999999999" customHeight="1" x14ac:dyDescent="0.3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325</v>
      </c>
      <c r="F29" s="152">
        <v>25027</v>
      </c>
      <c r="G29" s="152"/>
      <c r="H29" s="152" t="s">
        <v>284</v>
      </c>
      <c r="I29" s="152" t="s">
        <v>326</v>
      </c>
      <c r="J29" s="152">
        <v>2</v>
      </c>
      <c r="K29" s="153">
        <v>1.4</v>
      </c>
      <c r="L29" s="196" t="s">
        <v>51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49999999999999" customHeight="1" x14ac:dyDescent="0.3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327</v>
      </c>
      <c r="F30" s="152">
        <v>25028</v>
      </c>
      <c r="G30" s="152"/>
      <c r="H30" s="152" t="s">
        <v>284</v>
      </c>
      <c r="I30" s="152" t="s">
        <v>328</v>
      </c>
      <c r="J30" s="152">
        <v>4</v>
      </c>
      <c r="K30" s="153">
        <v>1.4</v>
      </c>
      <c r="L30" s="196" t="s">
        <v>52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49999999999999" customHeight="1" x14ac:dyDescent="0.3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329</v>
      </c>
      <c r="F31" s="152">
        <v>25029</v>
      </c>
      <c r="G31" s="152"/>
      <c r="H31" s="152" t="s">
        <v>284</v>
      </c>
      <c r="I31" s="152" t="s">
        <v>330</v>
      </c>
      <c r="J31" s="152">
        <v>3</v>
      </c>
      <c r="K31" s="153">
        <v>1.4</v>
      </c>
      <c r="L31" s="196" t="s">
        <v>50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49999999999999" customHeight="1" x14ac:dyDescent="0.3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329</v>
      </c>
      <c r="F32" s="152">
        <v>25030</v>
      </c>
      <c r="G32" s="152"/>
      <c r="H32" s="152" t="s">
        <v>284</v>
      </c>
      <c r="I32" s="152" t="s">
        <v>331</v>
      </c>
      <c r="J32" s="152">
        <v>2</v>
      </c>
      <c r="K32" s="153">
        <v>1.4</v>
      </c>
      <c r="L32" s="196" t="s">
        <v>51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49999999999999" customHeight="1" x14ac:dyDescent="0.3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332</v>
      </c>
      <c r="F33" s="152">
        <v>25031</v>
      </c>
      <c r="G33" s="152"/>
      <c r="H33" s="152" t="s">
        <v>284</v>
      </c>
      <c r="I33" s="152" t="s">
        <v>333</v>
      </c>
      <c r="J33" s="152">
        <v>3</v>
      </c>
      <c r="K33" s="153">
        <v>1.4</v>
      </c>
      <c r="L33" s="196" t="s">
        <v>50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49999999999999" customHeight="1" x14ac:dyDescent="0.3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332</v>
      </c>
      <c r="F34" s="152">
        <v>25032</v>
      </c>
      <c r="G34" s="152"/>
      <c r="H34" s="152" t="s">
        <v>284</v>
      </c>
      <c r="I34" s="152" t="s">
        <v>335</v>
      </c>
      <c r="J34" s="152">
        <v>2</v>
      </c>
      <c r="K34" s="153">
        <v>1.4</v>
      </c>
      <c r="L34" s="196" t="s">
        <v>51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49999999999999" customHeight="1" x14ac:dyDescent="0.3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332</v>
      </c>
      <c r="F35" s="152">
        <v>25033</v>
      </c>
      <c r="G35" s="152"/>
      <c r="H35" s="152" t="s">
        <v>284</v>
      </c>
      <c r="I35" s="152" t="s">
        <v>336</v>
      </c>
      <c r="J35" s="152">
        <v>2</v>
      </c>
      <c r="K35" s="153">
        <v>1.4</v>
      </c>
      <c r="L35" s="196" t="s">
        <v>51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49999999999999" customHeight="1" x14ac:dyDescent="0.3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332</v>
      </c>
      <c r="F36" s="152">
        <v>25034</v>
      </c>
      <c r="G36" s="152"/>
      <c r="H36" s="152" t="s">
        <v>284</v>
      </c>
      <c r="I36" s="152" t="s">
        <v>337</v>
      </c>
      <c r="J36" s="152">
        <v>2</v>
      </c>
      <c r="K36" s="153">
        <v>1.4</v>
      </c>
      <c r="L36" s="196" t="s">
        <v>51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49999999999999" customHeight="1" x14ac:dyDescent="0.3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332</v>
      </c>
      <c r="F37" s="152">
        <v>25035</v>
      </c>
      <c r="G37" s="152"/>
      <c r="H37" s="152" t="s">
        <v>284</v>
      </c>
      <c r="I37" s="152" t="s">
        <v>334</v>
      </c>
      <c r="J37" s="152">
        <v>3</v>
      </c>
      <c r="K37" s="153">
        <v>1.4</v>
      </c>
      <c r="L37" s="196" t="s">
        <v>50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49999999999999" customHeight="1" x14ac:dyDescent="0.3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338</v>
      </c>
      <c r="F38" s="152">
        <v>25036</v>
      </c>
      <c r="G38" s="152"/>
      <c r="H38" s="152" t="s">
        <v>284</v>
      </c>
      <c r="I38" s="152" t="s">
        <v>339</v>
      </c>
      <c r="J38" s="152">
        <v>4</v>
      </c>
      <c r="K38" s="153">
        <v>1.4</v>
      </c>
      <c r="L38" s="196" t="s">
        <v>52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49999999999999" customHeight="1" x14ac:dyDescent="0.3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340</v>
      </c>
      <c r="F39" s="152">
        <v>25037</v>
      </c>
      <c r="G39" s="152"/>
      <c r="H39" s="152" t="s">
        <v>284</v>
      </c>
      <c r="I39" s="152" t="s">
        <v>341</v>
      </c>
      <c r="J39" s="152">
        <v>3</v>
      </c>
      <c r="K39" s="153">
        <v>1.4</v>
      </c>
      <c r="L39" s="196" t="s">
        <v>50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49999999999999" customHeight="1" x14ac:dyDescent="0.3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340</v>
      </c>
      <c r="F40" s="152">
        <v>25038</v>
      </c>
      <c r="G40" s="152"/>
      <c r="H40" s="152" t="s">
        <v>284</v>
      </c>
      <c r="I40" s="152" t="s">
        <v>342</v>
      </c>
      <c r="J40" s="152">
        <v>2</v>
      </c>
      <c r="K40" s="153">
        <v>1.4</v>
      </c>
      <c r="L40" s="196" t="s">
        <v>51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49999999999999" customHeight="1" x14ac:dyDescent="0.3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343</v>
      </c>
      <c r="F41" s="152">
        <v>25039</v>
      </c>
      <c r="G41" s="152"/>
      <c r="H41" s="152" t="s">
        <v>284</v>
      </c>
      <c r="I41" s="152" t="s">
        <v>344</v>
      </c>
      <c r="J41" s="152">
        <v>3</v>
      </c>
      <c r="K41" s="153">
        <v>1.3</v>
      </c>
      <c r="L41" s="196" t="s">
        <v>50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49999999999999" customHeight="1" x14ac:dyDescent="0.3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343</v>
      </c>
      <c r="F42" s="152">
        <v>25040</v>
      </c>
      <c r="G42" s="152"/>
      <c r="H42" s="152" t="s">
        <v>284</v>
      </c>
      <c r="I42" s="152" t="s">
        <v>345</v>
      </c>
      <c r="J42" s="152">
        <v>2</v>
      </c>
      <c r="K42" s="153">
        <v>1.3</v>
      </c>
      <c r="L42" s="196" t="s">
        <v>51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49999999999999" customHeight="1" x14ac:dyDescent="0.3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285</v>
      </c>
      <c r="F43" s="152">
        <v>25041</v>
      </c>
      <c r="G43" s="152"/>
      <c r="H43" s="152" t="s">
        <v>284</v>
      </c>
      <c r="I43" s="152" t="s">
        <v>288</v>
      </c>
      <c r="J43" s="152">
        <v>3</v>
      </c>
      <c r="K43" s="153">
        <v>1.4</v>
      </c>
      <c r="L43" s="196" t="s">
        <v>50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49999999999999" customHeight="1" x14ac:dyDescent="0.3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285</v>
      </c>
      <c r="F44" s="152">
        <v>25042</v>
      </c>
      <c r="G44" s="152"/>
      <c r="H44" s="152" t="s">
        <v>284</v>
      </c>
      <c r="I44" s="152" t="s">
        <v>287</v>
      </c>
      <c r="J44" s="152">
        <v>4</v>
      </c>
      <c r="K44" s="153">
        <v>1.4</v>
      </c>
      <c r="L44" s="196" t="s">
        <v>52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49999999999999" customHeight="1" x14ac:dyDescent="0.3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285</v>
      </c>
      <c r="F45" s="152">
        <v>25043</v>
      </c>
      <c r="G45" s="152"/>
      <c r="H45" s="152" t="s">
        <v>284</v>
      </c>
      <c r="I45" s="152" t="s">
        <v>289</v>
      </c>
      <c r="J45" s="152">
        <v>3</v>
      </c>
      <c r="K45" s="153">
        <v>1.4</v>
      </c>
      <c r="L45" s="196" t="s">
        <v>50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49999999999999" customHeight="1" x14ac:dyDescent="0.3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453</v>
      </c>
      <c r="F46" s="152">
        <v>25044</v>
      </c>
      <c r="G46" s="152"/>
      <c r="H46" s="152" t="s">
        <v>452</v>
      </c>
      <c r="I46" s="152" t="s">
        <v>454</v>
      </c>
      <c r="J46" s="152">
        <v>3</v>
      </c>
      <c r="K46" s="153">
        <v>1.6</v>
      </c>
      <c r="L46" s="196" t="s">
        <v>50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49999999999999" customHeight="1" x14ac:dyDescent="0.3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453</v>
      </c>
      <c r="F47" s="152">
        <v>25045</v>
      </c>
      <c r="G47" s="152"/>
      <c r="H47" s="152" t="s">
        <v>452</v>
      </c>
      <c r="I47" s="152" t="s">
        <v>455</v>
      </c>
      <c r="J47" s="152">
        <v>4</v>
      </c>
      <c r="K47" s="153">
        <v>1.6</v>
      </c>
      <c r="L47" s="196" t="s">
        <v>52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49999999999999" customHeight="1" x14ac:dyDescent="0.3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453</v>
      </c>
      <c r="F48" s="152">
        <v>25046</v>
      </c>
      <c r="G48" s="152"/>
      <c r="H48" s="152" t="s">
        <v>452</v>
      </c>
      <c r="I48" s="152" t="s">
        <v>456</v>
      </c>
      <c r="J48" s="152">
        <v>4</v>
      </c>
      <c r="K48" s="153">
        <v>1.6</v>
      </c>
      <c r="L48" s="196" t="s">
        <v>52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49999999999999" customHeight="1" x14ac:dyDescent="0.3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457</v>
      </c>
      <c r="F49" s="152">
        <v>25047</v>
      </c>
      <c r="G49" s="152"/>
      <c r="H49" s="152" t="s">
        <v>452</v>
      </c>
      <c r="I49" s="152" t="s">
        <v>458</v>
      </c>
      <c r="J49" s="152">
        <v>4</v>
      </c>
      <c r="K49" s="153">
        <v>1.8</v>
      </c>
      <c r="L49" s="196" t="s">
        <v>52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49999999999999" customHeight="1" x14ac:dyDescent="0.3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459</v>
      </c>
      <c r="F50" s="152">
        <v>25048</v>
      </c>
      <c r="G50" s="152"/>
      <c r="H50" s="152" t="s">
        <v>452</v>
      </c>
      <c r="I50" s="152" t="s">
        <v>460</v>
      </c>
      <c r="J50" s="152">
        <v>4</v>
      </c>
      <c r="K50" s="153">
        <v>1.8</v>
      </c>
      <c r="L50" s="196" t="s">
        <v>52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49999999999999" customHeight="1" x14ac:dyDescent="0.3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461</v>
      </c>
      <c r="F51" s="152">
        <v>25049</v>
      </c>
      <c r="G51" s="152"/>
      <c r="H51" s="152" t="s">
        <v>452</v>
      </c>
      <c r="I51" s="152" t="s">
        <v>462</v>
      </c>
      <c r="J51" s="152">
        <v>4</v>
      </c>
      <c r="K51" s="153">
        <v>1.8</v>
      </c>
      <c r="L51" s="196" t="s">
        <v>52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49999999999999" customHeight="1" x14ac:dyDescent="0.3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461</v>
      </c>
      <c r="F52" s="152">
        <v>25050</v>
      </c>
      <c r="G52" s="152"/>
      <c r="H52" s="152" t="s">
        <v>452</v>
      </c>
      <c r="I52" s="152" t="s">
        <v>463</v>
      </c>
      <c r="J52" s="152">
        <v>4</v>
      </c>
      <c r="K52" s="153">
        <v>1.8</v>
      </c>
      <c r="L52" s="196" t="s">
        <v>52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49999999999999" customHeight="1" x14ac:dyDescent="0.3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461</v>
      </c>
      <c r="F53" s="152">
        <v>25051</v>
      </c>
      <c r="G53" s="152"/>
      <c r="H53" s="152" t="s">
        <v>452</v>
      </c>
      <c r="I53" s="152" t="s">
        <v>464</v>
      </c>
      <c r="J53" s="152">
        <v>4</v>
      </c>
      <c r="K53" s="153">
        <v>1.8</v>
      </c>
      <c r="L53" s="196" t="s">
        <v>52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49999999999999" customHeight="1" x14ac:dyDescent="0.3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461</v>
      </c>
      <c r="F54" s="166">
        <v>25052</v>
      </c>
      <c r="G54" s="166"/>
      <c r="H54" s="166" t="s">
        <v>452</v>
      </c>
      <c r="I54" s="166" t="s">
        <v>465</v>
      </c>
      <c r="J54" s="166">
        <v>4</v>
      </c>
      <c r="K54" s="167">
        <v>1.4</v>
      </c>
      <c r="L54" s="197" t="s">
        <v>52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49999999999999" customHeight="1" x14ac:dyDescent="0.3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473</v>
      </c>
      <c r="F55" s="169">
        <v>25053</v>
      </c>
      <c r="G55" s="169"/>
      <c r="H55" s="169" t="s">
        <v>452</v>
      </c>
      <c r="I55" s="169" t="s">
        <v>474</v>
      </c>
      <c r="J55" s="169">
        <v>3</v>
      </c>
      <c r="K55" s="153">
        <v>1.8</v>
      </c>
      <c r="L55" s="198" t="s">
        <v>50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49999999999999" customHeight="1" x14ac:dyDescent="0.3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475</v>
      </c>
      <c r="F56" s="169">
        <v>25054</v>
      </c>
      <c r="G56" s="169"/>
      <c r="H56" s="169" t="s">
        <v>452</v>
      </c>
      <c r="I56" s="169" t="s">
        <v>476</v>
      </c>
      <c r="J56" s="169">
        <v>3</v>
      </c>
      <c r="K56" s="153">
        <v>1.8</v>
      </c>
      <c r="L56" s="198" t="s">
        <v>50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49999999999999" customHeight="1" x14ac:dyDescent="0.3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475</v>
      </c>
      <c r="F57" s="152">
        <v>25055</v>
      </c>
      <c r="G57" s="152"/>
      <c r="H57" s="152" t="s">
        <v>452</v>
      </c>
      <c r="I57" s="152" t="s">
        <v>477</v>
      </c>
      <c r="J57" s="152">
        <v>4</v>
      </c>
      <c r="K57" s="153">
        <v>1.8</v>
      </c>
      <c r="L57" s="196" t="s">
        <v>52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49999999999999" customHeight="1" x14ac:dyDescent="0.3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475</v>
      </c>
      <c r="F58" s="152">
        <v>25056</v>
      </c>
      <c r="G58" s="152"/>
      <c r="H58" s="152" t="s">
        <v>452</v>
      </c>
      <c r="I58" s="152" t="s">
        <v>478</v>
      </c>
      <c r="J58" s="152">
        <v>2</v>
      </c>
      <c r="K58" s="153">
        <v>1.8</v>
      </c>
      <c r="L58" s="196" t="s">
        <v>51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49999999999999" customHeight="1" x14ac:dyDescent="0.3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479</v>
      </c>
      <c r="F59" s="152">
        <v>25057</v>
      </c>
      <c r="G59" s="152"/>
      <c r="H59" s="152" t="s">
        <v>452</v>
      </c>
      <c r="I59" s="152" t="s">
        <v>480</v>
      </c>
      <c r="J59" s="152">
        <v>3</v>
      </c>
      <c r="K59" s="153">
        <v>1.8</v>
      </c>
      <c r="L59" s="196" t="s">
        <v>50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49999999999999" customHeight="1" x14ac:dyDescent="0.3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479</v>
      </c>
      <c r="F60" s="152">
        <v>25058</v>
      </c>
      <c r="G60" s="152"/>
      <c r="H60" s="152" t="s">
        <v>452</v>
      </c>
      <c r="I60" s="152" t="s">
        <v>481</v>
      </c>
      <c r="J60" s="152">
        <v>4</v>
      </c>
      <c r="K60" s="153">
        <v>1.8</v>
      </c>
      <c r="L60" s="196" t="s">
        <v>52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49999999999999" customHeight="1" x14ac:dyDescent="0.3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479</v>
      </c>
      <c r="F61" s="152">
        <v>25059</v>
      </c>
      <c r="G61" s="152"/>
      <c r="H61" s="152" t="s">
        <v>452</v>
      </c>
      <c r="I61" s="152" t="s">
        <v>482</v>
      </c>
      <c r="J61" s="152">
        <v>2</v>
      </c>
      <c r="K61" s="153">
        <v>1.8</v>
      </c>
      <c r="L61" s="196" t="s">
        <v>51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49999999999999" customHeight="1" x14ac:dyDescent="0.3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486</v>
      </c>
      <c r="F62" s="152">
        <v>25060</v>
      </c>
      <c r="G62" s="152"/>
      <c r="H62" s="152" t="s">
        <v>452</v>
      </c>
      <c r="I62" s="152" t="s">
        <v>487</v>
      </c>
      <c r="J62" s="152">
        <v>3</v>
      </c>
      <c r="K62" s="153">
        <v>1.8</v>
      </c>
      <c r="L62" s="196" t="s">
        <v>50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49999999999999" customHeight="1" x14ac:dyDescent="0.3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488</v>
      </c>
      <c r="F63" s="152">
        <v>25061</v>
      </c>
      <c r="G63" s="152"/>
      <c r="H63" s="152" t="s">
        <v>452</v>
      </c>
      <c r="I63" s="152" t="s">
        <v>489</v>
      </c>
      <c r="J63" s="152">
        <v>4</v>
      </c>
      <c r="K63" s="153">
        <v>1.8</v>
      </c>
      <c r="L63" s="196" t="s">
        <v>52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49999999999999" customHeight="1" x14ac:dyDescent="0.3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488</v>
      </c>
      <c r="F64" s="152">
        <v>25062</v>
      </c>
      <c r="G64" s="152"/>
      <c r="H64" s="152" t="s">
        <v>452</v>
      </c>
      <c r="I64" s="152" t="s">
        <v>492</v>
      </c>
      <c r="J64" s="152">
        <v>2</v>
      </c>
      <c r="K64" s="153">
        <v>1.8</v>
      </c>
      <c r="L64" s="196" t="s">
        <v>51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49999999999999" customHeight="1" x14ac:dyDescent="0.3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488</v>
      </c>
      <c r="F65" s="152">
        <v>25063</v>
      </c>
      <c r="G65" s="152"/>
      <c r="H65" s="152" t="s">
        <v>452</v>
      </c>
      <c r="I65" s="152" t="s">
        <v>490</v>
      </c>
      <c r="J65" s="152">
        <v>3</v>
      </c>
      <c r="K65" s="153">
        <v>1.8</v>
      </c>
      <c r="L65" s="196" t="s">
        <v>50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49999999999999" customHeight="1" x14ac:dyDescent="0.3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488</v>
      </c>
      <c r="F66" s="152">
        <v>25064</v>
      </c>
      <c r="G66" s="152"/>
      <c r="H66" s="152" t="s">
        <v>452</v>
      </c>
      <c r="I66" s="152" t="s">
        <v>491</v>
      </c>
      <c r="J66" s="152">
        <v>3</v>
      </c>
      <c r="K66" s="153">
        <v>1.8</v>
      </c>
      <c r="L66" s="196" t="s">
        <v>50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49999999999999" customHeight="1" x14ac:dyDescent="0.3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493</v>
      </c>
      <c r="F67" s="152">
        <v>25065</v>
      </c>
      <c r="G67" s="152"/>
      <c r="H67" s="152" t="s">
        <v>452</v>
      </c>
      <c r="I67" s="152" t="s">
        <v>494</v>
      </c>
      <c r="J67" s="152">
        <v>4</v>
      </c>
      <c r="K67" s="153">
        <v>1.8</v>
      </c>
      <c r="L67" s="196" t="s">
        <v>52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49999999999999" customHeight="1" x14ac:dyDescent="0.3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493</v>
      </c>
      <c r="F68" s="152">
        <v>25066</v>
      </c>
      <c r="G68" s="152"/>
      <c r="H68" s="152" t="s">
        <v>452</v>
      </c>
      <c r="I68" s="152" t="s">
        <v>495</v>
      </c>
      <c r="J68" s="152">
        <v>4</v>
      </c>
      <c r="K68" s="153">
        <v>1.8</v>
      </c>
      <c r="L68" s="196" t="s">
        <v>52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49999999999999" customHeight="1" x14ac:dyDescent="0.3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493</v>
      </c>
      <c r="F69" s="152">
        <v>25067</v>
      </c>
      <c r="G69" s="152"/>
      <c r="H69" s="152" t="s">
        <v>452</v>
      </c>
      <c r="I69" s="152" t="s">
        <v>496</v>
      </c>
      <c r="J69" s="152">
        <v>2</v>
      </c>
      <c r="K69" s="153">
        <v>1.8</v>
      </c>
      <c r="L69" s="196" t="s">
        <v>51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49999999999999" customHeight="1" x14ac:dyDescent="0.3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497</v>
      </c>
      <c r="F70" s="152">
        <v>25068</v>
      </c>
      <c r="G70" s="152"/>
      <c r="H70" s="152" t="s">
        <v>452</v>
      </c>
      <c r="I70" s="152" t="s">
        <v>498</v>
      </c>
      <c r="J70" s="152">
        <v>4</v>
      </c>
      <c r="K70" s="153">
        <v>1.8</v>
      </c>
      <c r="L70" s="196" t="s">
        <v>52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49999999999999" customHeight="1" x14ac:dyDescent="0.3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466</v>
      </c>
      <c r="F71" s="152">
        <v>25069</v>
      </c>
      <c r="G71" s="152"/>
      <c r="H71" s="152" t="s">
        <v>452</v>
      </c>
      <c r="I71" s="152" t="s">
        <v>467</v>
      </c>
      <c r="J71" s="152">
        <v>3</v>
      </c>
      <c r="K71" s="153">
        <v>1.8</v>
      </c>
      <c r="L71" s="196" t="s">
        <v>50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49999999999999" customHeight="1" x14ac:dyDescent="0.3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466</v>
      </c>
      <c r="F72" s="152">
        <v>25070</v>
      </c>
      <c r="G72" s="152"/>
      <c r="H72" s="152" t="s">
        <v>452</v>
      </c>
      <c r="I72" s="152" t="s">
        <v>468</v>
      </c>
      <c r="J72" s="152">
        <v>4</v>
      </c>
      <c r="K72" s="153">
        <v>1.8</v>
      </c>
      <c r="L72" s="196" t="s">
        <v>52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49999999999999" customHeight="1" x14ac:dyDescent="0.3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466</v>
      </c>
      <c r="F73" s="152">
        <v>25071</v>
      </c>
      <c r="G73" s="152"/>
      <c r="H73" s="152" t="s">
        <v>452</v>
      </c>
      <c r="I73" s="152" t="s">
        <v>469</v>
      </c>
      <c r="J73" s="152">
        <v>4</v>
      </c>
      <c r="K73" s="153">
        <v>1.8</v>
      </c>
      <c r="L73" s="196" t="s">
        <v>52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49999999999999" customHeight="1" x14ac:dyDescent="0.3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470</v>
      </c>
      <c r="F74" s="152">
        <v>25072</v>
      </c>
      <c r="G74" s="152"/>
      <c r="H74" s="152" t="s">
        <v>452</v>
      </c>
      <c r="I74" s="152" t="s">
        <v>471</v>
      </c>
      <c r="J74" s="152">
        <v>4</v>
      </c>
      <c r="K74" s="153">
        <v>1.8</v>
      </c>
      <c r="L74" s="196" t="s">
        <v>52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49999999999999" customHeight="1" x14ac:dyDescent="0.3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470</v>
      </c>
      <c r="F75" s="152">
        <v>25073</v>
      </c>
      <c r="G75" s="152"/>
      <c r="H75" s="152" t="s">
        <v>452</v>
      </c>
      <c r="I75" s="152" t="s">
        <v>472</v>
      </c>
      <c r="J75" s="152">
        <v>3</v>
      </c>
      <c r="K75" s="153">
        <v>1.8</v>
      </c>
      <c r="L75" s="196" t="s">
        <v>50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49999999999999" customHeight="1" x14ac:dyDescent="0.3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483</v>
      </c>
      <c r="F76" s="152">
        <v>25074</v>
      </c>
      <c r="G76" s="152"/>
      <c r="H76" s="152" t="s">
        <v>452</v>
      </c>
      <c r="I76" s="152" t="s">
        <v>484</v>
      </c>
      <c r="J76" s="152">
        <v>4</v>
      </c>
      <c r="K76" s="153">
        <v>1.8</v>
      </c>
      <c r="L76" s="196" t="s">
        <v>52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49999999999999" customHeight="1" x14ac:dyDescent="0.3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483</v>
      </c>
      <c r="F77" s="152">
        <v>25075</v>
      </c>
      <c r="G77" s="152"/>
      <c r="H77" s="152" t="s">
        <v>452</v>
      </c>
      <c r="I77" s="152" t="s">
        <v>485</v>
      </c>
      <c r="J77" s="152">
        <v>3</v>
      </c>
      <c r="K77" s="153">
        <v>1.8</v>
      </c>
      <c r="L77" s="196" t="s">
        <v>50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49999999999999" customHeight="1" x14ac:dyDescent="0.3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499</v>
      </c>
      <c r="F78" s="152">
        <v>25076</v>
      </c>
      <c r="G78" s="152"/>
      <c r="H78" s="152" t="s">
        <v>452</v>
      </c>
      <c r="I78" s="152" t="s">
        <v>500</v>
      </c>
      <c r="J78" s="152">
        <v>3</v>
      </c>
      <c r="K78" s="153">
        <v>1.8</v>
      </c>
      <c r="L78" s="196" t="s">
        <v>50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49999999999999" customHeight="1" x14ac:dyDescent="0.3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499</v>
      </c>
      <c r="F79" s="152">
        <v>25077</v>
      </c>
      <c r="G79" s="152"/>
      <c r="H79" s="152" t="s">
        <v>452</v>
      </c>
      <c r="I79" s="152" t="s">
        <v>501</v>
      </c>
      <c r="J79" s="152">
        <v>4</v>
      </c>
      <c r="K79" s="153">
        <v>1.8</v>
      </c>
      <c r="L79" s="196" t="s">
        <v>52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49999999999999" customHeight="1" x14ac:dyDescent="0.3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212</v>
      </c>
      <c r="F80" s="152">
        <v>25078</v>
      </c>
      <c r="G80" s="152"/>
      <c r="H80" s="152" t="s">
        <v>211</v>
      </c>
      <c r="I80" s="152" t="s">
        <v>213</v>
      </c>
      <c r="J80" s="152">
        <v>3</v>
      </c>
      <c r="K80" s="153">
        <v>1.3</v>
      </c>
      <c r="L80" s="196" t="s">
        <v>50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49999999999999" customHeight="1" x14ac:dyDescent="0.3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214</v>
      </c>
      <c r="F81" s="152">
        <v>25079</v>
      </c>
      <c r="G81" s="152"/>
      <c r="H81" s="152" t="s">
        <v>211</v>
      </c>
      <c r="I81" s="152" t="s">
        <v>215</v>
      </c>
      <c r="J81" s="152">
        <v>3</v>
      </c>
      <c r="K81" s="153">
        <v>1.3</v>
      </c>
      <c r="L81" s="196" t="s">
        <v>50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49999999999999" customHeight="1" x14ac:dyDescent="0.3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214</v>
      </c>
      <c r="F82" s="152">
        <v>25080</v>
      </c>
      <c r="G82" s="152"/>
      <c r="H82" s="152" t="s">
        <v>211</v>
      </c>
      <c r="I82" s="152" t="s">
        <v>216</v>
      </c>
      <c r="J82" s="152">
        <v>2</v>
      </c>
      <c r="K82" s="153">
        <v>1.3</v>
      </c>
      <c r="L82" s="196" t="s">
        <v>51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49999999999999" customHeight="1" x14ac:dyDescent="0.3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217</v>
      </c>
      <c r="F83" s="152">
        <v>25081</v>
      </c>
      <c r="G83" s="152"/>
      <c r="H83" s="152" t="s">
        <v>211</v>
      </c>
      <c r="I83" s="152" t="s">
        <v>218</v>
      </c>
      <c r="J83" s="152">
        <v>3</v>
      </c>
      <c r="K83" s="153">
        <v>1.3</v>
      </c>
      <c r="L83" s="196" t="s">
        <v>50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49999999999999" customHeight="1" x14ac:dyDescent="0.3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217</v>
      </c>
      <c r="F84" s="152">
        <v>25082</v>
      </c>
      <c r="G84" s="152"/>
      <c r="H84" s="152" t="s">
        <v>211</v>
      </c>
      <c r="I84" s="152" t="s">
        <v>219</v>
      </c>
      <c r="J84" s="152">
        <v>3</v>
      </c>
      <c r="K84" s="153">
        <v>1.3</v>
      </c>
      <c r="L84" s="196" t="s">
        <v>50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49999999999999" customHeight="1" x14ac:dyDescent="0.3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217</v>
      </c>
      <c r="F85" s="152">
        <v>25083</v>
      </c>
      <c r="G85" s="152"/>
      <c r="H85" s="152" t="s">
        <v>211</v>
      </c>
      <c r="I85" s="152" t="s">
        <v>220</v>
      </c>
      <c r="J85" s="152">
        <v>2</v>
      </c>
      <c r="K85" s="153">
        <v>1.3</v>
      </c>
      <c r="L85" s="196" t="s">
        <v>51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49999999999999" customHeight="1" x14ac:dyDescent="0.3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217</v>
      </c>
      <c r="F86" s="152">
        <v>25084</v>
      </c>
      <c r="G86" s="152"/>
      <c r="H86" s="152" t="s">
        <v>211</v>
      </c>
      <c r="I86" s="152" t="s">
        <v>221</v>
      </c>
      <c r="J86" s="152">
        <v>2</v>
      </c>
      <c r="K86" s="153">
        <v>1.3</v>
      </c>
      <c r="L86" s="196" t="s">
        <v>51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49999999999999" customHeight="1" x14ac:dyDescent="0.3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222</v>
      </c>
      <c r="F87" s="152">
        <v>25085</v>
      </c>
      <c r="G87" s="152"/>
      <c r="H87" s="152" t="s">
        <v>211</v>
      </c>
      <c r="I87" s="152" t="s">
        <v>223</v>
      </c>
      <c r="J87" s="152">
        <v>3</v>
      </c>
      <c r="K87" s="153">
        <v>1.3</v>
      </c>
      <c r="L87" s="196" t="s">
        <v>50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49999999999999" customHeight="1" x14ac:dyDescent="0.3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225</v>
      </c>
      <c r="F88" s="152">
        <v>25086</v>
      </c>
      <c r="G88" s="152"/>
      <c r="H88" s="152" t="s">
        <v>211</v>
      </c>
      <c r="I88" s="152" t="s">
        <v>226</v>
      </c>
      <c r="J88" s="152">
        <v>3</v>
      </c>
      <c r="K88" s="153">
        <v>1.3</v>
      </c>
      <c r="L88" s="196" t="s">
        <v>50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49999999999999" customHeight="1" x14ac:dyDescent="0.3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225</v>
      </c>
      <c r="F89" s="152">
        <v>25087</v>
      </c>
      <c r="G89" s="152"/>
      <c r="H89" s="152" t="s">
        <v>211</v>
      </c>
      <c r="I89" s="152" t="s">
        <v>227</v>
      </c>
      <c r="J89" s="152">
        <v>3</v>
      </c>
      <c r="K89" s="153">
        <v>1.3</v>
      </c>
      <c r="L89" s="196" t="s">
        <v>50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49999999999999" customHeight="1" x14ac:dyDescent="0.3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225</v>
      </c>
      <c r="F90" s="152">
        <v>25088</v>
      </c>
      <c r="G90" s="152"/>
      <c r="H90" s="152" t="s">
        <v>211</v>
      </c>
      <c r="I90" s="152" t="s">
        <v>228</v>
      </c>
      <c r="J90" s="152">
        <v>2</v>
      </c>
      <c r="K90" s="153">
        <v>1.3</v>
      </c>
      <c r="L90" s="196" t="s">
        <v>51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49999999999999" customHeight="1" x14ac:dyDescent="0.3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225</v>
      </c>
      <c r="F91" s="152">
        <v>25089</v>
      </c>
      <c r="G91" s="152"/>
      <c r="H91" s="152" t="s">
        <v>211</v>
      </c>
      <c r="I91" s="152" t="s">
        <v>229</v>
      </c>
      <c r="J91" s="152">
        <v>2</v>
      </c>
      <c r="K91" s="153">
        <v>1.3</v>
      </c>
      <c r="L91" s="196" t="s">
        <v>51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49999999999999" customHeight="1" x14ac:dyDescent="0.3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225</v>
      </c>
      <c r="F92" s="152">
        <v>25090</v>
      </c>
      <c r="G92" s="152"/>
      <c r="H92" s="152" t="s">
        <v>211</v>
      </c>
      <c r="I92" s="152" t="s">
        <v>230</v>
      </c>
      <c r="J92" s="152">
        <v>2</v>
      </c>
      <c r="K92" s="153">
        <v>1.3</v>
      </c>
      <c r="L92" s="196" t="s">
        <v>51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49999999999999" customHeight="1" x14ac:dyDescent="0.3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231</v>
      </c>
      <c r="F93" s="152">
        <v>25091</v>
      </c>
      <c r="G93" s="152"/>
      <c r="H93" s="152" t="s">
        <v>211</v>
      </c>
      <c r="I93" s="152" t="s">
        <v>232</v>
      </c>
      <c r="J93" s="152">
        <v>3</v>
      </c>
      <c r="K93" s="153">
        <v>1.3</v>
      </c>
      <c r="L93" s="196" t="s">
        <v>50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49999999999999" customHeight="1" x14ac:dyDescent="0.3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231</v>
      </c>
      <c r="F94" s="152">
        <v>25092</v>
      </c>
      <c r="G94" s="152"/>
      <c r="H94" s="152" t="s">
        <v>211</v>
      </c>
      <c r="I94" s="152" t="s">
        <v>233</v>
      </c>
      <c r="J94" s="152">
        <v>3</v>
      </c>
      <c r="K94" s="153">
        <v>1.3</v>
      </c>
      <c r="L94" s="196" t="s">
        <v>50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49999999999999" customHeight="1" x14ac:dyDescent="0.3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231</v>
      </c>
      <c r="F95" s="152">
        <v>25093</v>
      </c>
      <c r="G95" s="152"/>
      <c r="H95" s="152" t="s">
        <v>211</v>
      </c>
      <c r="I95" s="152" t="s">
        <v>236</v>
      </c>
      <c r="J95" s="152">
        <v>2</v>
      </c>
      <c r="K95" s="153">
        <v>1.3</v>
      </c>
      <c r="L95" s="196" t="s">
        <v>51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49999999999999" customHeight="1" x14ac:dyDescent="0.3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231</v>
      </c>
      <c r="F96" s="152">
        <v>25094</v>
      </c>
      <c r="G96" s="152"/>
      <c r="H96" s="152" t="s">
        <v>211</v>
      </c>
      <c r="I96" s="152" t="s">
        <v>234</v>
      </c>
      <c r="J96" s="152">
        <v>3</v>
      </c>
      <c r="K96" s="153">
        <v>1.3</v>
      </c>
      <c r="L96" s="196" t="s">
        <v>50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49999999999999" customHeight="1" x14ac:dyDescent="0.3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231</v>
      </c>
      <c r="F97" s="152">
        <v>25095</v>
      </c>
      <c r="G97" s="152"/>
      <c r="H97" s="152" t="s">
        <v>211</v>
      </c>
      <c r="I97" s="152" t="s">
        <v>237</v>
      </c>
      <c r="J97" s="152">
        <v>2</v>
      </c>
      <c r="K97" s="153">
        <v>1.3</v>
      </c>
      <c r="L97" s="196" t="s">
        <v>51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49999999999999" customHeight="1" x14ac:dyDescent="0.3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231</v>
      </c>
      <c r="F98" s="152">
        <v>25096</v>
      </c>
      <c r="G98" s="152"/>
      <c r="H98" s="152" t="s">
        <v>211</v>
      </c>
      <c r="I98" s="152" t="s">
        <v>235</v>
      </c>
      <c r="J98" s="152">
        <v>3</v>
      </c>
      <c r="K98" s="153">
        <v>1.3</v>
      </c>
      <c r="L98" s="196" t="s">
        <v>50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49999999999999" customHeight="1" x14ac:dyDescent="0.3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231</v>
      </c>
      <c r="F99" s="152">
        <v>25097</v>
      </c>
      <c r="G99" s="152"/>
      <c r="H99" s="152" t="s">
        <v>211</v>
      </c>
      <c r="I99" s="152" t="s">
        <v>238</v>
      </c>
      <c r="J99" s="152">
        <v>2</v>
      </c>
      <c r="K99" s="153">
        <v>1.3</v>
      </c>
      <c r="L99" s="196" t="s">
        <v>51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49999999999999" customHeight="1" x14ac:dyDescent="0.3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231</v>
      </c>
      <c r="F100" s="152">
        <v>25098</v>
      </c>
      <c r="G100" s="152"/>
      <c r="H100" s="152" t="s">
        <v>211</v>
      </c>
      <c r="I100" s="152" t="s">
        <v>239</v>
      </c>
      <c r="J100" s="152">
        <v>2</v>
      </c>
      <c r="K100" s="153">
        <v>1.3</v>
      </c>
      <c r="L100" s="196" t="s">
        <v>51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49999999999999" customHeight="1" x14ac:dyDescent="0.3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240</v>
      </c>
      <c r="F101" s="152">
        <v>25099</v>
      </c>
      <c r="G101" s="152"/>
      <c r="H101" s="152" t="s">
        <v>211</v>
      </c>
      <c r="I101" s="152" t="s">
        <v>241</v>
      </c>
      <c r="J101" s="152">
        <v>3</v>
      </c>
      <c r="K101" s="153">
        <v>1.8</v>
      </c>
      <c r="L101" s="196" t="s">
        <v>50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49999999999999" customHeight="1" x14ac:dyDescent="0.3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240</v>
      </c>
      <c r="F102" s="152">
        <v>25100</v>
      </c>
      <c r="G102" s="152"/>
      <c r="H102" s="152" t="s">
        <v>211</v>
      </c>
      <c r="I102" s="152" t="s">
        <v>242</v>
      </c>
      <c r="J102" s="152">
        <v>3</v>
      </c>
      <c r="K102" s="153">
        <v>1.8</v>
      </c>
      <c r="L102" s="196" t="s">
        <v>50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49999999999999" customHeight="1" x14ac:dyDescent="0.3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240</v>
      </c>
      <c r="F103" s="152">
        <v>25101</v>
      </c>
      <c r="G103" s="152"/>
      <c r="H103" s="152" t="s">
        <v>211</v>
      </c>
      <c r="I103" s="152" t="s">
        <v>243</v>
      </c>
      <c r="J103" s="152">
        <v>3</v>
      </c>
      <c r="K103" s="153">
        <v>1.8</v>
      </c>
      <c r="L103" s="196" t="s">
        <v>50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49999999999999" customHeight="1" x14ac:dyDescent="0.3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244</v>
      </c>
      <c r="F104" s="152">
        <v>25102</v>
      </c>
      <c r="G104" s="152"/>
      <c r="H104" s="152" t="s">
        <v>211</v>
      </c>
      <c r="I104" s="152" t="s">
        <v>245</v>
      </c>
      <c r="J104" s="152">
        <v>3</v>
      </c>
      <c r="K104" s="153">
        <v>1.3</v>
      </c>
      <c r="L104" s="196" t="s">
        <v>50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49999999999999" customHeight="1" x14ac:dyDescent="0.3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244</v>
      </c>
      <c r="F105" s="152">
        <v>25103</v>
      </c>
      <c r="G105" s="152"/>
      <c r="H105" s="152" t="s">
        <v>211</v>
      </c>
      <c r="I105" s="152" t="s">
        <v>246</v>
      </c>
      <c r="J105" s="152">
        <v>2</v>
      </c>
      <c r="K105" s="153">
        <v>1.3</v>
      </c>
      <c r="L105" s="196" t="s">
        <v>51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49999999999999" customHeight="1" x14ac:dyDescent="0.3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247</v>
      </c>
      <c r="F106" s="152">
        <v>25104</v>
      </c>
      <c r="G106" s="152"/>
      <c r="H106" s="152" t="s">
        <v>211</v>
      </c>
      <c r="I106" s="152" t="s">
        <v>248</v>
      </c>
      <c r="J106" s="152">
        <v>4</v>
      </c>
      <c r="K106" s="153">
        <v>1.3</v>
      </c>
      <c r="L106" s="196" t="s">
        <v>52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49999999999999" customHeight="1" x14ac:dyDescent="0.3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247</v>
      </c>
      <c r="F107" s="152">
        <v>25105</v>
      </c>
      <c r="G107" s="152"/>
      <c r="H107" s="152" t="s">
        <v>211</v>
      </c>
      <c r="I107" s="152" t="s">
        <v>249</v>
      </c>
      <c r="J107" s="152">
        <v>4</v>
      </c>
      <c r="K107" s="153">
        <v>1.3</v>
      </c>
      <c r="L107" s="196" t="s">
        <v>52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49999999999999" customHeight="1" x14ac:dyDescent="0.3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247</v>
      </c>
      <c r="F108" s="152">
        <v>25106</v>
      </c>
      <c r="G108" s="152"/>
      <c r="H108" s="152" t="s">
        <v>211</v>
      </c>
      <c r="I108" s="152" t="s">
        <v>250</v>
      </c>
      <c r="J108" s="152">
        <v>4</v>
      </c>
      <c r="K108" s="153">
        <v>1.3</v>
      </c>
      <c r="L108" s="196" t="s">
        <v>52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49999999999999" customHeight="1" x14ac:dyDescent="0.3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247</v>
      </c>
      <c r="F109" s="152">
        <v>25107</v>
      </c>
      <c r="G109" s="152"/>
      <c r="H109" s="152" t="s">
        <v>211</v>
      </c>
      <c r="I109" s="152" t="s">
        <v>251</v>
      </c>
      <c r="J109" s="152">
        <v>4</v>
      </c>
      <c r="K109" s="153">
        <v>1.3</v>
      </c>
      <c r="L109" s="196" t="s">
        <v>52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49999999999999" customHeight="1" x14ac:dyDescent="0.3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247</v>
      </c>
      <c r="F110" s="152">
        <v>25108</v>
      </c>
      <c r="G110" s="152"/>
      <c r="H110" s="152" t="s">
        <v>211</v>
      </c>
      <c r="I110" s="152" t="s">
        <v>252</v>
      </c>
      <c r="J110" s="152">
        <v>4</v>
      </c>
      <c r="K110" s="153">
        <v>1.3</v>
      </c>
      <c r="L110" s="196" t="s">
        <v>52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49999999999999" customHeight="1" x14ac:dyDescent="0.3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253</v>
      </c>
      <c r="F111" s="152">
        <v>25109</v>
      </c>
      <c r="G111" s="152"/>
      <c r="H111" s="152" t="s">
        <v>211</v>
      </c>
      <c r="I111" s="152" t="s">
        <v>254</v>
      </c>
      <c r="J111" s="152">
        <v>3</v>
      </c>
      <c r="K111" s="153">
        <v>1.3</v>
      </c>
      <c r="L111" s="196" t="s">
        <v>50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49999999999999" customHeight="1" x14ac:dyDescent="0.3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253</v>
      </c>
      <c r="F112" s="152">
        <v>25111</v>
      </c>
      <c r="G112" s="152"/>
      <c r="H112" s="152" t="s">
        <v>211</v>
      </c>
      <c r="I112" s="152" t="s">
        <v>255</v>
      </c>
      <c r="J112" s="152">
        <v>2</v>
      </c>
      <c r="K112" s="153">
        <v>1.3</v>
      </c>
      <c r="L112" s="196" t="s">
        <v>51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49999999999999" customHeight="1" x14ac:dyDescent="0.3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253</v>
      </c>
      <c r="F113" s="152">
        <v>25113</v>
      </c>
      <c r="G113" s="152"/>
      <c r="H113" s="152" t="s">
        <v>211</v>
      </c>
      <c r="I113" s="160" t="s">
        <v>256</v>
      </c>
      <c r="J113" s="152">
        <v>2</v>
      </c>
      <c r="K113" s="153">
        <v>1.3</v>
      </c>
      <c r="L113" s="196" t="s">
        <v>51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49999999999999" customHeight="1" x14ac:dyDescent="0.3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257</v>
      </c>
      <c r="F114" s="152">
        <v>25114</v>
      </c>
      <c r="G114" s="152"/>
      <c r="H114" s="152" t="s">
        <v>211</v>
      </c>
      <c r="I114" s="152" t="s">
        <v>258</v>
      </c>
      <c r="J114" s="152">
        <v>3</v>
      </c>
      <c r="K114" s="153">
        <v>1.4</v>
      </c>
      <c r="L114" s="196" t="s">
        <v>50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49999999999999" customHeight="1" x14ac:dyDescent="0.3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257</v>
      </c>
      <c r="F115" s="152">
        <v>25115</v>
      </c>
      <c r="G115" s="152"/>
      <c r="H115" s="152" t="s">
        <v>211</v>
      </c>
      <c r="I115" s="152" t="s">
        <v>259</v>
      </c>
      <c r="J115" s="152">
        <v>2</v>
      </c>
      <c r="K115" s="153">
        <v>1.4</v>
      </c>
      <c r="L115" s="196" t="s">
        <v>51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49999999999999" customHeight="1" x14ac:dyDescent="0.3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263</v>
      </c>
      <c r="F116" s="152">
        <v>25116</v>
      </c>
      <c r="G116" s="152"/>
      <c r="H116" s="152" t="s">
        <v>211</v>
      </c>
      <c r="I116" s="152" t="s">
        <v>264</v>
      </c>
      <c r="J116" s="152">
        <v>3</v>
      </c>
      <c r="K116" s="153">
        <v>1.3</v>
      </c>
      <c r="L116" s="196" t="s">
        <v>50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49999999999999" customHeight="1" x14ac:dyDescent="0.3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263</v>
      </c>
      <c r="F117" s="152">
        <v>25117</v>
      </c>
      <c r="G117" s="152"/>
      <c r="H117" s="152" t="s">
        <v>211</v>
      </c>
      <c r="I117" s="152" t="s">
        <v>265</v>
      </c>
      <c r="J117" s="152">
        <v>2</v>
      </c>
      <c r="K117" s="153">
        <v>1.3</v>
      </c>
      <c r="L117" s="196" t="s">
        <v>51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49999999999999" customHeight="1" x14ac:dyDescent="0.3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266</v>
      </c>
      <c r="F118" s="152">
        <v>25118</v>
      </c>
      <c r="G118" s="152"/>
      <c r="H118" s="152" t="s">
        <v>211</v>
      </c>
      <c r="I118" s="152" t="s">
        <v>267</v>
      </c>
      <c r="J118" s="152">
        <v>3</v>
      </c>
      <c r="K118" s="153">
        <v>1.3</v>
      </c>
      <c r="L118" s="196" t="s">
        <v>50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49999999999999" customHeight="1" x14ac:dyDescent="0.3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273</v>
      </c>
      <c r="F119" s="152">
        <v>25119</v>
      </c>
      <c r="G119" s="152"/>
      <c r="H119" s="152" t="s">
        <v>211</v>
      </c>
      <c r="I119" s="152" t="s">
        <v>274</v>
      </c>
      <c r="J119" s="152">
        <v>4</v>
      </c>
      <c r="K119" s="153">
        <v>1.3</v>
      </c>
      <c r="L119" s="196" t="s">
        <v>52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49999999999999" customHeight="1" x14ac:dyDescent="0.3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273</v>
      </c>
      <c r="F120" s="152">
        <v>25120</v>
      </c>
      <c r="G120" s="152"/>
      <c r="H120" s="152" t="s">
        <v>211</v>
      </c>
      <c r="I120" s="152" t="s">
        <v>275</v>
      </c>
      <c r="J120" s="152">
        <v>4</v>
      </c>
      <c r="K120" s="153">
        <v>1.3</v>
      </c>
      <c r="L120" s="196" t="s">
        <v>52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49999999999999" customHeight="1" x14ac:dyDescent="0.3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273</v>
      </c>
      <c r="F121" s="152">
        <v>25121</v>
      </c>
      <c r="G121" s="152"/>
      <c r="H121" s="152" t="s">
        <v>211</v>
      </c>
      <c r="I121" s="152" t="s">
        <v>276</v>
      </c>
      <c r="J121" s="152">
        <v>4</v>
      </c>
      <c r="K121" s="153">
        <v>1.3</v>
      </c>
      <c r="L121" s="196" t="s">
        <v>52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49999999999999" customHeight="1" x14ac:dyDescent="0.3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273</v>
      </c>
      <c r="F122" s="152">
        <v>25122</v>
      </c>
      <c r="G122" s="152"/>
      <c r="H122" s="152" t="s">
        <v>211</v>
      </c>
      <c r="I122" s="152" t="s">
        <v>277</v>
      </c>
      <c r="J122" s="152">
        <v>4</v>
      </c>
      <c r="K122" s="153">
        <v>1.3</v>
      </c>
      <c r="L122" s="196" t="s">
        <v>52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49999999999999" customHeight="1" x14ac:dyDescent="0.3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273</v>
      </c>
      <c r="F123" s="152">
        <v>25123</v>
      </c>
      <c r="G123" s="152"/>
      <c r="H123" s="152" t="s">
        <v>211</v>
      </c>
      <c r="I123" s="152" t="s">
        <v>278</v>
      </c>
      <c r="J123" s="152">
        <v>4</v>
      </c>
      <c r="K123" s="153">
        <v>1.3</v>
      </c>
      <c r="L123" s="196" t="s">
        <v>52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49999999999999" customHeight="1" x14ac:dyDescent="0.3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273</v>
      </c>
      <c r="F124" s="152">
        <v>25124</v>
      </c>
      <c r="G124" s="152"/>
      <c r="H124" s="152" t="s">
        <v>211</v>
      </c>
      <c r="I124" s="152" t="s">
        <v>279</v>
      </c>
      <c r="J124" s="152">
        <v>4</v>
      </c>
      <c r="K124" s="153">
        <v>1.3</v>
      </c>
      <c r="L124" s="196" t="s">
        <v>52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49999999999999" customHeight="1" x14ac:dyDescent="0.3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222</v>
      </c>
      <c r="F125" s="152">
        <v>25125</v>
      </c>
      <c r="G125" s="152"/>
      <c r="H125" s="152" t="s">
        <v>211</v>
      </c>
      <c r="I125" s="152" t="s">
        <v>224</v>
      </c>
      <c r="J125" s="152">
        <v>2</v>
      </c>
      <c r="K125" s="153">
        <v>1.3</v>
      </c>
      <c r="L125" s="196" t="s">
        <v>51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49999999999999" customHeight="1" x14ac:dyDescent="0.3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260</v>
      </c>
      <c r="F126" s="152">
        <v>25126</v>
      </c>
      <c r="G126" s="152"/>
      <c r="H126" s="152" t="s">
        <v>211</v>
      </c>
      <c r="I126" s="152" t="s">
        <v>261</v>
      </c>
      <c r="J126" s="152">
        <v>3</v>
      </c>
      <c r="K126" s="153">
        <v>1.3</v>
      </c>
      <c r="L126" s="196" t="s">
        <v>50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49999999999999" customHeight="1" x14ac:dyDescent="0.3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260</v>
      </c>
      <c r="F127" s="152">
        <v>25127</v>
      </c>
      <c r="G127" s="152"/>
      <c r="H127" s="152" t="s">
        <v>211</v>
      </c>
      <c r="I127" s="152" t="s">
        <v>262</v>
      </c>
      <c r="J127" s="152">
        <v>2</v>
      </c>
      <c r="K127" s="153">
        <v>1.3</v>
      </c>
      <c r="L127" s="196" t="s">
        <v>51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49999999999999" customHeight="1" x14ac:dyDescent="0.3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266</v>
      </c>
      <c r="F128" s="152">
        <v>25128</v>
      </c>
      <c r="G128" s="152"/>
      <c r="H128" s="152" t="s">
        <v>211</v>
      </c>
      <c r="I128" s="152" t="s">
        <v>268</v>
      </c>
      <c r="J128" s="152">
        <v>2</v>
      </c>
      <c r="K128" s="153">
        <v>1.3</v>
      </c>
      <c r="L128" s="196" t="s">
        <v>51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49999999999999" customHeight="1" x14ac:dyDescent="0.3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269</v>
      </c>
      <c r="F129" s="152">
        <v>25129</v>
      </c>
      <c r="G129" s="152"/>
      <c r="H129" s="152" t="s">
        <v>211</v>
      </c>
      <c r="I129" s="152" t="s">
        <v>270</v>
      </c>
      <c r="J129" s="152">
        <v>2</v>
      </c>
      <c r="K129" s="153">
        <v>1.3</v>
      </c>
      <c r="L129" s="196" t="s">
        <v>51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49999999999999" customHeight="1" x14ac:dyDescent="0.3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269</v>
      </c>
      <c r="F130" s="152">
        <v>25130</v>
      </c>
      <c r="G130" s="152"/>
      <c r="H130" s="152" t="s">
        <v>211</v>
      </c>
      <c r="I130" s="152" t="s">
        <v>271</v>
      </c>
      <c r="J130" s="152">
        <v>2</v>
      </c>
      <c r="K130" s="153">
        <v>1.3</v>
      </c>
      <c r="L130" s="196" t="s">
        <v>51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49999999999999" customHeight="1" x14ac:dyDescent="0.3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680</v>
      </c>
      <c r="F131" s="152">
        <v>25131</v>
      </c>
      <c r="G131" s="152"/>
      <c r="H131" s="152" t="s">
        <v>679</v>
      </c>
      <c r="I131" s="152" t="s">
        <v>681</v>
      </c>
      <c r="J131" s="152">
        <v>4</v>
      </c>
      <c r="K131" s="153">
        <v>1</v>
      </c>
      <c r="L131" s="196" t="s">
        <v>52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49999999999999" customHeight="1" x14ac:dyDescent="0.3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682</v>
      </c>
      <c r="F132" s="152">
        <v>25132</v>
      </c>
      <c r="G132" s="152"/>
      <c r="H132" s="152" t="s">
        <v>679</v>
      </c>
      <c r="I132" s="152" t="s">
        <v>683</v>
      </c>
      <c r="J132" s="152">
        <v>4</v>
      </c>
      <c r="K132" s="153">
        <v>1</v>
      </c>
      <c r="L132" s="196" t="s">
        <v>52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49999999999999" customHeight="1" x14ac:dyDescent="0.3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682</v>
      </c>
      <c r="F133" s="152">
        <v>25133</v>
      </c>
      <c r="G133" s="152"/>
      <c r="H133" s="152" t="s">
        <v>679</v>
      </c>
      <c r="I133" s="152" t="s">
        <v>684</v>
      </c>
      <c r="J133" s="152">
        <v>4</v>
      </c>
      <c r="K133" s="153">
        <v>1.1000000000000001</v>
      </c>
      <c r="L133" s="196" t="s">
        <v>52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49999999999999" customHeight="1" x14ac:dyDescent="0.3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682</v>
      </c>
      <c r="F134" s="152">
        <v>25134</v>
      </c>
      <c r="G134" s="152"/>
      <c r="H134" s="152" t="s">
        <v>679</v>
      </c>
      <c r="I134" s="152" t="s">
        <v>687</v>
      </c>
      <c r="J134" s="152">
        <v>3</v>
      </c>
      <c r="K134" s="153">
        <v>1</v>
      </c>
      <c r="L134" s="196" t="s">
        <v>50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49999999999999" customHeight="1" x14ac:dyDescent="0.3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682</v>
      </c>
      <c r="F135" s="152">
        <v>25135</v>
      </c>
      <c r="G135" s="152"/>
      <c r="H135" s="152" t="s">
        <v>679</v>
      </c>
      <c r="I135" s="152" t="s">
        <v>688</v>
      </c>
      <c r="J135" s="152">
        <v>3</v>
      </c>
      <c r="K135" s="153">
        <v>1</v>
      </c>
      <c r="L135" s="196" t="s">
        <v>50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49999999999999" customHeight="1" x14ac:dyDescent="0.3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682</v>
      </c>
      <c r="F136" s="152">
        <v>25136</v>
      </c>
      <c r="G136" s="152"/>
      <c r="H136" s="152" t="s">
        <v>679</v>
      </c>
      <c r="I136" s="152" t="s">
        <v>685</v>
      </c>
      <c r="J136" s="152">
        <v>4</v>
      </c>
      <c r="K136" s="153">
        <v>1</v>
      </c>
      <c r="L136" s="196" t="s">
        <v>52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49999999999999" customHeight="1" x14ac:dyDescent="0.3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682</v>
      </c>
      <c r="F137" s="152">
        <v>25137</v>
      </c>
      <c r="G137" s="152"/>
      <c r="H137" s="152" t="s">
        <v>679</v>
      </c>
      <c r="I137" s="152" t="s">
        <v>686</v>
      </c>
      <c r="J137" s="152">
        <v>4</v>
      </c>
      <c r="K137" s="153">
        <v>1.1000000000000001</v>
      </c>
      <c r="L137" s="196" t="s">
        <v>52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49999999999999" customHeight="1" x14ac:dyDescent="0.3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689</v>
      </c>
      <c r="F138" s="152">
        <v>25138</v>
      </c>
      <c r="G138" s="152"/>
      <c r="H138" s="152" t="s">
        <v>679</v>
      </c>
      <c r="I138" s="152" t="s">
        <v>690</v>
      </c>
      <c r="J138" s="152">
        <v>4</v>
      </c>
      <c r="K138" s="153">
        <v>1</v>
      </c>
      <c r="L138" s="196" t="s">
        <v>52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49999999999999" customHeight="1" x14ac:dyDescent="0.3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689</v>
      </c>
      <c r="F139" s="152">
        <v>25139</v>
      </c>
      <c r="G139" s="152"/>
      <c r="H139" s="152" t="s">
        <v>679</v>
      </c>
      <c r="I139" s="152" t="s">
        <v>692</v>
      </c>
      <c r="J139" s="152">
        <v>3</v>
      </c>
      <c r="K139" s="153">
        <v>1</v>
      </c>
      <c r="L139" s="196" t="s">
        <v>50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49999999999999" customHeight="1" x14ac:dyDescent="0.3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689</v>
      </c>
      <c r="F140" s="152">
        <v>25140</v>
      </c>
      <c r="G140" s="152"/>
      <c r="H140" s="152" t="s">
        <v>679</v>
      </c>
      <c r="I140" s="152" t="s">
        <v>691</v>
      </c>
      <c r="J140" s="152">
        <v>4</v>
      </c>
      <c r="K140" s="153">
        <v>1</v>
      </c>
      <c r="L140" s="196" t="s">
        <v>52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49999999999999" customHeight="1" x14ac:dyDescent="0.3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693</v>
      </c>
      <c r="F141" s="152">
        <v>25141</v>
      </c>
      <c r="G141" s="152"/>
      <c r="H141" s="152" t="s">
        <v>679</v>
      </c>
      <c r="I141" s="152" t="s">
        <v>694</v>
      </c>
      <c r="J141" s="152">
        <v>4</v>
      </c>
      <c r="K141" s="153">
        <v>1</v>
      </c>
      <c r="L141" s="196" t="s">
        <v>52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49999999999999" customHeight="1" x14ac:dyDescent="0.3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693</v>
      </c>
      <c r="F142" s="152">
        <v>25142</v>
      </c>
      <c r="G142" s="152"/>
      <c r="H142" s="152" t="s">
        <v>679</v>
      </c>
      <c r="I142" s="152" t="s">
        <v>695</v>
      </c>
      <c r="J142" s="152">
        <v>4</v>
      </c>
      <c r="K142" s="153">
        <v>1</v>
      </c>
      <c r="L142" s="196" t="s">
        <v>52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49999999999999" customHeight="1" x14ac:dyDescent="0.3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693</v>
      </c>
      <c r="F143" s="152">
        <v>25143</v>
      </c>
      <c r="G143" s="152"/>
      <c r="H143" s="152" t="s">
        <v>679</v>
      </c>
      <c r="I143" s="152" t="s">
        <v>696</v>
      </c>
      <c r="J143" s="152">
        <v>4</v>
      </c>
      <c r="K143" s="153">
        <v>1</v>
      </c>
      <c r="L143" s="196" t="s">
        <v>52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49999999999999" customHeight="1" x14ac:dyDescent="0.3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693</v>
      </c>
      <c r="F144" s="152">
        <v>25144</v>
      </c>
      <c r="G144" s="152"/>
      <c r="H144" s="152" t="s">
        <v>679</v>
      </c>
      <c r="I144" s="152" t="s">
        <v>697</v>
      </c>
      <c r="J144" s="152">
        <v>4</v>
      </c>
      <c r="K144" s="153">
        <v>1</v>
      </c>
      <c r="L144" s="196" t="s">
        <v>52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49999999999999" customHeight="1" x14ac:dyDescent="0.3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698</v>
      </c>
      <c r="F145" s="152">
        <v>25145</v>
      </c>
      <c r="G145" s="152"/>
      <c r="H145" s="152" t="s">
        <v>679</v>
      </c>
      <c r="I145" s="152" t="s">
        <v>699</v>
      </c>
      <c r="J145" s="152">
        <v>4</v>
      </c>
      <c r="K145" s="153">
        <v>1</v>
      </c>
      <c r="L145" s="196" t="s">
        <v>52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49999999999999" customHeight="1" x14ac:dyDescent="0.3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698</v>
      </c>
      <c r="F146" s="152">
        <v>25146</v>
      </c>
      <c r="G146" s="152"/>
      <c r="H146" s="152" t="s">
        <v>679</v>
      </c>
      <c r="I146" s="152" t="s">
        <v>700</v>
      </c>
      <c r="J146" s="152">
        <v>4</v>
      </c>
      <c r="K146" s="153">
        <v>1</v>
      </c>
      <c r="L146" s="196" t="s">
        <v>52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49999999999999" customHeight="1" x14ac:dyDescent="0.3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701</v>
      </c>
      <c r="F147" s="152">
        <v>25147</v>
      </c>
      <c r="G147" s="152"/>
      <c r="H147" s="152" t="s">
        <v>679</v>
      </c>
      <c r="I147" s="152" t="s">
        <v>702</v>
      </c>
      <c r="J147" s="152">
        <v>4</v>
      </c>
      <c r="K147" s="153">
        <v>1</v>
      </c>
      <c r="L147" s="196" t="s">
        <v>52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49999999999999" customHeight="1" x14ac:dyDescent="0.3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701</v>
      </c>
      <c r="F148" s="152">
        <v>25148</v>
      </c>
      <c r="G148" s="152"/>
      <c r="H148" s="152" t="s">
        <v>679</v>
      </c>
      <c r="I148" s="152" t="s">
        <v>703</v>
      </c>
      <c r="J148" s="152">
        <v>4</v>
      </c>
      <c r="K148" s="153">
        <v>1</v>
      </c>
      <c r="L148" s="196" t="s">
        <v>52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49999999999999" customHeight="1" x14ac:dyDescent="0.3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704</v>
      </c>
      <c r="F149" s="152">
        <v>25149</v>
      </c>
      <c r="G149" s="152"/>
      <c r="H149" s="152" t="s">
        <v>679</v>
      </c>
      <c r="I149" s="152" t="s">
        <v>705</v>
      </c>
      <c r="J149" s="152">
        <v>2</v>
      </c>
      <c r="K149" s="153">
        <v>1</v>
      </c>
      <c r="L149" s="196" t="s">
        <v>51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49999999999999" customHeight="1" x14ac:dyDescent="0.3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704</v>
      </c>
      <c r="F150" s="152">
        <v>25150</v>
      </c>
      <c r="G150" s="152"/>
      <c r="H150" s="152" t="s">
        <v>679</v>
      </c>
      <c r="I150" s="152" t="s">
        <v>706</v>
      </c>
      <c r="J150" s="152">
        <v>2</v>
      </c>
      <c r="K150" s="153">
        <v>1</v>
      </c>
      <c r="L150" s="196" t="s">
        <v>51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49999999999999" customHeight="1" x14ac:dyDescent="0.3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707</v>
      </c>
      <c r="F151" s="152">
        <v>25151</v>
      </c>
      <c r="G151" s="152"/>
      <c r="H151" s="152" t="s">
        <v>679</v>
      </c>
      <c r="I151" s="152" t="s">
        <v>708</v>
      </c>
      <c r="J151" s="152">
        <v>4</v>
      </c>
      <c r="K151" s="153">
        <v>1</v>
      </c>
      <c r="L151" s="196" t="s">
        <v>52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49999999999999" customHeight="1" x14ac:dyDescent="0.3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707</v>
      </c>
      <c r="F152" s="152">
        <v>25152</v>
      </c>
      <c r="G152" s="152"/>
      <c r="H152" s="152" t="s">
        <v>679</v>
      </c>
      <c r="I152" s="152" t="s">
        <v>709</v>
      </c>
      <c r="J152" s="152">
        <v>3</v>
      </c>
      <c r="K152" s="153">
        <v>1</v>
      </c>
      <c r="L152" s="196" t="s">
        <v>50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49999999999999" customHeight="1" x14ac:dyDescent="0.3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168</v>
      </c>
      <c r="F153" s="174">
        <v>25153</v>
      </c>
      <c r="G153" s="174"/>
      <c r="H153" s="174" t="s">
        <v>654</v>
      </c>
      <c r="I153" s="174" t="s">
        <v>655</v>
      </c>
      <c r="J153" s="174">
        <v>3</v>
      </c>
      <c r="K153" s="153">
        <v>1.1000000000000001</v>
      </c>
      <c r="L153" s="196" t="s">
        <v>50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49999999999999" customHeight="1" x14ac:dyDescent="0.3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168</v>
      </c>
      <c r="F154" s="174">
        <v>25154</v>
      </c>
      <c r="G154" s="174"/>
      <c r="H154" s="174" t="s">
        <v>654</v>
      </c>
      <c r="I154" s="174" t="s">
        <v>656</v>
      </c>
      <c r="J154" s="174">
        <v>3</v>
      </c>
      <c r="K154" s="153">
        <v>1.1000000000000001</v>
      </c>
      <c r="L154" s="196" t="s">
        <v>50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49999999999999" customHeight="1" x14ac:dyDescent="0.3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168</v>
      </c>
      <c r="F155" s="174">
        <v>25155</v>
      </c>
      <c r="G155" s="174"/>
      <c r="H155" s="174" t="s">
        <v>654</v>
      </c>
      <c r="I155" s="174" t="s">
        <v>657</v>
      </c>
      <c r="J155" s="174">
        <v>3</v>
      </c>
      <c r="K155" s="153">
        <v>1.1000000000000001</v>
      </c>
      <c r="L155" s="196" t="s">
        <v>50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49999999999999" customHeight="1" x14ac:dyDescent="0.3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661</v>
      </c>
      <c r="F156" s="152">
        <v>25158</v>
      </c>
      <c r="G156" s="152"/>
      <c r="H156" s="152" t="s">
        <v>654</v>
      </c>
      <c r="I156" s="152" t="s">
        <v>662</v>
      </c>
      <c r="J156" s="152">
        <v>4</v>
      </c>
      <c r="K156" s="153">
        <v>1.3</v>
      </c>
      <c r="L156" s="196" t="s">
        <v>52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49999999999999" customHeight="1" x14ac:dyDescent="0.3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663</v>
      </c>
      <c r="F157" s="152">
        <v>25159</v>
      </c>
      <c r="G157" s="152"/>
      <c r="H157" s="152" t="s">
        <v>654</v>
      </c>
      <c r="I157" s="152" t="s">
        <v>664</v>
      </c>
      <c r="J157" s="152">
        <v>2</v>
      </c>
      <c r="K157" s="153">
        <v>1.4</v>
      </c>
      <c r="L157" s="196" t="s">
        <v>51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49999999999999" customHeight="1" x14ac:dyDescent="0.3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665</v>
      </c>
      <c r="F158" s="152">
        <v>25160</v>
      </c>
      <c r="G158" s="152"/>
      <c r="H158" s="152" t="s">
        <v>654</v>
      </c>
      <c r="I158" s="152" t="s">
        <v>666</v>
      </c>
      <c r="J158" s="152">
        <v>4</v>
      </c>
      <c r="K158" s="153">
        <v>1.1000000000000001</v>
      </c>
      <c r="L158" s="196" t="s">
        <v>282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49999999999999" customHeight="1" x14ac:dyDescent="0.3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665</v>
      </c>
      <c r="F159" s="152">
        <v>25161</v>
      </c>
      <c r="G159" s="152"/>
      <c r="H159" s="152" t="s">
        <v>654</v>
      </c>
      <c r="I159" s="152" t="s">
        <v>667</v>
      </c>
      <c r="J159" s="152">
        <v>4</v>
      </c>
      <c r="K159" s="153">
        <v>1.1000000000000001</v>
      </c>
      <c r="L159" s="196" t="s">
        <v>282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49999999999999" customHeight="1" x14ac:dyDescent="0.3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668</v>
      </c>
      <c r="F160" s="152">
        <v>25162</v>
      </c>
      <c r="G160" s="152"/>
      <c r="H160" s="152" t="s">
        <v>654</v>
      </c>
      <c r="I160" s="152" t="s">
        <v>669</v>
      </c>
      <c r="J160" s="152">
        <v>4</v>
      </c>
      <c r="K160" s="153">
        <v>1.1000000000000001</v>
      </c>
      <c r="L160" s="196" t="s">
        <v>52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49999999999999" customHeight="1" x14ac:dyDescent="0.3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670</v>
      </c>
      <c r="F161" s="152">
        <v>25163</v>
      </c>
      <c r="G161" s="152"/>
      <c r="H161" s="152" t="s">
        <v>654</v>
      </c>
      <c r="I161" s="152" t="s">
        <v>671</v>
      </c>
      <c r="J161" s="152">
        <v>3</v>
      </c>
      <c r="K161" s="153">
        <v>1.4</v>
      </c>
      <c r="L161" s="196" t="s">
        <v>50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49999999999999" customHeight="1" x14ac:dyDescent="0.3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670</v>
      </c>
      <c r="F162" s="152">
        <v>25164</v>
      </c>
      <c r="G162" s="152"/>
      <c r="H162" s="152" t="s">
        <v>654</v>
      </c>
      <c r="I162" s="152" t="s">
        <v>672</v>
      </c>
      <c r="J162" s="152">
        <v>4</v>
      </c>
      <c r="K162" s="153">
        <v>1.4</v>
      </c>
      <c r="L162" s="196" t="s">
        <v>52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49999999999999" customHeight="1" x14ac:dyDescent="0.3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673</v>
      </c>
      <c r="F163" s="152">
        <v>25165</v>
      </c>
      <c r="G163" s="152"/>
      <c r="H163" s="152" t="s">
        <v>654</v>
      </c>
      <c r="I163" s="152" t="s">
        <v>674</v>
      </c>
      <c r="J163" s="152">
        <v>4</v>
      </c>
      <c r="K163" s="153">
        <v>1.1000000000000001</v>
      </c>
      <c r="L163" s="196" t="s">
        <v>282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49999999999999" customHeight="1" x14ac:dyDescent="0.3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675</v>
      </c>
      <c r="F164" s="152">
        <v>25166</v>
      </c>
      <c r="G164" s="152"/>
      <c r="H164" s="152" t="s">
        <v>654</v>
      </c>
      <c r="I164" s="152" t="s">
        <v>676</v>
      </c>
      <c r="J164" s="152">
        <v>4</v>
      </c>
      <c r="K164" s="153">
        <v>1.1000000000000001</v>
      </c>
      <c r="L164" s="196" t="s">
        <v>52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49999999999999" customHeight="1" x14ac:dyDescent="0.3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677</v>
      </c>
      <c r="F165" s="152">
        <v>25167</v>
      </c>
      <c r="G165" s="152"/>
      <c r="H165" s="152" t="s">
        <v>654</v>
      </c>
      <c r="I165" s="152" t="s">
        <v>678</v>
      </c>
      <c r="J165" s="152">
        <v>2</v>
      </c>
      <c r="K165" s="153">
        <v>1.1000000000000001</v>
      </c>
      <c r="L165" s="196" t="s">
        <v>51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49999999999999" customHeight="1" x14ac:dyDescent="0.3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742</v>
      </c>
      <c r="F166" s="152">
        <v>25168</v>
      </c>
      <c r="G166" s="152"/>
      <c r="H166" s="152" t="s">
        <v>741</v>
      </c>
      <c r="I166" s="152" t="s">
        <v>743</v>
      </c>
      <c r="J166" s="152">
        <v>2</v>
      </c>
      <c r="K166" s="153">
        <v>1.3</v>
      </c>
      <c r="L166" s="196" t="s">
        <v>51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49999999999999" customHeight="1" x14ac:dyDescent="0.3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742</v>
      </c>
      <c r="F167" s="152">
        <v>25169</v>
      </c>
      <c r="G167" s="152"/>
      <c r="H167" s="152" t="s">
        <v>741</v>
      </c>
      <c r="I167" s="152" t="s">
        <v>744</v>
      </c>
      <c r="J167" s="152">
        <v>4</v>
      </c>
      <c r="K167" s="153">
        <v>1.3</v>
      </c>
      <c r="L167" s="196" t="s">
        <v>52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49999999999999" customHeight="1" x14ac:dyDescent="0.3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742</v>
      </c>
      <c r="F168" s="152">
        <v>25170</v>
      </c>
      <c r="G168" s="152"/>
      <c r="H168" s="152" t="s">
        <v>741</v>
      </c>
      <c r="I168" s="152" t="s">
        <v>745</v>
      </c>
      <c r="J168" s="152">
        <v>4</v>
      </c>
      <c r="K168" s="153">
        <v>1.3</v>
      </c>
      <c r="L168" s="196" t="s">
        <v>52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49999999999999" customHeight="1" x14ac:dyDescent="0.3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742</v>
      </c>
      <c r="F169" s="152">
        <v>25171</v>
      </c>
      <c r="G169" s="152"/>
      <c r="H169" s="152" t="s">
        <v>741</v>
      </c>
      <c r="I169" s="152" t="s">
        <v>746</v>
      </c>
      <c r="J169" s="152">
        <v>3</v>
      </c>
      <c r="K169" s="153">
        <v>1.3</v>
      </c>
      <c r="L169" s="196" t="s">
        <v>50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49999999999999" customHeight="1" x14ac:dyDescent="0.3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747</v>
      </c>
      <c r="F170" s="152">
        <v>25172</v>
      </c>
      <c r="G170" s="152"/>
      <c r="H170" s="152" t="s">
        <v>741</v>
      </c>
      <c r="I170" s="152" t="s">
        <v>748</v>
      </c>
      <c r="J170" s="152">
        <v>4</v>
      </c>
      <c r="K170" s="153">
        <v>1.3</v>
      </c>
      <c r="L170" s="196" t="s">
        <v>52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49999999999999" customHeight="1" x14ac:dyDescent="0.3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747</v>
      </c>
      <c r="F171" s="152">
        <v>25173</v>
      </c>
      <c r="G171" s="152"/>
      <c r="H171" s="152" t="s">
        <v>741</v>
      </c>
      <c r="I171" s="152" t="s">
        <v>750</v>
      </c>
      <c r="J171" s="152">
        <v>2</v>
      </c>
      <c r="K171" s="153">
        <v>1.3</v>
      </c>
      <c r="L171" s="196" t="s">
        <v>51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49999999999999" customHeight="1" x14ac:dyDescent="0.3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747</v>
      </c>
      <c r="F172" s="152">
        <v>25174</v>
      </c>
      <c r="G172" s="152"/>
      <c r="H172" s="152" t="s">
        <v>741</v>
      </c>
      <c r="I172" s="152" t="s">
        <v>749</v>
      </c>
      <c r="J172" s="152">
        <v>3</v>
      </c>
      <c r="K172" s="153">
        <v>1.3</v>
      </c>
      <c r="L172" s="196" t="s">
        <v>50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49999999999999" customHeight="1" x14ac:dyDescent="0.3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751</v>
      </c>
      <c r="F173" s="152">
        <v>25175</v>
      </c>
      <c r="G173" s="152"/>
      <c r="H173" s="152" t="s">
        <v>741</v>
      </c>
      <c r="I173" s="152" t="s">
        <v>752</v>
      </c>
      <c r="J173" s="152">
        <v>4</v>
      </c>
      <c r="K173" s="153">
        <v>1.3</v>
      </c>
      <c r="L173" s="196" t="s">
        <v>52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49999999999999" customHeight="1" x14ac:dyDescent="0.3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753</v>
      </c>
      <c r="F174" s="152">
        <v>25176</v>
      </c>
      <c r="G174" s="152"/>
      <c r="H174" s="152" t="s">
        <v>741</v>
      </c>
      <c r="I174" s="152" t="s">
        <v>754</v>
      </c>
      <c r="J174" s="152">
        <v>3</v>
      </c>
      <c r="K174" s="153">
        <v>1.3</v>
      </c>
      <c r="L174" s="196" t="s">
        <v>50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49999999999999" customHeight="1" x14ac:dyDescent="0.3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753</v>
      </c>
      <c r="F175" s="152">
        <v>25177</v>
      </c>
      <c r="G175" s="152"/>
      <c r="H175" s="152" t="s">
        <v>741</v>
      </c>
      <c r="I175" s="152" t="s">
        <v>755</v>
      </c>
      <c r="J175" s="152">
        <v>4</v>
      </c>
      <c r="K175" s="153">
        <v>1.3</v>
      </c>
      <c r="L175" s="196" t="s">
        <v>52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49999999999999" customHeight="1" x14ac:dyDescent="0.3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753</v>
      </c>
      <c r="F176" s="152">
        <v>25178</v>
      </c>
      <c r="G176" s="152"/>
      <c r="H176" s="152" t="s">
        <v>741</v>
      </c>
      <c r="I176" s="152" t="s">
        <v>756</v>
      </c>
      <c r="J176" s="152">
        <v>2</v>
      </c>
      <c r="K176" s="153">
        <v>1.3</v>
      </c>
      <c r="L176" s="196" t="s">
        <v>51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49999999999999" customHeight="1" x14ac:dyDescent="0.3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757</v>
      </c>
      <c r="F177" s="152">
        <v>25179</v>
      </c>
      <c r="G177" s="152"/>
      <c r="H177" s="152" t="s">
        <v>741</v>
      </c>
      <c r="I177" s="152" t="s">
        <v>758</v>
      </c>
      <c r="J177" s="152">
        <v>4</v>
      </c>
      <c r="K177" s="153">
        <v>1.3</v>
      </c>
      <c r="L177" s="196" t="s">
        <v>52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49999999999999" customHeight="1" x14ac:dyDescent="0.3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757</v>
      </c>
      <c r="F178" s="152">
        <v>25180</v>
      </c>
      <c r="G178" s="152"/>
      <c r="H178" s="152" t="s">
        <v>741</v>
      </c>
      <c r="I178" s="152" t="s">
        <v>761</v>
      </c>
      <c r="J178" s="152">
        <v>2</v>
      </c>
      <c r="K178" s="153">
        <v>1.3</v>
      </c>
      <c r="L178" s="196" t="s">
        <v>51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49999999999999" customHeight="1" x14ac:dyDescent="0.3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757</v>
      </c>
      <c r="F179" s="152">
        <v>25181</v>
      </c>
      <c r="G179" s="152"/>
      <c r="H179" s="152" t="s">
        <v>741</v>
      </c>
      <c r="I179" s="152" t="s">
        <v>759</v>
      </c>
      <c r="J179" s="152">
        <v>4</v>
      </c>
      <c r="K179" s="153">
        <v>1.3</v>
      </c>
      <c r="L179" s="196" t="s">
        <v>52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49999999999999" customHeight="1" x14ac:dyDescent="0.3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757</v>
      </c>
      <c r="F180" s="152">
        <v>25182</v>
      </c>
      <c r="G180" s="152"/>
      <c r="H180" s="152" t="s">
        <v>741</v>
      </c>
      <c r="I180" s="152" t="s">
        <v>760</v>
      </c>
      <c r="J180" s="152">
        <v>3</v>
      </c>
      <c r="K180" s="153">
        <v>1.3</v>
      </c>
      <c r="L180" s="196" t="s">
        <v>50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49999999999999" customHeight="1" x14ac:dyDescent="0.3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766</v>
      </c>
      <c r="F181" s="152">
        <v>25183</v>
      </c>
      <c r="G181" s="152"/>
      <c r="H181" s="152" t="s">
        <v>741</v>
      </c>
      <c r="I181" s="152" t="s">
        <v>767</v>
      </c>
      <c r="J181" s="152">
        <v>4</v>
      </c>
      <c r="K181" s="153">
        <v>1.3</v>
      </c>
      <c r="L181" s="196" t="s">
        <v>282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49999999999999" customHeight="1" x14ac:dyDescent="0.3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762</v>
      </c>
      <c r="F182" s="152">
        <v>25184</v>
      </c>
      <c r="G182" s="152"/>
      <c r="H182" s="152" t="s">
        <v>741</v>
      </c>
      <c r="I182" s="152" t="s">
        <v>763</v>
      </c>
      <c r="J182" s="152">
        <v>4</v>
      </c>
      <c r="K182" s="153">
        <v>1.3</v>
      </c>
      <c r="L182" s="196" t="s">
        <v>52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49999999999999" customHeight="1" x14ac:dyDescent="0.3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762</v>
      </c>
      <c r="F183" s="152">
        <v>25185</v>
      </c>
      <c r="G183" s="152"/>
      <c r="H183" s="152" t="s">
        <v>741</v>
      </c>
      <c r="I183" s="152" t="s">
        <v>764</v>
      </c>
      <c r="J183" s="152">
        <v>4</v>
      </c>
      <c r="K183" s="153">
        <v>1.3</v>
      </c>
      <c r="L183" s="196" t="s">
        <v>52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49999999999999" customHeight="1" x14ac:dyDescent="0.3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762</v>
      </c>
      <c r="F184" s="152">
        <v>25186</v>
      </c>
      <c r="G184" s="152"/>
      <c r="H184" s="152" t="s">
        <v>741</v>
      </c>
      <c r="I184" s="152" t="s">
        <v>765</v>
      </c>
      <c r="J184" s="152">
        <v>4</v>
      </c>
      <c r="K184" s="153">
        <v>1.3</v>
      </c>
      <c r="L184" s="196" t="s">
        <v>52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49999999999999" customHeight="1" x14ac:dyDescent="0.3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541</v>
      </c>
      <c r="F185" s="152">
        <v>25187</v>
      </c>
      <c r="G185" s="152"/>
      <c r="H185" s="152" t="s">
        <v>540</v>
      </c>
      <c r="I185" s="152" t="s">
        <v>542</v>
      </c>
      <c r="J185" s="152">
        <v>4</v>
      </c>
      <c r="K185" s="153">
        <v>1.1000000000000001</v>
      </c>
      <c r="L185" s="196" t="s">
        <v>52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49999999999999" customHeight="1" x14ac:dyDescent="0.3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541</v>
      </c>
      <c r="F186" s="152">
        <v>25188</v>
      </c>
      <c r="G186" s="152"/>
      <c r="H186" s="152" t="s">
        <v>540</v>
      </c>
      <c r="I186" s="152" t="s">
        <v>543</v>
      </c>
      <c r="J186" s="152">
        <v>4</v>
      </c>
      <c r="K186" s="153">
        <v>1.4</v>
      </c>
      <c r="L186" s="196" t="s">
        <v>52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49999999999999" customHeight="1" x14ac:dyDescent="0.3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544</v>
      </c>
      <c r="F187" s="152">
        <v>25189</v>
      </c>
      <c r="G187" s="152"/>
      <c r="H187" s="152" t="s">
        <v>540</v>
      </c>
      <c r="I187" s="152" t="s">
        <v>545</v>
      </c>
      <c r="J187" s="152">
        <v>4</v>
      </c>
      <c r="K187" s="153">
        <v>1.1000000000000001</v>
      </c>
      <c r="L187" s="196" t="s">
        <v>52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49999999999999" customHeight="1" x14ac:dyDescent="0.3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544</v>
      </c>
      <c r="F188" s="152">
        <v>25190</v>
      </c>
      <c r="G188" s="152"/>
      <c r="H188" s="152" t="s">
        <v>540</v>
      </c>
      <c r="I188" s="152" t="s">
        <v>546</v>
      </c>
      <c r="J188" s="152">
        <v>4</v>
      </c>
      <c r="K188" s="153">
        <v>1.1000000000000001</v>
      </c>
      <c r="L188" s="196" t="s">
        <v>52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49999999999999" customHeight="1" x14ac:dyDescent="0.3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547</v>
      </c>
      <c r="F189" s="152">
        <v>25191</v>
      </c>
      <c r="G189" s="152"/>
      <c r="H189" s="152" t="s">
        <v>540</v>
      </c>
      <c r="I189" s="152" t="s">
        <v>548</v>
      </c>
      <c r="J189" s="152">
        <v>3</v>
      </c>
      <c r="K189" s="153">
        <v>1.1000000000000001</v>
      </c>
      <c r="L189" s="196" t="s">
        <v>50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49999999999999" customHeight="1" x14ac:dyDescent="0.3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547</v>
      </c>
      <c r="F190" s="152">
        <v>25192</v>
      </c>
      <c r="G190" s="152"/>
      <c r="H190" s="152" t="s">
        <v>540</v>
      </c>
      <c r="I190" s="152" t="s">
        <v>549</v>
      </c>
      <c r="J190" s="152">
        <v>2</v>
      </c>
      <c r="K190" s="153">
        <v>1.1000000000000001</v>
      </c>
      <c r="L190" s="196" t="s">
        <v>51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49999999999999" customHeight="1" x14ac:dyDescent="0.3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505</v>
      </c>
      <c r="F191" s="152">
        <v>25193</v>
      </c>
      <c r="G191" s="152"/>
      <c r="H191" s="152" t="s">
        <v>504</v>
      </c>
      <c r="I191" s="152" t="s">
        <v>506</v>
      </c>
      <c r="J191" s="152">
        <v>3</v>
      </c>
      <c r="K191" s="153">
        <v>1.4</v>
      </c>
      <c r="L191" s="196" t="s">
        <v>50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49999999999999" customHeight="1" x14ac:dyDescent="0.3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505</v>
      </c>
      <c r="F192" s="152">
        <v>25194</v>
      </c>
      <c r="G192" s="152"/>
      <c r="H192" s="152" t="s">
        <v>504</v>
      </c>
      <c r="I192" s="152" t="s">
        <v>507</v>
      </c>
      <c r="J192" s="152">
        <v>4</v>
      </c>
      <c r="K192" s="153">
        <v>1.4</v>
      </c>
      <c r="L192" s="196" t="s">
        <v>52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49999999999999" customHeight="1" x14ac:dyDescent="0.3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505</v>
      </c>
      <c r="F193" s="152">
        <v>25195</v>
      </c>
      <c r="G193" s="152"/>
      <c r="H193" s="152" t="s">
        <v>504</v>
      </c>
      <c r="I193" s="152" t="s">
        <v>508</v>
      </c>
      <c r="J193" s="152">
        <v>4</v>
      </c>
      <c r="K193" s="153">
        <v>1.4</v>
      </c>
      <c r="L193" s="196" t="s">
        <v>52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49999999999999" customHeight="1" x14ac:dyDescent="0.3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505</v>
      </c>
      <c r="F194" s="152">
        <v>25196</v>
      </c>
      <c r="G194" s="152"/>
      <c r="H194" s="152" t="s">
        <v>504</v>
      </c>
      <c r="I194" s="152" t="s">
        <v>509</v>
      </c>
      <c r="J194" s="152">
        <v>2</v>
      </c>
      <c r="K194" s="153">
        <v>1.4</v>
      </c>
      <c r="L194" s="196" t="s">
        <v>51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49999999999999" customHeight="1" x14ac:dyDescent="0.3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510</v>
      </c>
      <c r="F195" s="152">
        <v>25197</v>
      </c>
      <c r="G195" s="152"/>
      <c r="H195" s="152" t="s">
        <v>504</v>
      </c>
      <c r="I195" s="152" t="s">
        <v>511</v>
      </c>
      <c r="J195" s="152">
        <v>3</v>
      </c>
      <c r="K195" s="153">
        <v>1.4</v>
      </c>
      <c r="L195" s="196" t="s">
        <v>50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49999999999999" customHeight="1" x14ac:dyDescent="0.3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510</v>
      </c>
      <c r="F196" s="152">
        <v>25198</v>
      </c>
      <c r="G196" s="152"/>
      <c r="H196" s="152" t="s">
        <v>504</v>
      </c>
      <c r="I196" s="152" t="s">
        <v>512</v>
      </c>
      <c r="J196" s="152">
        <v>2</v>
      </c>
      <c r="K196" s="153">
        <v>1.4</v>
      </c>
      <c r="L196" s="196" t="s">
        <v>51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49999999999999" customHeight="1" x14ac:dyDescent="0.3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513</v>
      </c>
      <c r="F197" s="152">
        <v>25199</v>
      </c>
      <c r="G197" s="152"/>
      <c r="H197" s="152" t="s">
        <v>504</v>
      </c>
      <c r="I197" s="152" t="s">
        <v>514</v>
      </c>
      <c r="J197" s="152">
        <v>4</v>
      </c>
      <c r="K197" s="153">
        <v>1.4</v>
      </c>
      <c r="L197" s="196" t="s">
        <v>52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49999999999999" customHeight="1" x14ac:dyDescent="0.3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515</v>
      </c>
      <c r="F198" s="152">
        <v>25200</v>
      </c>
      <c r="G198" s="152"/>
      <c r="H198" s="152" t="s">
        <v>504</v>
      </c>
      <c r="I198" s="152" t="s">
        <v>516</v>
      </c>
      <c r="J198" s="152">
        <v>4</v>
      </c>
      <c r="K198" s="153">
        <v>1.4</v>
      </c>
      <c r="L198" s="196" t="s">
        <v>52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49999999999999" customHeight="1" x14ac:dyDescent="0.3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517</v>
      </c>
      <c r="F199" s="152">
        <v>25201</v>
      </c>
      <c r="G199" s="152"/>
      <c r="H199" s="152" t="s">
        <v>504</v>
      </c>
      <c r="I199" s="152" t="s">
        <v>518</v>
      </c>
      <c r="J199" s="152">
        <v>4</v>
      </c>
      <c r="K199" s="153">
        <v>1.4</v>
      </c>
      <c r="L199" s="196" t="s">
        <v>52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49999999999999" customHeight="1" x14ac:dyDescent="0.3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519</v>
      </c>
      <c r="F200" s="152">
        <v>25202</v>
      </c>
      <c r="G200" s="152"/>
      <c r="H200" s="152" t="s">
        <v>504</v>
      </c>
      <c r="I200" s="152" t="s">
        <v>520</v>
      </c>
      <c r="J200" s="152">
        <v>2</v>
      </c>
      <c r="K200" s="153">
        <v>1.4</v>
      </c>
      <c r="L200" s="196" t="s">
        <v>51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49999999999999" customHeight="1" x14ac:dyDescent="0.3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519</v>
      </c>
      <c r="F201" s="152">
        <v>25203</v>
      </c>
      <c r="G201" s="152"/>
      <c r="H201" s="152" t="s">
        <v>504</v>
      </c>
      <c r="I201" s="152" t="s">
        <v>524</v>
      </c>
      <c r="J201" s="152">
        <v>3</v>
      </c>
      <c r="K201" s="153">
        <v>1.4</v>
      </c>
      <c r="L201" s="196" t="s">
        <v>50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49999999999999" customHeight="1" x14ac:dyDescent="0.3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519</v>
      </c>
      <c r="F202" s="152">
        <v>25204</v>
      </c>
      <c r="G202" s="152"/>
      <c r="H202" s="152" t="s">
        <v>504</v>
      </c>
      <c r="I202" s="152" t="s">
        <v>521</v>
      </c>
      <c r="J202" s="152">
        <v>4</v>
      </c>
      <c r="K202" s="153">
        <v>1.4</v>
      </c>
      <c r="L202" s="196" t="s">
        <v>52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49999999999999" customHeight="1" x14ac:dyDescent="0.3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519</v>
      </c>
      <c r="F203" s="152">
        <v>25205</v>
      </c>
      <c r="G203" s="152"/>
      <c r="H203" s="152" t="s">
        <v>504</v>
      </c>
      <c r="I203" s="152" t="s">
        <v>522</v>
      </c>
      <c r="J203" s="152">
        <v>4</v>
      </c>
      <c r="K203" s="153">
        <v>1.4</v>
      </c>
      <c r="L203" s="196" t="s">
        <v>52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49999999999999" customHeight="1" x14ac:dyDescent="0.3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519</v>
      </c>
      <c r="F204" s="152">
        <v>25206</v>
      </c>
      <c r="G204" s="152"/>
      <c r="H204" s="152" t="s">
        <v>504</v>
      </c>
      <c r="I204" s="152" t="s">
        <v>523</v>
      </c>
      <c r="J204" s="152">
        <v>4</v>
      </c>
      <c r="K204" s="153">
        <v>1.4</v>
      </c>
      <c r="L204" s="196" t="s">
        <v>52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49999999999999" customHeight="1" x14ac:dyDescent="0.3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525</v>
      </c>
      <c r="F205" s="152">
        <v>25207</v>
      </c>
      <c r="G205" s="152"/>
      <c r="H205" s="152" t="s">
        <v>504</v>
      </c>
      <c r="I205" s="152" t="s">
        <v>526</v>
      </c>
      <c r="J205" s="152">
        <v>2</v>
      </c>
      <c r="K205" s="153">
        <v>1.4</v>
      </c>
      <c r="L205" s="196" t="s">
        <v>51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49999999999999" customHeight="1" x14ac:dyDescent="0.3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525</v>
      </c>
      <c r="F206" s="152">
        <v>25208</v>
      </c>
      <c r="G206" s="152"/>
      <c r="H206" s="152" t="s">
        <v>504</v>
      </c>
      <c r="I206" s="152" t="s">
        <v>528</v>
      </c>
      <c r="J206" s="152">
        <v>3</v>
      </c>
      <c r="K206" s="153">
        <v>1.4</v>
      </c>
      <c r="L206" s="196" t="s">
        <v>50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49999999999999" customHeight="1" x14ac:dyDescent="0.3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525</v>
      </c>
      <c r="F207" s="152">
        <v>25209</v>
      </c>
      <c r="G207" s="152"/>
      <c r="H207" s="152" t="s">
        <v>504</v>
      </c>
      <c r="I207" s="152" t="s">
        <v>529</v>
      </c>
      <c r="J207" s="152">
        <v>3</v>
      </c>
      <c r="K207" s="153">
        <v>1.4</v>
      </c>
      <c r="L207" s="196" t="s">
        <v>50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49999999999999" customHeight="1" x14ac:dyDescent="0.3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525</v>
      </c>
      <c r="F208" s="152">
        <v>25210</v>
      </c>
      <c r="G208" s="152"/>
      <c r="H208" s="152" t="s">
        <v>504</v>
      </c>
      <c r="I208" s="152" t="s">
        <v>527</v>
      </c>
      <c r="J208" s="152">
        <v>4</v>
      </c>
      <c r="K208" s="153">
        <v>1.4</v>
      </c>
      <c r="L208" s="196" t="s">
        <v>52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49999999999999" customHeight="1" x14ac:dyDescent="0.3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530</v>
      </c>
      <c r="F209" s="152">
        <v>25211</v>
      </c>
      <c r="G209" s="152"/>
      <c r="H209" s="152" t="s">
        <v>504</v>
      </c>
      <c r="I209" s="152" t="s">
        <v>531</v>
      </c>
      <c r="J209" s="152">
        <v>2</v>
      </c>
      <c r="K209" s="153">
        <v>1.4</v>
      </c>
      <c r="L209" s="196" t="s">
        <v>51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49999999999999" customHeight="1" x14ac:dyDescent="0.3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530</v>
      </c>
      <c r="F210" s="152">
        <v>25212</v>
      </c>
      <c r="G210" s="152"/>
      <c r="H210" s="152" t="s">
        <v>504</v>
      </c>
      <c r="I210" s="152" t="s">
        <v>532</v>
      </c>
      <c r="J210" s="152">
        <v>4</v>
      </c>
      <c r="K210" s="153">
        <v>1.4</v>
      </c>
      <c r="L210" s="196" t="s">
        <v>52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49999999999999" customHeight="1" x14ac:dyDescent="0.3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533</v>
      </c>
      <c r="F211" s="152">
        <v>25213</v>
      </c>
      <c r="G211" s="152"/>
      <c r="H211" s="152" t="s">
        <v>504</v>
      </c>
      <c r="I211" s="152" t="s">
        <v>534</v>
      </c>
      <c r="J211" s="152">
        <v>3</v>
      </c>
      <c r="K211" s="153">
        <v>1.4</v>
      </c>
      <c r="L211" s="196" t="s">
        <v>50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49999999999999" customHeight="1" x14ac:dyDescent="0.3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533</v>
      </c>
      <c r="F212" s="152">
        <v>25214</v>
      </c>
      <c r="G212" s="152"/>
      <c r="H212" s="152" t="s">
        <v>504</v>
      </c>
      <c r="I212" s="152" t="s">
        <v>536</v>
      </c>
      <c r="J212" s="152">
        <v>2</v>
      </c>
      <c r="K212" s="153">
        <v>1.4</v>
      </c>
      <c r="L212" s="196" t="s">
        <v>51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49999999999999" customHeight="1" x14ac:dyDescent="0.3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533</v>
      </c>
      <c r="F213" s="152">
        <v>25215</v>
      </c>
      <c r="G213" s="152"/>
      <c r="H213" s="152" t="s">
        <v>504</v>
      </c>
      <c r="I213" s="152" t="s">
        <v>535</v>
      </c>
      <c r="J213" s="152">
        <v>4</v>
      </c>
      <c r="K213" s="153">
        <v>1.4</v>
      </c>
      <c r="L213" s="196" t="s">
        <v>52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49999999999999" customHeight="1" x14ac:dyDescent="0.3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537</v>
      </c>
      <c r="F214" s="152">
        <v>25216</v>
      </c>
      <c r="G214" s="152"/>
      <c r="H214" s="152" t="s">
        <v>504</v>
      </c>
      <c r="I214" s="152" t="s">
        <v>538</v>
      </c>
      <c r="J214" s="152">
        <v>3</v>
      </c>
      <c r="K214" s="153">
        <v>1.4</v>
      </c>
      <c r="L214" s="196" t="s">
        <v>50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49999999999999" customHeight="1" x14ac:dyDescent="0.3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537</v>
      </c>
      <c r="F215" s="152">
        <v>25217</v>
      </c>
      <c r="G215" s="152"/>
      <c r="H215" s="152" t="s">
        <v>504</v>
      </c>
      <c r="I215" s="152" t="s">
        <v>539</v>
      </c>
      <c r="J215" s="152">
        <v>2</v>
      </c>
      <c r="K215" s="153">
        <v>1.4</v>
      </c>
      <c r="L215" s="196" t="s">
        <v>51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49999999999999" customHeight="1" x14ac:dyDescent="0.3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551</v>
      </c>
      <c r="F216" s="166">
        <v>25218</v>
      </c>
      <c r="G216" s="166"/>
      <c r="H216" s="166" t="s">
        <v>550</v>
      </c>
      <c r="I216" s="152" t="s">
        <v>552</v>
      </c>
      <c r="J216" s="166">
        <v>4</v>
      </c>
      <c r="K216" s="167">
        <v>1.4</v>
      </c>
      <c r="L216" s="197" t="s">
        <v>52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49999999999999" customHeight="1" x14ac:dyDescent="0.3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551</v>
      </c>
      <c r="F217" s="169">
        <v>25219</v>
      </c>
      <c r="G217" s="169"/>
      <c r="H217" s="169" t="s">
        <v>550</v>
      </c>
      <c r="I217" s="173" t="s">
        <v>553</v>
      </c>
      <c r="J217" s="169">
        <v>3</v>
      </c>
      <c r="K217" s="204">
        <v>1.4</v>
      </c>
      <c r="L217" s="196" t="s">
        <v>50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49999999999999" customHeight="1" x14ac:dyDescent="0.3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554</v>
      </c>
      <c r="F218" s="152">
        <v>25220</v>
      </c>
      <c r="G218" s="152"/>
      <c r="H218" s="152" t="s">
        <v>550</v>
      </c>
      <c r="I218" s="152" t="s">
        <v>555</v>
      </c>
      <c r="J218" s="152">
        <v>2</v>
      </c>
      <c r="K218" s="153">
        <v>1.4</v>
      </c>
      <c r="L218" s="196" t="s">
        <v>51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49999999999999" customHeight="1" x14ac:dyDescent="0.3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554</v>
      </c>
      <c r="F219" s="152">
        <v>25221</v>
      </c>
      <c r="G219" s="152"/>
      <c r="H219" s="152" t="s">
        <v>550</v>
      </c>
      <c r="I219" s="152" t="s">
        <v>558</v>
      </c>
      <c r="J219" s="152">
        <v>2</v>
      </c>
      <c r="K219" s="153">
        <v>1.4</v>
      </c>
      <c r="L219" s="196" t="s">
        <v>51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49999999999999" customHeight="1" x14ac:dyDescent="0.3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554</v>
      </c>
      <c r="F220" s="152">
        <v>25222</v>
      </c>
      <c r="G220" s="152"/>
      <c r="H220" s="152" t="s">
        <v>550</v>
      </c>
      <c r="I220" s="152" t="s">
        <v>559</v>
      </c>
      <c r="J220" s="152">
        <v>2</v>
      </c>
      <c r="K220" s="153">
        <v>1.4</v>
      </c>
      <c r="L220" s="196" t="s">
        <v>51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49999999999999" customHeight="1" x14ac:dyDescent="0.3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554</v>
      </c>
      <c r="F221" s="152">
        <v>25223</v>
      </c>
      <c r="G221" s="152"/>
      <c r="H221" s="152" t="s">
        <v>550</v>
      </c>
      <c r="I221" s="152" t="s">
        <v>556</v>
      </c>
      <c r="J221" s="152">
        <v>3</v>
      </c>
      <c r="K221" s="153">
        <v>1.4</v>
      </c>
      <c r="L221" s="196" t="s">
        <v>50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49999999999999" customHeight="1" x14ac:dyDescent="0.3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554</v>
      </c>
      <c r="F222" s="152">
        <v>25224</v>
      </c>
      <c r="G222" s="152"/>
      <c r="H222" s="152" t="s">
        <v>550</v>
      </c>
      <c r="I222" s="152" t="s">
        <v>557</v>
      </c>
      <c r="J222" s="152">
        <v>3</v>
      </c>
      <c r="K222" s="153">
        <v>1.4</v>
      </c>
      <c r="L222" s="196" t="s">
        <v>50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49999999999999" customHeight="1" x14ac:dyDescent="0.3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560</v>
      </c>
      <c r="F223" s="152">
        <v>25225</v>
      </c>
      <c r="G223" s="152"/>
      <c r="H223" s="152" t="s">
        <v>550</v>
      </c>
      <c r="I223" s="152" t="s">
        <v>561</v>
      </c>
      <c r="J223" s="152">
        <v>2</v>
      </c>
      <c r="K223" s="153">
        <v>1.4</v>
      </c>
      <c r="L223" s="196" t="s">
        <v>51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49999999999999" customHeight="1" x14ac:dyDescent="0.3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560</v>
      </c>
      <c r="F224" s="152">
        <v>25226</v>
      </c>
      <c r="G224" s="152"/>
      <c r="H224" s="152" t="s">
        <v>550</v>
      </c>
      <c r="I224" s="152" t="s">
        <v>562</v>
      </c>
      <c r="J224" s="152">
        <v>3</v>
      </c>
      <c r="K224" s="153">
        <v>1.4</v>
      </c>
      <c r="L224" s="196" t="s">
        <v>50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49999999999999" customHeight="1" x14ac:dyDescent="0.3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560</v>
      </c>
      <c r="F225" s="152">
        <v>25227</v>
      </c>
      <c r="G225" s="152"/>
      <c r="H225" s="152" t="s">
        <v>550</v>
      </c>
      <c r="I225" s="152" t="s">
        <v>563</v>
      </c>
      <c r="J225" s="152">
        <v>3</v>
      </c>
      <c r="K225" s="153">
        <v>1.4</v>
      </c>
      <c r="L225" s="196" t="s">
        <v>50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49999999999999" customHeight="1" x14ac:dyDescent="0.3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564</v>
      </c>
      <c r="F226" s="152">
        <v>25228</v>
      </c>
      <c r="G226" s="152"/>
      <c r="H226" s="152" t="s">
        <v>550</v>
      </c>
      <c r="I226" s="152" t="s">
        <v>565</v>
      </c>
      <c r="J226" s="152">
        <v>2</v>
      </c>
      <c r="K226" s="153">
        <v>1.4</v>
      </c>
      <c r="L226" s="196" t="s">
        <v>51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49999999999999" customHeight="1" x14ac:dyDescent="0.3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564</v>
      </c>
      <c r="F227" s="152">
        <v>25229</v>
      </c>
      <c r="G227" s="152"/>
      <c r="H227" s="152" t="s">
        <v>550</v>
      </c>
      <c r="I227" s="152" t="s">
        <v>566</v>
      </c>
      <c r="J227" s="152">
        <v>3</v>
      </c>
      <c r="K227" s="153">
        <v>1.4</v>
      </c>
      <c r="L227" s="196" t="s">
        <v>50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49999999999999" customHeight="1" x14ac:dyDescent="0.3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567</v>
      </c>
      <c r="F228" s="152">
        <v>25230</v>
      </c>
      <c r="G228" s="152"/>
      <c r="H228" s="152" t="s">
        <v>550</v>
      </c>
      <c r="I228" s="152" t="s">
        <v>568</v>
      </c>
      <c r="J228" s="152">
        <v>3</v>
      </c>
      <c r="K228" s="153">
        <v>1.4</v>
      </c>
      <c r="L228" s="196" t="s">
        <v>50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49999999999999" customHeight="1" x14ac:dyDescent="0.3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567</v>
      </c>
      <c r="F229" s="152">
        <v>25231</v>
      </c>
      <c r="G229" s="152"/>
      <c r="H229" s="152" t="s">
        <v>550</v>
      </c>
      <c r="I229" s="152" t="s">
        <v>569</v>
      </c>
      <c r="J229" s="152">
        <v>2</v>
      </c>
      <c r="K229" s="153">
        <v>1.4</v>
      </c>
      <c r="L229" s="196" t="s">
        <v>51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49999999999999" customHeight="1" x14ac:dyDescent="0.3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570</v>
      </c>
      <c r="F230" s="152">
        <v>25232</v>
      </c>
      <c r="G230" s="152"/>
      <c r="H230" s="152" t="s">
        <v>550</v>
      </c>
      <c r="I230" s="152" t="s">
        <v>571</v>
      </c>
      <c r="J230" s="152">
        <v>3</v>
      </c>
      <c r="K230" s="153">
        <v>1.4</v>
      </c>
      <c r="L230" s="196" t="s">
        <v>50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49999999999999" customHeight="1" x14ac:dyDescent="0.3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570</v>
      </c>
      <c r="F231" s="152">
        <v>25233</v>
      </c>
      <c r="G231" s="152"/>
      <c r="H231" s="152" t="s">
        <v>550</v>
      </c>
      <c r="I231" s="152" t="s">
        <v>572</v>
      </c>
      <c r="J231" s="152">
        <v>3</v>
      </c>
      <c r="K231" s="153">
        <v>1.4</v>
      </c>
      <c r="L231" s="196" t="s">
        <v>50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49999999999999" customHeight="1" x14ac:dyDescent="0.3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570</v>
      </c>
      <c r="F232" s="152">
        <v>25234</v>
      </c>
      <c r="G232" s="152"/>
      <c r="H232" s="152" t="s">
        <v>550</v>
      </c>
      <c r="I232" s="152" t="s">
        <v>573</v>
      </c>
      <c r="J232" s="152">
        <v>2</v>
      </c>
      <c r="K232" s="153">
        <v>1.4</v>
      </c>
      <c r="L232" s="196" t="s">
        <v>51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49999999999999" customHeight="1" x14ac:dyDescent="0.3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570</v>
      </c>
      <c r="F233" s="152">
        <v>25235</v>
      </c>
      <c r="G233" s="152"/>
      <c r="H233" s="152" t="s">
        <v>550</v>
      </c>
      <c r="I233" s="152" t="s">
        <v>574</v>
      </c>
      <c r="J233" s="152">
        <v>2</v>
      </c>
      <c r="K233" s="153">
        <v>1.4</v>
      </c>
      <c r="L233" s="196" t="s">
        <v>51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49999999999999" customHeight="1" x14ac:dyDescent="0.3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575</v>
      </c>
      <c r="F234" s="152">
        <v>25236</v>
      </c>
      <c r="G234" s="152"/>
      <c r="H234" s="152" t="s">
        <v>550</v>
      </c>
      <c r="I234" s="152" t="s">
        <v>576</v>
      </c>
      <c r="J234" s="152">
        <v>3</v>
      </c>
      <c r="K234" s="153">
        <v>1.4</v>
      </c>
      <c r="L234" s="196" t="s">
        <v>50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49999999999999" customHeight="1" x14ac:dyDescent="0.3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575</v>
      </c>
      <c r="F235" s="152">
        <v>25237</v>
      </c>
      <c r="G235" s="152"/>
      <c r="H235" s="152" t="s">
        <v>550</v>
      </c>
      <c r="I235" s="152" t="s">
        <v>577</v>
      </c>
      <c r="J235" s="152">
        <v>4</v>
      </c>
      <c r="K235" s="153">
        <v>1.4</v>
      </c>
      <c r="L235" s="196" t="s">
        <v>52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49999999999999" customHeight="1" x14ac:dyDescent="0.3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575</v>
      </c>
      <c r="F236" s="152">
        <v>25238</v>
      </c>
      <c r="G236" s="152"/>
      <c r="H236" s="152" t="s">
        <v>550</v>
      </c>
      <c r="I236" s="152" t="s">
        <v>578</v>
      </c>
      <c r="J236" s="152">
        <v>2</v>
      </c>
      <c r="K236" s="153">
        <v>1.4</v>
      </c>
      <c r="L236" s="196" t="s">
        <v>51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49999999999999" customHeight="1" x14ac:dyDescent="0.3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579</v>
      </c>
      <c r="F237" s="152">
        <v>25239</v>
      </c>
      <c r="G237" s="152"/>
      <c r="H237" s="152" t="s">
        <v>550</v>
      </c>
      <c r="I237" s="152" t="s">
        <v>580</v>
      </c>
      <c r="J237" s="152">
        <v>3</v>
      </c>
      <c r="K237" s="153">
        <v>1.4</v>
      </c>
      <c r="L237" s="196" t="s">
        <v>50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49999999999999" customHeight="1" x14ac:dyDescent="0.3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579</v>
      </c>
      <c r="F238" s="152">
        <v>25240</v>
      </c>
      <c r="G238" s="152"/>
      <c r="H238" s="152" t="s">
        <v>550</v>
      </c>
      <c r="I238" s="152" t="s">
        <v>581</v>
      </c>
      <c r="J238" s="152">
        <v>4</v>
      </c>
      <c r="K238" s="153">
        <v>1.4</v>
      </c>
      <c r="L238" s="196" t="s">
        <v>52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49999999999999" customHeight="1" x14ac:dyDescent="0.3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582</v>
      </c>
      <c r="F239" s="152">
        <v>25241</v>
      </c>
      <c r="G239" s="152"/>
      <c r="H239" s="152" t="s">
        <v>550</v>
      </c>
      <c r="I239" s="152" t="s">
        <v>583</v>
      </c>
      <c r="J239" s="152">
        <v>3</v>
      </c>
      <c r="K239" s="153">
        <v>1.4</v>
      </c>
      <c r="L239" s="196" t="s">
        <v>50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49999999999999" customHeight="1" x14ac:dyDescent="0.3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582</v>
      </c>
      <c r="F240" s="152">
        <v>25242</v>
      </c>
      <c r="G240" s="152"/>
      <c r="H240" s="152" t="s">
        <v>550</v>
      </c>
      <c r="I240" s="152" t="s">
        <v>589</v>
      </c>
      <c r="J240" s="152">
        <v>2</v>
      </c>
      <c r="K240" s="153">
        <v>1.4</v>
      </c>
      <c r="L240" s="196" t="s">
        <v>51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49999999999999" customHeight="1" x14ac:dyDescent="0.3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582</v>
      </c>
      <c r="F241" s="152">
        <v>25243</v>
      </c>
      <c r="G241" s="152"/>
      <c r="H241" s="152" t="s">
        <v>550</v>
      </c>
      <c r="I241" s="152" t="s">
        <v>590</v>
      </c>
      <c r="J241" s="152">
        <v>2</v>
      </c>
      <c r="K241" s="153">
        <v>1.4</v>
      </c>
      <c r="L241" s="196" t="s">
        <v>51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49999999999999" customHeight="1" x14ac:dyDescent="0.3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582</v>
      </c>
      <c r="F242" s="152">
        <v>25244</v>
      </c>
      <c r="G242" s="152"/>
      <c r="H242" s="152" t="s">
        <v>550</v>
      </c>
      <c r="I242" s="152" t="s">
        <v>587</v>
      </c>
      <c r="J242" s="152">
        <v>3</v>
      </c>
      <c r="K242" s="153">
        <v>1.4</v>
      </c>
      <c r="L242" s="196" t="s">
        <v>50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49999999999999" customHeight="1" x14ac:dyDescent="0.3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582</v>
      </c>
      <c r="F243" s="152">
        <v>25245</v>
      </c>
      <c r="G243" s="152"/>
      <c r="H243" s="152" t="s">
        <v>550</v>
      </c>
      <c r="I243" s="152" t="s">
        <v>588</v>
      </c>
      <c r="J243" s="152">
        <v>3</v>
      </c>
      <c r="K243" s="153">
        <v>1.4</v>
      </c>
      <c r="L243" s="196" t="s">
        <v>50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49999999999999" customHeight="1" x14ac:dyDescent="0.3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582</v>
      </c>
      <c r="F244" s="152">
        <v>25246</v>
      </c>
      <c r="G244" s="152"/>
      <c r="H244" s="152" t="s">
        <v>550</v>
      </c>
      <c r="I244" s="152" t="s">
        <v>591</v>
      </c>
      <c r="J244" s="152">
        <v>2</v>
      </c>
      <c r="K244" s="153">
        <v>1.4</v>
      </c>
      <c r="L244" s="196" t="s">
        <v>51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49999999999999" customHeight="1" x14ac:dyDescent="0.3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582</v>
      </c>
      <c r="F245" s="152">
        <v>25247</v>
      </c>
      <c r="G245" s="152"/>
      <c r="H245" s="152" t="s">
        <v>550</v>
      </c>
      <c r="I245" s="152" t="s">
        <v>584</v>
      </c>
      <c r="J245" s="152">
        <v>4</v>
      </c>
      <c r="K245" s="153">
        <v>1.4</v>
      </c>
      <c r="L245" s="196" t="s">
        <v>52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49999999999999" customHeight="1" x14ac:dyDescent="0.3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582</v>
      </c>
      <c r="F246" s="152">
        <v>25248</v>
      </c>
      <c r="G246" s="152"/>
      <c r="H246" s="152" t="s">
        <v>550</v>
      </c>
      <c r="I246" s="152" t="s">
        <v>585</v>
      </c>
      <c r="J246" s="152">
        <v>4</v>
      </c>
      <c r="K246" s="153">
        <v>1.4</v>
      </c>
      <c r="L246" s="196" t="s">
        <v>52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49999999999999" customHeight="1" x14ac:dyDescent="0.3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582</v>
      </c>
      <c r="F247" s="152">
        <v>25249</v>
      </c>
      <c r="G247" s="152"/>
      <c r="H247" s="152" t="s">
        <v>550</v>
      </c>
      <c r="I247" s="152" t="s">
        <v>586</v>
      </c>
      <c r="J247" s="152">
        <v>4</v>
      </c>
      <c r="K247" s="153">
        <v>1.4</v>
      </c>
      <c r="L247" s="196" t="s">
        <v>52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49999999999999" customHeight="1" x14ac:dyDescent="0.35">
      <c r="A248" s="157">
        <f t="shared" si="15"/>
        <v>25250</v>
      </c>
      <c r="B248" s="180" t="s">
        <v>893</v>
      </c>
      <c r="C248" s="181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869</v>
      </c>
      <c r="I248" s="127" t="s">
        <v>923</v>
      </c>
      <c r="J248" s="127">
        <v>1</v>
      </c>
      <c r="K248" s="128">
        <v>1</v>
      </c>
      <c r="L248" s="196" t="s">
        <v>163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49999999999999" customHeight="1" x14ac:dyDescent="0.35">
      <c r="A249" s="157">
        <f t="shared" si="15"/>
        <v>25251</v>
      </c>
      <c r="B249" s="180" t="s">
        <v>893</v>
      </c>
      <c r="C249" s="181">
        <v>23110</v>
      </c>
      <c r="D249" s="126"/>
      <c r="E249" s="127" t="s">
        <v>33</v>
      </c>
      <c r="F249" s="127">
        <v>25251</v>
      </c>
      <c r="G249" s="127"/>
      <c r="H249" s="127" t="s">
        <v>869</v>
      </c>
      <c r="I249" s="127" t="s">
        <v>924</v>
      </c>
      <c r="J249" s="127">
        <v>1</v>
      </c>
      <c r="K249" s="128">
        <v>1</v>
      </c>
      <c r="L249" s="196" t="s">
        <v>163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49999999999999" customHeight="1" x14ac:dyDescent="0.35">
      <c r="A250" s="157">
        <f t="shared" si="15"/>
        <v>25252</v>
      </c>
      <c r="B250" s="180" t="s">
        <v>893</v>
      </c>
      <c r="C250" s="181">
        <v>23110</v>
      </c>
      <c r="D250" s="126"/>
      <c r="E250" s="127" t="s">
        <v>33</v>
      </c>
      <c r="F250" s="127">
        <v>25252</v>
      </c>
      <c r="G250" s="127"/>
      <c r="H250" s="127" t="s">
        <v>869</v>
      </c>
      <c r="I250" s="127" t="s">
        <v>925</v>
      </c>
      <c r="J250" s="127">
        <v>1</v>
      </c>
      <c r="K250" s="128">
        <v>1</v>
      </c>
      <c r="L250" s="196" t="s">
        <v>163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49999999999999" customHeight="1" x14ac:dyDescent="0.35">
      <c r="A251" s="157">
        <f t="shared" si="15"/>
        <v>25253</v>
      </c>
      <c r="B251" s="180" t="s">
        <v>893</v>
      </c>
      <c r="C251" s="181">
        <v>23110</v>
      </c>
      <c r="D251" s="126"/>
      <c r="E251" s="127" t="s">
        <v>33</v>
      </c>
      <c r="F251" s="127">
        <v>25253</v>
      </c>
      <c r="G251" s="127"/>
      <c r="H251" s="127" t="s">
        <v>869</v>
      </c>
      <c r="I251" s="127" t="s">
        <v>926</v>
      </c>
      <c r="J251" s="127">
        <v>1</v>
      </c>
      <c r="K251" s="128">
        <v>1</v>
      </c>
      <c r="L251" s="196" t="s">
        <v>163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49999999999999" customHeight="1" x14ac:dyDescent="0.35">
      <c r="A252" s="157">
        <f t="shared" si="15"/>
        <v>25254</v>
      </c>
      <c r="B252" s="180" t="s">
        <v>893</v>
      </c>
      <c r="C252" s="181">
        <v>23110</v>
      </c>
      <c r="D252" s="126"/>
      <c r="E252" s="127" t="s">
        <v>33</v>
      </c>
      <c r="F252" s="127">
        <v>25254</v>
      </c>
      <c r="G252" s="127"/>
      <c r="H252" s="127" t="s">
        <v>869</v>
      </c>
      <c r="I252" s="127" t="s">
        <v>927</v>
      </c>
      <c r="J252" s="127">
        <v>1</v>
      </c>
      <c r="K252" s="128">
        <v>1</v>
      </c>
      <c r="L252" s="196" t="s">
        <v>163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49999999999999" customHeight="1" x14ac:dyDescent="0.35">
      <c r="A253" s="157">
        <f t="shared" si="15"/>
        <v>25255</v>
      </c>
      <c r="B253" s="180" t="s">
        <v>893</v>
      </c>
      <c r="C253" s="181">
        <v>23110</v>
      </c>
      <c r="D253" s="126"/>
      <c r="E253" s="127" t="s">
        <v>33</v>
      </c>
      <c r="F253" s="127">
        <v>25255</v>
      </c>
      <c r="G253" s="127"/>
      <c r="H253" s="127" t="s">
        <v>869</v>
      </c>
      <c r="I253" s="127" t="s">
        <v>928</v>
      </c>
      <c r="J253" s="127">
        <v>1</v>
      </c>
      <c r="K253" s="128">
        <v>1</v>
      </c>
      <c r="L253" s="196" t="s">
        <v>163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49999999999999" customHeight="1" x14ac:dyDescent="0.35">
      <c r="A254" s="157">
        <f t="shared" si="15"/>
        <v>25256</v>
      </c>
      <c r="B254" s="180" t="s">
        <v>893</v>
      </c>
      <c r="C254" s="181">
        <v>23110</v>
      </c>
      <c r="D254" s="126"/>
      <c r="E254" s="127" t="s">
        <v>33</v>
      </c>
      <c r="F254" s="127">
        <v>25256</v>
      </c>
      <c r="G254" s="127"/>
      <c r="H254" s="127" t="s">
        <v>869</v>
      </c>
      <c r="I254" s="127" t="s">
        <v>929</v>
      </c>
      <c r="J254" s="127">
        <v>1</v>
      </c>
      <c r="K254" s="128">
        <v>1</v>
      </c>
      <c r="L254" s="196" t="s">
        <v>163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49999999999999" customHeight="1" x14ac:dyDescent="0.35">
      <c r="A255" s="157">
        <f t="shared" si="15"/>
        <v>25257</v>
      </c>
      <c r="B255" s="180" t="s">
        <v>893</v>
      </c>
      <c r="C255" s="181">
        <v>23110</v>
      </c>
      <c r="D255" s="126"/>
      <c r="E255" s="127" t="s">
        <v>33</v>
      </c>
      <c r="F255" s="127">
        <v>25257</v>
      </c>
      <c r="G255" s="127"/>
      <c r="H255" s="127" t="s">
        <v>869</v>
      </c>
      <c r="I255" s="127" t="s">
        <v>930</v>
      </c>
      <c r="J255" s="127">
        <v>1</v>
      </c>
      <c r="K255" s="128">
        <v>1</v>
      </c>
      <c r="L255" s="196" t="s">
        <v>163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49999999999999" customHeight="1" x14ac:dyDescent="0.35">
      <c r="A256" s="157">
        <f t="shared" si="15"/>
        <v>25258</v>
      </c>
      <c r="B256" s="180" t="s">
        <v>893</v>
      </c>
      <c r="C256" s="181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870</v>
      </c>
      <c r="I256" s="127" t="s">
        <v>931</v>
      </c>
      <c r="J256" s="127">
        <v>1</v>
      </c>
      <c r="K256" s="128">
        <v>1</v>
      </c>
      <c r="L256" s="196" t="s">
        <v>163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49999999999999" customHeight="1" x14ac:dyDescent="0.35">
      <c r="A257" s="157">
        <f t="shared" si="15"/>
        <v>25259</v>
      </c>
      <c r="B257" s="180" t="s">
        <v>893</v>
      </c>
      <c r="C257" s="181">
        <v>23192</v>
      </c>
      <c r="D257" s="126"/>
      <c r="E257" s="127" t="s">
        <v>33</v>
      </c>
      <c r="F257" s="127">
        <v>25259</v>
      </c>
      <c r="G257" s="127"/>
      <c r="H257" s="127" t="s">
        <v>870</v>
      </c>
      <c r="I257" s="127" t="s">
        <v>927</v>
      </c>
      <c r="J257" s="127">
        <v>1</v>
      </c>
      <c r="K257" s="128">
        <v>1</v>
      </c>
      <c r="L257" s="196" t="s">
        <v>163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49999999999999" customHeight="1" x14ac:dyDescent="0.35">
      <c r="A258" s="157">
        <f t="shared" si="15"/>
        <v>25260</v>
      </c>
      <c r="B258" s="180" t="s">
        <v>893</v>
      </c>
      <c r="C258" s="181">
        <v>23192</v>
      </c>
      <c r="D258" s="126"/>
      <c r="E258" s="127" t="s">
        <v>33</v>
      </c>
      <c r="F258" s="127">
        <v>25260</v>
      </c>
      <c r="G258" s="127"/>
      <c r="H258" s="127" t="s">
        <v>870</v>
      </c>
      <c r="I258" s="127" t="s">
        <v>925</v>
      </c>
      <c r="J258" s="127">
        <v>1</v>
      </c>
      <c r="K258" s="128">
        <v>1</v>
      </c>
      <c r="L258" s="196" t="s">
        <v>163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49999999999999" customHeight="1" x14ac:dyDescent="0.35">
      <c r="A259" s="157">
        <f t="shared" ref="A259:A322" si="20">F259</f>
        <v>25261</v>
      </c>
      <c r="B259" s="180" t="s">
        <v>893</v>
      </c>
      <c r="C259" s="181">
        <v>23192</v>
      </c>
      <c r="D259" s="126"/>
      <c r="E259" s="127" t="s">
        <v>33</v>
      </c>
      <c r="F259" s="127">
        <v>25261</v>
      </c>
      <c r="G259" s="127"/>
      <c r="H259" s="127" t="s">
        <v>870</v>
      </c>
      <c r="I259" s="127" t="s">
        <v>930</v>
      </c>
      <c r="J259" s="127">
        <v>1</v>
      </c>
      <c r="K259" s="128">
        <v>1</v>
      </c>
      <c r="L259" s="196" t="s">
        <v>163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49999999999999" customHeight="1" x14ac:dyDescent="0.3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351</v>
      </c>
      <c r="F260" s="152">
        <v>25262</v>
      </c>
      <c r="G260" s="152"/>
      <c r="H260" s="152" t="s">
        <v>346</v>
      </c>
      <c r="I260" s="152" t="s">
        <v>352</v>
      </c>
      <c r="J260" s="152">
        <v>4</v>
      </c>
      <c r="K260" s="153">
        <v>1.3</v>
      </c>
      <c r="L260" s="196" t="s">
        <v>52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49999999999999" customHeight="1" x14ac:dyDescent="0.3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351</v>
      </c>
      <c r="F261" s="152">
        <v>25263</v>
      </c>
      <c r="G261" s="152"/>
      <c r="H261" s="152" t="s">
        <v>346</v>
      </c>
      <c r="I261" s="152" t="s">
        <v>353</v>
      </c>
      <c r="J261" s="152">
        <v>4</v>
      </c>
      <c r="K261" s="153">
        <v>1.3</v>
      </c>
      <c r="L261" s="196" t="s">
        <v>52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49999999999999" customHeight="1" x14ac:dyDescent="0.3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354</v>
      </c>
      <c r="F262" s="152">
        <v>25264</v>
      </c>
      <c r="G262" s="152"/>
      <c r="H262" s="152" t="s">
        <v>346</v>
      </c>
      <c r="I262" s="152" t="s">
        <v>355</v>
      </c>
      <c r="J262" s="152">
        <v>4</v>
      </c>
      <c r="K262" s="153">
        <v>1.3</v>
      </c>
      <c r="L262" s="196" t="s">
        <v>282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49999999999999" customHeight="1" x14ac:dyDescent="0.3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356</v>
      </c>
      <c r="F263" s="152">
        <v>25265</v>
      </c>
      <c r="G263" s="152"/>
      <c r="H263" s="152" t="s">
        <v>346</v>
      </c>
      <c r="I263" s="152" t="s">
        <v>357</v>
      </c>
      <c r="J263" s="152">
        <v>4</v>
      </c>
      <c r="K263" s="153">
        <v>1.3</v>
      </c>
      <c r="L263" s="196" t="s">
        <v>52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49999999999999" customHeight="1" x14ac:dyDescent="0.3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365</v>
      </c>
      <c r="F264" s="152">
        <v>25266</v>
      </c>
      <c r="G264" s="152"/>
      <c r="H264" s="152" t="s">
        <v>346</v>
      </c>
      <c r="I264" s="152" t="s">
        <v>366</v>
      </c>
      <c r="J264" s="152">
        <v>3</v>
      </c>
      <c r="K264" s="153">
        <v>1.3</v>
      </c>
      <c r="L264" s="196" t="s">
        <v>50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49999999999999" customHeight="1" x14ac:dyDescent="0.3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365</v>
      </c>
      <c r="F265" s="152">
        <v>25267</v>
      </c>
      <c r="G265" s="152"/>
      <c r="H265" s="152" t="s">
        <v>346</v>
      </c>
      <c r="I265" s="173" t="s">
        <v>367</v>
      </c>
      <c r="J265" s="152">
        <v>3</v>
      </c>
      <c r="K265" s="153">
        <v>1.3</v>
      </c>
      <c r="L265" s="196" t="s">
        <v>50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49999999999999" customHeight="1" x14ac:dyDescent="0.3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365</v>
      </c>
      <c r="F266" s="152">
        <v>25268</v>
      </c>
      <c r="G266" s="152"/>
      <c r="H266" s="152" t="s">
        <v>346</v>
      </c>
      <c r="I266" s="152" t="s">
        <v>368</v>
      </c>
      <c r="J266" s="152">
        <v>3</v>
      </c>
      <c r="K266" s="153">
        <v>1.3</v>
      </c>
      <c r="L266" s="196" t="s">
        <v>50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49999999999999" customHeight="1" x14ac:dyDescent="0.3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365</v>
      </c>
      <c r="F267" s="152">
        <v>25269</v>
      </c>
      <c r="G267" s="152"/>
      <c r="H267" s="152" t="s">
        <v>346</v>
      </c>
      <c r="I267" s="152" t="s">
        <v>369</v>
      </c>
      <c r="J267" s="152">
        <v>3</v>
      </c>
      <c r="K267" s="153">
        <v>1.3</v>
      </c>
      <c r="L267" s="196" t="s">
        <v>50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49999999999999" customHeight="1" x14ac:dyDescent="0.3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365</v>
      </c>
      <c r="F268" s="152">
        <v>25270</v>
      </c>
      <c r="G268" s="152"/>
      <c r="H268" s="152" t="s">
        <v>346</v>
      </c>
      <c r="I268" s="152" t="s">
        <v>370</v>
      </c>
      <c r="J268" s="152">
        <v>3</v>
      </c>
      <c r="K268" s="153">
        <v>1.3</v>
      </c>
      <c r="L268" s="196" t="s">
        <v>50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49999999999999" customHeight="1" x14ac:dyDescent="0.3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365</v>
      </c>
      <c r="F269" s="152">
        <v>25271</v>
      </c>
      <c r="G269" s="152"/>
      <c r="H269" s="152" t="s">
        <v>346</v>
      </c>
      <c r="I269" s="152" t="s">
        <v>371</v>
      </c>
      <c r="J269" s="152">
        <v>2</v>
      </c>
      <c r="K269" s="153">
        <v>1.3</v>
      </c>
      <c r="L269" s="196" t="s">
        <v>51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49999999999999" customHeight="1" x14ac:dyDescent="0.3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365</v>
      </c>
      <c r="F270" s="152">
        <v>25272</v>
      </c>
      <c r="G270" s="152"/>
      <c r="H270" s="152" t="s">
        <v>346</v>
      </c>
      <c r="I270" s="152" t="s">
        <v>372</v>
      </c>
      <c r="J270" s="152">
        <v>2</v>
      </c>
      <c r="K270" s="153">
        <v>1.3</v>
      </c>
      <c r="L270" s="196" t="s">
        <v>51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49999999999999" customHeight="1" x14ac:dyDescent="0.3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365</v>
      </c>
      <c r="F271" s="152">
        <v>25273</v>
      </c>
      <c r="G271" s="152"/>
      <c r="H271" s="152" t="s">
        <v>346</v>
      </c>
      <c r="I271" s="152" t="s">
        <v>373</v>
      </c>
      <c r="J271" s="152">
        <v>2</v>
      </c>
      <c r="K271" s="153">
        <v>1.3</v>
      </c>
      <c r="L271" s="196" t="s">
        <v>51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49999999999999" customHeight="1" x14ac:dyDescent="0.3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365</v>
      </c>
      <c r="F272" s="152">
        <v>25274</v>
      </c>
      <c r="G272" s="152"/>
      <c r="H272" s="152" t="s">
        <v>346</v>
      </c>
      <c r="I272" s="152" t="s">
        <v>374</v>
      </c>
      <c r="J272" s="152">
        <v>2</v>
      </c>
      <c r="K272" s="153">
        <v>1.3</v>
      </c>
      <c r="L272" s="196" t="s">
        <v>51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49999999999999" customHeight="1" x14ac:dyDescent="0.3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375</v>
      </c>
      <c r="F273" s="152">
        <v>25275</v>
      </c>
      <c r="G273" s="152"/>
      <c r="H273" s="152" t="s">
        <v>346</v>
      </c>
      <c r="I273" s="152" t="s">
        <v>376</v>
      </c>
      <c r="J273" s="152">
        <v>4</v>
      </c>
      <c r="K273" s="153">
        <v>1.3</v>
      </c>
      <c r="L273" s="196" t="s">
        <v>52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49999999999999" customHeight="1" x14ac:dyDescent="0.3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375</v>
      </c>
      <c r="F274" s="152">
        <v>25276</v>
      </c>
      <c r="G274" s="152"/>
      <c r="H274" s="152" t="s">
        <v>346</v>
      </c>
      <c r="I274" s="152" t="s">
        <v>377</v>
      </c>
      <c r="J274" s="152">
        <v>4</v>
      </c>
      <c r="K274" s="153">
        <v>1.3</v>
      </c>
      <c r="L274" s="196" t="s">
        <v>52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49999999999999" customHeight="1" x14ac:dyDescent="0.3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375</v>
      </c>
      <c r="F275" s="152">
        <v>25277</v>
      </c>
      <c r="G275" s="152"/>
      <c r="H275" s="152" t="s">
        <v>346</v>
      </c>
      <c r="I275" s="152" t="s">
        <v>378</v>
      </c>
      <c r="J275" s="152">
        <v>4</v>
      </c>
      <c r="K275" s="153">
        <v>1.3</v>
      </c>
      <c r="L275" s="196" t="s">
        <v>52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49999999999999" customHeight="1" x14ac:dyDescent="0.3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379</v>
      </c>
      <c r="F276" s="152">
        <v>25278</v>
      </c>
      <c r="G276" s="152"/>
      <c r="H276" s="152" t="s">
        <v>346</v>
      </c>
      <c r="I276" s="152" t="s">
        <v>380</v>
      </c>
      <c r="J276" s="152">
        <v>2</v>
      </c>
      <c r="K276" s="153">
        <v>1.3</v>
      </c>
      <c r="L276" s="196" t="s">
        <v>51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49999999999999" customHeight="1" x14ac:dyDescent="0.3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379</v>
      </c>
      <c r="F277" s="152">
        <v>25279</v>
      </c>
      <c r="G277" s="152"/>
      <c r="H277" s="152" t="s">
        <v>346</v>
      </c>
      <c r="I277" s="152" t="s">
        <v>381</v>
      </c>
      <c r="J277" s="152">
        <v>3</v>
      </c>
      <c r="K277" s="153">
        <v>1.3</v>
      </c>
      <c r="L277" s="196" t="s">
        <v>50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49999999999999" customHeight="1" x14ac:dyDescent="0.3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382</v>
      </c>
      <c r="F278" s="152">
        <v>25280</v>
      </c>
      <c r="G278" s="152"/>
      <c r="H278" s="152" t="s">
        <v>346</v>
      </c>
      <c r="I278" s="152" t="s">
        <v>383</v>
      </c>
      <c r="J278" s="152">
        <v>2</v>
      </c>
      <c r="K278" s="153">
        <v>1.3</v>
      </c>
      <c r="L278" s="196" t="s">
        <v>51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49999999999999" customHeight="1" x14ac:dyDescent="0.3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382</v>
      </c>
      <c r="F279" s="152">
        <v>25281</v>
      </c>
      <c r="G279" s="152"/>
      <c r="H279" s="152" t="s">
        <v>346</v>
      </c>
      <c r="I279" s="152" t="s">
        <v>385</v>
      </c>
      <c r="J279" s="152">
        <v>3</v>
      </c>
      <c r="K279" s="153">
        <v>1.3</v>
      </c>
      <c r="L279" s="196" t="s">
        <v>50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49999999999999" customHeight="1" x14ac:dyDescent="0.3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382</v>
      </c>
      <c r="F280" s="152">
        <v>25282</v>
      </c>
      <c r="G280" s="152"/>
      <c r="H280" s="152" t="s">
        <v>346</v>
      </c>
      <c r="I280" s="152" t="s">
        <v>387</v>
      </c>
      <c r="J280" s="152">
        <v>2</v>
      </c>
      <c r="K280" s="153">
        <v>1.3</v>
      </c>
      <c r="L280" s="196" t="s">
        <v>51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49999999999999" customHeight="1" x14ac:dyDescent="0.3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382</v>
      </c>
      <c r="F281" s="152">
        <v>25284</v>
      </c>
      <c r="G281" s="152"/>
      <c r="H281" s="152" t="s">
        <v>346</v>
      </c>
      <c r="I281" s="152" t="s">
        <v>386</v>
      </c>
      <c r="J281" s="152">
        <v>3</v>
      </c>
      <c r="K281" s="153">
        <v>1.3</v>
      </c>
      <c r="L281" s="196" t="s">
        <v>50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49999999999999" customHeight="1" x14ac:dyDescent="0.3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382</v>
      </c>
      <c r="F282" s="152">
        <v>25285</v>
      </c>
      <c r="G282" s="152"/>
      <c r="H282" s="152" t="s">
        <v>346</v>
      </c>
      <c r="I282" s="152" t="s">
        <v>384</v>
      </c>
      <c r="J282" s="152">
        <v>4</v>
      </c>
      <c r="K282" s="153">
        <v>1.3</v>
      </c>
      <c r="L282" s="196" t="s">
        <v>52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49999999999999" customHeight="1" x14ac:dyDescent="0.3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396</v>
      </c>
      <c r="F283" s="152">
        <v>25286</v>
      </c>
      <c r="G283" s="152"/>
      <c r="H283" s="152" t="s">
        <v>346</v>
      </c>
      <c r="I283" s="152" t="s">
        <v>397</v>
      </c>
      <c r="J283" s="152">
        <v>3</v>
      </c>
      <c r="K283" s="153">
        <v>1.3</v>
      </c>
      <c r="L283" s="196" t="s">
        <v>50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49999999999999" customHeight="1" x14ac:dyDescent="0.3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396</v>
      </c>
      <c r="F284" s="152">
        <v>25287</v>
      </c>
      <c r="G284" s="152"/>
      <c r="H284" s="152" t="s">
        <v>346</v>
      </c>
      <c r="I284" s="152" t="s">
        <v>398</v>
      </c>
      <c r="J284" s="152">
        <v>3</v>
      </c>
      <c r="K284" s="153">
        <v>1.3</v>
      </c>
      <c r="L284" s="196" t="s">
        <v>50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49999999999999" customHeight="1" x14ac:dyDescent="0.3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396</v>
      </c>
      <c r="F285" s="152">
        <v>25288</v>
      </c>
      <c r="G285" s="152"/>
      <c r="H285" s="152" t="s">
        <v>346</v>
      </c>
      <c r="I285" s="152" t="s">
        <v>399</v>
      </c>
      <c r="J285" s="152">
        <v>3</v>
      </c>
      <c r="K285" s="153">
        <v>1.3</v>
      </c>
      <c r="L285" s="196" t="s">
        <v>50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49999999999999" customHeight="1" x14ac:dyDescent="0.3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396</v>
      </c>
      <c r="F286" s="152">
        <v>25289</v>
      </c>
      <c r="G286" s="152"/>
      <c r="H286" s="152" t="s">
        <v>346</v>
      </c>
      <c r="I286" s="152" t="s">
        <v>400</v>
      </c>
      <c r="J286" s="152">
        <v>3</v>
      </c>
      <c r="K286" s="153">
        <v>1.3</v>
      </c>
      <c r="L286" s="196" t="s">
        <v>50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49999999999999" customHeight="1" x14ac:dyDescent="0.3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396</v>
      </c>
      <c r="F287" s="152">
        <v>25290</v>
      </c>
      <c r="G287" s="152"/>
      <c r="H287" s="152" t="s">
        <v>346</v>
      </c>
      <c r="I287" s="152" t="s">
        <v>402</v>
      </c>
      <c r="J287" s="152">
        <v>2</v>
      </c>
      <c r="K287" s="153">
        <v>1.3</v>
      </c>
      <c r="L287" s="196" t="s">
        <v>51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49999999999999" customHeight="1" x14ac:dyDescent="0.3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396</v>
      </c>
      <c r="F288" s="152">
        <v>25291</v>
      </c>
      <c r="G288" s="152"/>
      <c r="H288" s="152" t="s">
        <v>346</v>
      </c>
      <c r="I288" s="152" t="s">
        <v>403</v>
      </c>
      <c r="J288" s="152">
        <v>2</v>
      </c>
      <c r="K288" s="153">
        <v>1.3</v>
      </c>
      <c r="L288" s="196" t="s">
        <v>51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49999999999999" customHeight="1" x14ac:dyDescent="0.3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396</v>
      </c>
      <c r="F289" s="152">
        <v>25292</v>
      </c>
      <c r="G289" s="152"/>
      <c r="H289" s="152" t="s">
        <v>346</v>
      </c>
      <c r="I289" s="152" t="s">
        <v>404</v>
      </c>
      <c r="J289" s="152">
        <v>2</v>
      </c>
      <c r="K289" s="153">
        <v>1.3</v>
      </c>
      <c r="L289" s="196" t="s">
        <v>51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49999999999999" customHeight="1" x14ac:dyDescent="0.3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396</v>
      </c>
      <c r="F290" s="152">
        <v>25293</v>
      </c>
      <c r="G290" s="152"/>
      <c r="H290" s="152" t="s">
        <v>346</v>
      </c>
      <c r="I290" s="152" t="s">
        <v>405</v>
      </c>
      <c r="J290" s="152">
        <v>2</v>
      </c>
      <c r="K290" s="153">
        <v>1.3</v>
      </c>
      <c r="L290" s="196" t="s">
        <v>51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49999999999999" customHeight="1" x14ac:dyDescent="0.3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396</v>
      </c>
      <c r="F291" s="152">
        <v>25294</v>
      </c>
      <c r="G291" s="152"/>
      <c r="H291" s="152" t="s">
        <v>346</v>
      </c>
      <c r="I291" s="152" t="s">
        <v>401</v>
      </c>
      <c r="J291" s="152">
        <v>3</v>
      </c>
      <c r="K291" s="153">
        <v>1.3</v>
      </c>
      <c r="L291" s="196" t="s">
        <v>50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49999999999999" customHeight="1" x14ac:dyDescent="0.3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396</v>
      </c>
      <c r="F292" s="152">
        <v>25295</v>
      </c>
      <c r="G292" s="152"/>
      <c r="H292" s="152" t="s">
        <v>346</v>
      </c>
      <c r="I292" s="152" t="s">
        <v>406</v>
      </c>
      <c r="J292" s="152">
        <v>2</v>
      </c>
      <c r="K292" s="153">
        <v>1.3</v>
      </c>
      <c r="L292" s="196" t="s">
        <v>51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49999999999999" customHeight="1" x14ac:dyDescent="0.3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407</v>
      </c>
      <c r="F293" s="152">
        <v>25296</v>
      </c>
      <c r="G293" s="152"/>
      <c r="H293" s="152" t="s">
        <v>346</v>
      </c>
      <c r="I293" s="152" t="s">
        <v>408</v>
      </c>
      <c r="J293" s="152">
        <v>4</v>
      </c>
      <c r="K293" s="153">
        <v>1.3</v>
      </c>
      <c r="L293" s="196" t="s">
        <v>52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49999999999999" customHeight="1" x14ac:dyDescent="0.3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407</v>
      </c>
      <c r="F294" s="152">
        <v>25297</v>
      </c>
      <c r="G294" s="152"/>
      <c r="H294" s="152" t="s">
        <v>346</v>
      </c>
      <c r="I294" s="152" t="s">
        <v>409</v>
      </c>
      <c r="J294" s="152">
        <v>4</v>
      </c>
      <c r="K294" s="153">
        <v>1.3</v>
      </c>
      <c r="L294" s="196" t="s">
        <v>52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49999999999999" customHeight="1" x14ac:dyDescent="0.3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413</v>
      </c>
      <c r="F295" s="152">
        <v>25298</v>
      </c>
      <c r="G295" s="152"/>
      <c r="H295" s="152" t="s">
        <v>346</v>
      </c>
      <c r="I295" s="152" t="s">
        <v>414</v>
      </c>
      <c r="J295" s="152">
        <v>3</v>
      </c>
      <c r="K295" s="153">
        <v>1.3</v>
      </c>
      <c r="L295" s="196" t="s">
        <v>50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49999999999999" customHeight="1" x14ac:dyDescent="0.3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413</v>
      </c>
      <c r="F296" s="152">
        <v>25299</v>
      </c>
      <c r="G296" s="152"/>
      <c r="H296" s="152" t="s">
        <v>346</v>
      </c>
      <c r="I296" s="152" t="s">
        <v>416</v>
      </c>
      <c r="J296" s="152">
        <v>3</v>
      </c>
      <c r="K296" s="153">
        <v>1.3</v>
      </c>
      <c r="L296" s="196" t="s">
        <v>50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49999999999999" customHeight="1" x14ac:dyDescent="0.3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413</v>
      </c>
      <c r="F297" s="152">
        <v>25300</v>
      </c>
      <c r="G297" s="152"/>
      <c r="H297" s="152" t="s">
        <v>346</v>
      </c>
      <c r="I297" s="152" t="s">
        <v>417</v>
      </c>
      <c r="J297" s="152">
        <v>3</v>
      </c>
      <c r="K297" s="153">
        <v>1.3</v>
      </c>
      <c r="L297" s="196" t="s">
        <v>50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49999999999999" customHeight="1" x14ac:dyDescent="0.3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413</v>
      </c>
      <c r="F298" s="152">
        <v>25301</v>
      </c>
      <c r="G298" s="152"/>
      <c r="H298" s="152" t="s">
        <v>346</v>
      </c>
      <c r="I298" s="152" t="s">
        <v>415</v>
      </c>
      <c r="J298" s="152">
        <v>4</v>
      </c>
      <c r="K298" s="153">
        <v>1.8</v>
      </c>
      <c r="L298" s="196" t="s">
        <v>52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49999999999999" customHeight="1" x14ac:dyDescent="0.3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413</v>
      </c>
      <c r="F299" s="152">
        <v>25302</v>
      </c>
      <c r="G299" s="152"/>
      <c r="H299" s="152" t="s">
        <v>346</v>
      </c>
      <c r="I299" s="152" t="s">
        <v>418</v>
      </c>
      <c r="J299" s="152">
        <v>2</v>
      </c>
      <c r="K299" s="153">
        <v>1.3</v>
      </c>
      <c r="L299" s="196" t="s">
        <v>51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49999999999999" customHeight="1" x14ac:dyDescent="0.3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420</v>
      </c>
      <c r="F300" s="152">
        <v>25303</v>
      </c>
      <c r="G300" s="152"/>
      <c r="H300" s="152" t="s">
        <v>346</v>
      </c>
      <c r="I300" s="152" t="s">
        <v>421</v>
      </c>
      <c r="J300" s="152">
        <v>4</v>
      </c>
      <c r="K300" s="153">
        <v>1.6</v>
      </c>
      <c r="L300" s="196" t="s">
        <v>52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49999999999999" customHeight="1" x14ac:dyDescent="0.3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422</v>
      </c>
      <c r="F301" s="152">
        <v>25304</v>
      </c>
      <c r="G301" s="152"/>
      <c r="H301" s="152" t="s">
        <v>346</v>
      </c>
      <c r="I301" s="152" t="s">
        <v>423</v>
      </c>
      <c r="J301" s="152">
        <v>3</v>
      </c>
      <c r="K301" s="153">
        <v>1.3</v>
      </c>
      <c r="L301" s="196" t="s">
        <v>50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49999999999999" customHeight="1" x14ac:dyDescent="0.3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422</v>
      </c>
      <c r="F302" s="152">
        <v>25305</v>
      </c>
      <c r="G302" s="152"/>
      <c r="H302" s="152" t="s">
        <v>346</v>
      </c>
      <c r="I302" s="152" t="s">
        <v>427</v>
      </c>
      <c r="J302" s="152">
        <v>3</v>
      </c>
      <c r="K302" s="153">
        <v>1.3</v>
      </c>
      <c r="L302" s="196" t="s">
        <v>50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49999999999999" customHeight="1" x14ac:dyDescent="0.3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422</v>
      </c>
      <c r="F303" s="152">
        <v>25306</v>
      </c>
      <c r="G303" s="152"/>
      <c r="H303" s="152" t="s">
        <v>346</v>
      </c>
      <c r="I303" s="152" t="s">
        <v>428</v>
      </c>
      <c r="J303" s="152">
        <v>3</v>
      </c>
      <c r="K303" s="153">
        <v>1.3</v>
      </c>
      <c r="L303" s="196" t="s">
        <v>50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49999999999999" customHeight="1" x14ac:dyDescent="0.3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422</v>
      </c>
      <c r="F304" s="152">
        <v>25307</v>
      </c>
      <c r="G304" s="152"/>
      <c r="H304" s="152" t="s">
        <v>346</v>
      </c>
      <c r="I304" s="152" t="s">
        <v>429</v>
      </c>
      <c r="J304" s="152">
        <v>3</v>
      </c>
      <c r="K304" s="153">
        <v>1.3</v>
      </c>
      <c r="L304" s="197" t="s">
        <v>50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49999999999999" customHeight="1" x14ac:dyDescent="0.3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422</v>
      </c>
      <c r="F305" s="152">
        <v>25308</v>
      </c>
      <c r="G305" s="152"/>
      <c r="H305" s="152" t="s">
        <v>346</v>
      </c>
      <c r="I305" s="152" t="s">
        <v>430</v>
      </c>
      <c r="J305" s="152">
        <v>2</v>
      </c>
      <c r="K305" s="153">
        <v>1.3</v>
      </c>
      <c r="L305" s="196" t="s">
        <v>51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49999999999999" customHeight="1" x14ac:dyDescent="0.3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422</v>
      </c>
      <c r="F306" s="152">
        <v>25309</v>
      </c>
      <c r="G306" s="152"/>
      <c r="H306" s="152" t="s">
        <v>346</v>
      </c>
      <c r="I306" s="152" t="s">
        <v>424</v>
      </c>
      <c r="J306" s="152">
        <v>4</v>
      </c>
      <c r="K306" s="153">
        <v>1.3</v>
      </c>
      <c r="L306" s="197" t="s">
        <v>52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49999999999999" customHeight="1" x14ac:dyDescent="0.3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422</v>
      </c>
      <c r="F307" s="152">
        <v>25310</v>
      </c>
      <c r="G307" s="152"/>
      <c r="H307" s="152" t="s">
        <v>346</v>
      </c>
      <c r="I307" s="152" t="s">
        <v>425</v>
      </c>
      <c r="J307" s="152">
        <v>4</v>
      </c>
      <c r="K307" s="153">
        <v>1.3</v>
      </c>
      <c r="L307" s="196" t="s">
        <v>52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49999999999999" customHeight="1" x14ac:dyDescent="0.3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422</v>
      </c>
      <c r="F308" s="166">
        <v>25311</v>
      </c>
      <c r="G308" s="166"/>
      <c r="H308" s="166" t="s">
        <v>346</v>
      </c>
      <c r="I308" s="166" t="s">
        <v>426</v>
      </c>
      <c r="J308" s="166">
        <v>4</v>
      </c>
      <c r="K308" s="153">
        <v>1.3</v>
      </c>
      <c r="L308" s="197" t="s">
        <v>52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49999999999999" customHeight="1" x14ac:dyDescent="0.3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431</v>
      </c>
      <c r="F309" s="169">
        <v>25312</v>
      </c>
      <c r="G309" s="169"/>
      <c r="H309" s="169" t="s">
        <v>346</v>
      </c>
      <c r="I309" s="169" t="s">
        <v>432</v>
      </c>
      <c r="J309" s="169">
        <v>4</v>
      </c>
      <c r="K309" s="153">
        <v>1.3</v>
      </c>
      <c r="L309" s="197" t="s">
        <v>52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49999999999999" customHeight="1" x14ac:dyDescent="0.3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431</v>
      </c>
      <c r="F310" s="169">
        <v>25313</v>
      </c>
      <c r="G310" s="169"/>
      <c r="H310" s="169" t="s">
        <v>346</v>
      </c>
      <c r="I310" s="169" t="s">
        <v>433</v>
      </c>
      <c r="J310" s="169">
        <v>4</v>
      </c>
      <c r="K310" s="153">
        <v>1.3</v>
      </c>
      <c r="L310" s="197" t="s">
        <v>52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49999999999999" customHeight="1" x14ac:dyDescent="0.3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431</v>
      </c>
      <c r="F311" s="169">
        <v>25314</v>
      </c>
      <c r="G311" s="169"/>
      <c r="H311" s="169" t="s">
        <v>346</v>
      </c>
      <c r="I311" s="169" t="s">
        <v>434</v>
      </c>
      <c r="J311" s="169">
        <v>4</v>
      </c>
      <c r="K311" s="153">
        <v>1.3</v>
      </c>
      <c r="L311" s="197" t="s">
        <v>52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49999999999999" customHeight="1" x14ac:dyDescent="0.3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431</v>
      </c>
      <c r="F312" s="169">
        <v>25315</v>
      </c>
      <c r="G312" s="169"/>
      <c r="H312" s="169" t="s">
        <v>346</v>
      </c>
      <c r="I312" s="169" t="s">
        <v>435</v>
      </c>
      <c r="J312" s="169">
        <v>3</v>
      </c>
      <c r="K312" s="153">
        <v>1.3</v>
      </c>
      <c r="L312" s="196" t="s">
        <v>50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49999999999999" customHeight="1" x14ac:dyDescent="0.3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431</v>
      </c>
      <c r="F313" s="169">
        <v>25316</v>
      </c>
      <c r="G313" s="169"/>
      <c r="H313" s="169" t="s">
        <v>346</v>
      </c>
      <c r="I313" s="169" t="s">
        <v>436</v>
      </c>
      <c r="J313" s="169">
        <v>3</v>
      </c>
      <c r="K313" s="153">
        <v>1.3</v>
      </c>
      <c r="L313" s="196" t="s">
        <v>50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49999999999999" customHeight="1" x14ac:dyDescent="0.3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437</v>
      </c>
      <c r="F314" s="169">
        <v>25317</v>
      </c>
      <c r="G314" s="169"/>
      <c r="H314" s="169" t="s">
        <v>346</v>
      </c>
      <c r="I314" s="169" t="s">
        <v>438</v>
      </c>
      <c r="J314" s="169">
        <v>2</v>
      </c>
      <c r="K314" s="153">
        <v>1.6</v>
      </c>
      <c r="L314" s="196" t="s">
        <v>51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49999999999999" customHeight="1" x14ac:dyDescent="0.3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437</v>
      </c>
      <c r="F315" s="169">
        <v>25318</v>
      </c>
      <c r="G315" s="169"/>
      <c r="H315" s="169" t="s">
        <v>346</v>
      </c>
      <c r="I315" s="169" t="s">
        <v>439</v>
      </c>
      <c r="J315" s="169">
        <v>2</v>
      </c>
      <c r="K315" s="153">
        <v>1.6</v>
      </c>
      <c r="L315" s="196" t="s">
        <v>51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49999999999999" customHeight="1" x14ac:dyDescent="0.3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437</v>
      </c>
      <c r="F316" s="169">
        <v>25319</v>
      </c>
      <c r="G316" s="169"/>
      <c r="H316" s="169" t="s">
        <v>346</v>
      </c>
      <c r="I316" s="169" t="s">
        <v>440</v>
      </c>
      <c r="J316" s="169">
        <v>2</v>
      </c>
      <c r="K316" s="153">
        <v>1.6</v>
      </c>
      <c r="L316" s="196" t="s">
        <v>51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49999999999999" customHeight="1" x14ac:dyDescent="0.3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441</v>
      </c>
      <c r="F317" s="169">
        <v>25320</v>
      </c>
      <c r="G317" s="169"/>
      <c r="H317" s="169" t="s">
        <v>346</v>
      </c>
      <c r="I317" s="169" t="s">
        <v>442</v>
      </c>
      <c r="J317" s="169">
        <v>3</v>
      </c>
      <c r="K317" s="153">
        <v>1.8</v>
      </c>
      <c r="L317" s="196" t="s">
        <v>50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49999999999999" customHeight="1" x14ac:dyDescent="0.3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441</v>
      </c>
      <c r="F318" s="169">
        <v>25321</v>
      </c>
      <c r="G318" s="169"/>
      <c r="H318" s="169" t="s">
        <v>346</v>
      </c>
      <c r="I318" s="169" t="s">
        <v>445</v>
      </c>
      <c r="J318" s="169">
        <v>3</v>
      </c>
      <c r="K318" s="153">
        <v>1.8</v>
      </c>
      <c r="L318" s="197" t="s">
        <v>50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49999999999999" customHeight="1" x14ac:dyDescent="0.3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441</v>
      </c>
      <c r="F319" s="169">
        <v>25322</v>
      </c>
      <c r="G319" s="169"/>
      <c r="H319" s="169" t="s">
        <v>346</v>
      </c>
      <c r="I319" s="169" t="s">
        <v>446</v>
      </c>
      <c r="J319" s="169">
        <v>2</v>
      </c>
      <c r="K319" s="153">
        <v>1.8</v>
      </c>
      <c r="L319" s="196" t="s">
        <v>51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49999999999999" customHeight="1" x14ac:dyDescent="0.3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441</v>
      </c>
      <c r="F320" s="169">
        <v>25323</v>
      </c>
      <c r="G320" s="169"/>
      <c r="H320" s="169" t="s">
        <v>346</v>
      </c>
      <c r="I320" s="169" t="s">
        <v>443</v>
      </c>
      <c r="J320" s="169">
        <v>4</v>
      </c>
      <c r="K320" s="153">
        <v>1.8</v>
      </c>
      <c r="L320" s="196" t="s">
        <v>52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49999999999999" customHeight="1" x14ac:dyDescent="0.3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441</v>
      </c>
      <c r="F321" s="169">
        <v>25324</v>
      </c>
      <c r="G321" s="169"/>
      <c r="H321" s="169" t="s">
        <v>346</v>
      </c>
      <c r="I321" s="169" t="s">
        <v>444</v>
      </c>
      <c r="J321" s="169">
        <v>4</v>
      </c>
      <c r="K321" s="153">
        <v>1.8</v>
      </c>
      <c r="L321" s="196" t="s">
        <v>52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49999999999999" customHeight="1" x14ac:dyDescent="0.3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347</v>
      </c>
      <c r="F322" s="152">
        <v>25331</v>
      </c>
      <c r="G322" s="152"/>
      <c r="H322" s="152" t="s">
        <v>346</v>
      </c>
      <c r="I322" s="152" t="s">
        <v>348</v>
      </c>
      <c r="J322" s="152">
        <v>3</v>
      </c>
      <c r="K322" s="153">
        <v>1.3</v>
      </c>
      <c r="L322" s="196" t="s">
        <v>50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49999999999999" customHeight="1" x14ac:dyDescent="0.3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347</v>
      </c>
      <c r="F323" s="152">
        <v>25332</v>
      </c>
      <c r="G323" s="152"/>
      <c r="H323" s="152" t="s">
        <v>346</v>
      </c>
      <c r="I323" s="152" t="s">
        <v>349</v>
      </c>
      <c r="J323" s="152">
        <v>3</v>
      </c>
      <c r="K323" s="153">
        <v>1.3</v>
      </c>
      <c r="L323" s="196" t="s">
        <v>50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49999999999999" customHeight="1" x14ac:dyDescent="0.3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347</v>
      </c>
      <c r="F324" s="152">
        <v>25333</v>
      </c>
      <c r="G324" s="152"/>
      <c r="H324" s="152" t="s">
        <v>346</v>
      </c>
      <c r="I324" s="152" t="s">
        <v>350</v>
      </c>
      <c r="J324" s="152">
        <v>2</v>
      </c>
      <c r="K324" s="153">
        <v>1.3</v>
      </c>
      <c r="L324" s="196" t="s">
        <v>51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49999999999999" customHeight="1" x14ac:dyDescent="0.3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358</v>
      </c>
      <c r="F325" s="152">
        <v>25334</v>
      </c>
      <c r="G325" s="152"/>
      <c r="H325" s="152" t="s">
        <v>346</v>
      </c>
      <c r="I325" s="152" t="s">
        <v>359</v>
      </c>
      <c r="J325" s="152">
        <v>2</v>
      </c>
      <c r="K325" s="153">
        <v>1.6</v>
      </c>
      <c r="L325" s="196" t="s">
        <v>51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49999999999999" customHeight="1" x14ac:dyDescent="0.3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360</v>
      </c>
      <c r="F326" s="152">
        <v>25335</v>
      </c>
      <c r="G326" s="152"/>
      <c r="H326" s="152" t="s">
        <v>346</v>
      </c>
      <c r="I326" s="152" t="s">
        <v>361</v>
      </c>
      <c r="J326" s="152">
        <v>2</v>
      </c>
      <c r="K326" s="153">
        <v>1.6</v>
      </c>
      <c r="L326" s="196" t="s">
        <v>51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49999999999999" customHeight="1" x14ac:dyDescent="0.3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360</v>
      </c>
      <c r="F327" s="152">
        <v>25336</v>
      </c>
      <c r="G327" s="152"/>
      <c r="H327" s="152" t="s">
        <v>346</v>
      </c>
      <c r="I327" s="152" t="s">
        <v>362</v>
      </c>
      <c r="J327" s="152">
        <v>3</v>
      </c>
      <c r="K327" s="153">
        <v>1.6</v>
      </c>
      <c r="L327" s="196" t="s">
        <v>50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49999999999999" customHeight="1" x14ac:dyDescent="0.3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360</v>
      </c>
      <c r="F328" s="152">
        <v>25337</v>
      </c>
      <c r="G328" s="152"/>
      <c r="H328" s="152" t="s">
        <v>346</v>
      </c>
      <c r="I328" s="152" t="s">
        <v>364</v>
      </c>
      <c r="J328" s="152">
        <v>2</v>
      </c>
      <c r="K328" s="153">
        <v>1.4</v>
      </c>
      <c r="L328" s="196" t="s">
        <v>51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49999999999999" customHeight="1" x14ac:dyDescent="0.3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360</v>
      </c>
      <c r="F329" s="152">
        <v>25338</v>
      </c>
      <c r="G329" s="152"/>
      <c r="H329" s="152" t="s">
        <v>346</v>
      </c>
      <c r="I329" s="152" t="s">
        <v>363</v>
      </c>
      <c r="J329" s="152">
        <v>3</v>
      </c>
      <c r="K329" s="153">
        <v>1.4</v>
      </c>
      <c r="L329" s="196" t="s">
        <v>50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49999999999999" customHeight="1" x14ac:dyDescent="0.3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388</v>
      </c>
      <c r="F330" s="152">
        <v>25339</v>
      </c>
      <c r="G330" s="152"/>
      <c r="H330" s="152" t="s">
        <v>346</v>
      </c>
      <c r="I330" s="152" t="s">
        <v>389</v>
      </c>
      <c r="J330" s="152">
        <v>3</v>
      </c>
      <c r="K330" s="153">
        <v>1.3</v>
      </c>
      <c r="L330" s="196" t="s">
        <v>50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49999999999999" customHeight="1" x14ac:dyDescent="0.3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388</v>
      </c>
      <c r="F331" s="152">
        <v>25340</v>
      </c>
      <c r="G331" s="152"/>
      <c r="H331" s="152" t="s">
        <v>346</v>
      </c>
      <c r="I331" s="152" t="s">
        <v>390</v>
      </c>
      <c r="J331" s="152">
        <v>3</v>
      </c>
      <c r="K331" s="153">
        <v>1.3</v>
      </c>
      <c r="L331" s="196" t="s">
        <v>50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49999999999999" customHeight="1" x14ac:dyDescent="0.3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388</v>
      </c>
      <c r="F332" s="152">
        <v>25341</v>
      </c>
      <c r="G332" s="152"/>
      <c r="H332" s="152" t="s">
        <v>346</v>
      </c>
      <c r="I332" s="152" t="s">
        <v>391</v>
      </c>
      <c r="J332" s="152">
        <v>2</v>
      </c>
      <c r="K332" s="153">
        <v>1.3</v>
      </c>
      <c r="L332" s="196" t="s">
        <v>51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49999999999999" customHeight="1" x14ac:dyDescent="0.3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388</v>
      </c>
      <c r="F333" s="152">
        <v>25342</v>
      </c>
      <c r="G333" s="152"/>
      <c r="H333" s="152" t="s">
        <v>346</v>
      </c>
      <c r="I333" s="152" t="s">
        <v>392</v>
      </c>
      <c r="J333" s="152">
        <v>2</v>
      </c>
      <c r="K333" s="153">
        <v>1.3</v>
      </c>
      <c r="L333" s="196" t="s">
        <v>51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49999999999999" customHeight="1" x14ac:dyDescent="0.3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393</v>
      </c>
      <c r="F334" s="152">
        <v>25343</v>
      </c>
      <c r="G334" s="152"/>
      <c r="H334" s="152" t="s">
        <v>346</v>
      </c>
      <c r="I334" s="152" t="s">
        <v>394</v>
      </c>
      <c r="J334" s="152">
        <v>4</v>
      </c>
      <c r="K334" s="153">
        <v>1.3</v>
      </c>
      <c r="L334" s="196" t="s">
        <v>52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49999999999999" customHeight="1" x14ac:dyDescent="0.3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393</v>
      </c>
      <c r="F335" s="152">
        <v>25344</v>
      </c>
      <c r="G335" s="152"/>
      <c r="H335" s="152" t="s">
        <v>346</v>
      </c>
      <c r="I335" s="152" t="s">
        <v>395</v>
      </c>
      <c r="J335" s="152">
        <v>4</v>
      </c>
      <c r="K335" s="153">
        <v>1.3</v>
      </c>
      <c r="L335" s="196" t="s">
        <v>52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49999999999999" customHeight="1" x14ac:dyDescent="0.3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410</v>
      </c>
      <c r="F336" s="152">
        <v>25345</v>
      </c>
      <c r="G336" s="152"/>
      <c r="H336" s="152" t="s">
        <v>346</v>
      </c>
      <c r="I336" s="152" t="s">
        <v>411</v>
      </c>
      <c r="J336" s="152">
        <v>4</v>
      </c>
      <c r="K336" s="153">
        <v>1.6</v>
      </c>
      <c r="L336" s="196" t="s">
        <v>52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49999999999999" customHeight="1" x14ac:dyDescent="0.3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410</v>
      </c>
      <c r="F337" s="152">
        <v>25346</v>
      </c>
      <c r="G337" s="152"/>
      <c r="H337" s="152" t="s">
        <v>346</v>
      </c>
      <c r="I337" s="152" t="s">
        <v>412</v>
      </c>
      <c r="J337" s="152">
        <v>3</v>
      </c>
      <c r="K337" s="153">
        <v>1.6</v>
      </c>
      <c r="L337" s="196" t="s">
        <v>50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49999999999999" customHeight="1" x14ac:dyDescent="0.3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447</v>
      </c>
      <c r="F338" s="152">
        <v>25347</v>
      </c>
      <c r="G338" s="152"/>
      <c r="H338" s="152" t="s">
        <v>346</v>
      </c>
      <c r="I338" s="152" t="s">
        <v>448</v>
      </c>
      <c r="J338" s="152">
        <v>3</v>
      </c>
      <c r="K338" s="153">
        <v>1.3</v>
      </c>
      <c r="L338" s="196" t="s">
        <v>50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49999999999999" customHeight="1" x14ac:dyDescent="0.3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447</v>
      </c>
      <c r="F339" s="152">
        <v>25348</v>
      </c>
      <c r="G339" s="152"/>
      <c r="H339" s="152" t="s">
        <v>346</v>
      </c>
      <c r="I339" s="152" t="s">
        <v>449</v>
      </c>
      <c r="J339" s="152">
        <v>3</v>
      </c>
      <c r="K339" s="153">
        <v>1.3</v>
      </c>
      <c r="L339" s="196" t="s">
        <v>50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49999999999999" customHeight="1" x14ac:dyDescent="0.3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447</v>
      </c>
      <c r="F340" s="152">
        <v>25349</v>
      </c>
      <c r="G340" s="152"/>
      <c r="H340" s="152" t="s">
        <v>346</v>
      </c>
      <c r="I340" s="152" t="s">
        <v>450</v>
      </c>
      <c r="J340" s="152">
        <v>3</v>
      </c>
      <c r="K340" s="153">
        <v>1.3</v>
      </c>
      <c r="L340" s="196" t="s">
        <v>50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49999999999999" customHeight="1" x14ac:dyDescent="0.3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447</v>
      </c>
      <c r="F341" s="152">
        <v>25350</v>
      </c>
      <c r="G341" s="152"/>
      <c r="H341" s="152" t="s">
        <v>346</v>
      </c>
      <c r="I341" s="152" t="s">
        <v>451</v>
      </c>
      <c r="J341" s="152">
        <v>2</v>
      </c>
      <c r="K341" s="153">
        <v>1.3</v>
      </c>
      <c r="L341" s="196" t="s">
        <v>51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49999999999999" customHeight="1" x14ac:dyDescent="0.3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769</v>
      </c>
      <c r="F342" s="152">
        <v>25351</v>
      </c>
      <c r="G342" s="152"/>
      <c r="H342" s="152" t="s">
        <v>768</v>
      </c>
      <c r="I342" s="152" t="s">
        <v>770</v>
      </c>
      <c r="J342" s="152">
        <v>4</v>
      </c>
      <c r="K342" s="153">
        <v>1.3</v>
      </c>
      <c r="L342" s="196" t="s">
        <v>52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49999999999999" customHeight="1" x14ac:dyDescent="0.3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769</v>
      </c>
      <c r="F343" s="152">
        <v>25352</v>
      </c>
      <c r="G343" s="152"/>
      <c r="H343" s="152" t="s">
        <v>768</v>
      </c>
      <c r="I343" s="152" t="s">
        <v>771</v>
      </c>
      <c r="J343" s="152">
        <v>4</v>
      </c>
      <c r="K343" s="153">
        <v>1.3</v>
      </c>
      <c r="L343" s="196" t="s">
        <v>52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49999999999999" customHeight="1" x14ac:dyDescent="0.3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769</v>
      </c>
      <c r="F344" s="152">
        <v>25353</v>
      </c>
      <c r="G344" s="152"/>
      <c r="H344" s="152" t="s">
        <v>768</v>
      </c>
      <c r="I344" s="152" t="s">
        <v>772</v>
      </c>
      <c r="J344" s="152">
        <v>3</v>
      </c>
      <c r="K344" s="153">
        <v>1.3</v>
      </c>
      <c r="L344" s="196" t="s">
        <v>50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49999999999999" customHeight="1" x14ac:dyDescent="0.3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769</v>
      </c>
      <c r="F345" s="152">
        <v>25354</v>
      </c>
      <c r="G345" s="152"/>
      <c r="H345" s="152" t="s">
        <v>768</v>
      </c>
      <c r="I345" s="152" t="s">
        <v>773</v>
      </c>
      <c r="J345" s="152">
        <v>3</v>
      </c>
      <c r="K345" s="153">
        <v>1.3</v>
      </c>
      <c r="L345" s="196" t="s">
        <v>50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49999999999999" customHeight="1" x14ac:dyDescent="0.3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774</v>
      </c>
      <c r="F346" s="152">
        <v>25355</v>
      </c>
      <c r="G346" s="152"/>
      <c r="H346" s="152" t="s">
        <v>768</v>
      </c>
      <c r="I346" s="152" t="s">
        <v>775</v>
      </c>
      <c r="J346" s="152">
        <v>3</v>
      </c>
      <c r="K346" s="153">
        <v>1.3</v>
      </c>
      <c r="L346" s="196" t="s">
        <v>50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49999999999999" customHeight="1" x14ac:dyDescent="0.3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774</v>
      </c>
      <c r="F347" s="152">
        <v>25356</v>
      </c>
      <c r="G347" s="152"/>
      <c r="H347" s="152" t="s">
        <v>768</v>
      </c>
      <c r="I347" s="152" t="s">
        <v>777</v>
      </c>
      <c r="J347" s="152">
        <v>2</v>
      </c>
      <c r="K347" s="153">
        <v>1.3</v>
      </c>
      <c r="L347" s="196" t="s">
        <v>51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49999999999999" customHeight="1" x14ac:dyDescent="0.3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774</v>
      </c>
      <c r="F348" s="152">
        <v>25357</v>
      </c>
      <c r="G348" s="152"/>
      <c r="H348" s="152" t="s">
        <v>768</v>
      </c>
      <c r="I348" s="152" t="s">
        <v>776</v>
      </c>
      <c r="J348" s="152">
        <v>4</v>
      </c>
      <c r="K348" s="153">
        <v>1.3</v>
      </c>
      <c r="L348" s="196" t="s">
        <v>52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49999999999999" customHeight="1" x14ac:dyDescent="0.3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595</v>
      </c>
      <c r="F349" s="152">
        <v>25363</v>
      </c>
      <c r="G349" s="152"/>
      <c r="H349" s="152" t="s">
        <v>592</v>
      </c>
      <c r="I349" s="152" t="s">
        <v>596</v>
      </c>
      <c r="J349" s="152">
        <v>4</v>
      </c>
      <c r="K349" s="153">
        <v>1.3</v>
      </c>
      <c r="L349" s="196" t="s">
        <v>52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49999999999999" customHeight="1" x14ac:dyDescent="0.3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597</v>
      </c>
      <c r="F350" s="152">
        <v>25364</v>
      </c>
      <c r="G350" s="152"/>
      <c r="H350" s="152" t="s">
        <v>592</v>
      </c>
      <c r="I350" s="152" t="s">
        <v>598</v>
      </c>
      <c r="J350" s="152">
        <v>2</v>
      </c>
      <c r="K350" s="153">
        <v>1.3</v>
      </c>
      <c r="L350" s="196" t="s">
        <v>51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49999999999999" customHeight="1" x14ac:dyDescent="0.3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607</v>
      </c>
      <c r="F351" s="152">
        <v>25371</v>
      </c>
      <c r="G351" s="152"/>
      <c r="H351" s="152" t="s">
        <v>592</v>
      </c>
      <c r="I351" s="152" t="s">
        <v>608</v>
      </c>
      <c r="J351" s="152">
        <v>2</v>
      </c>
      <c r="K351" s="153">
        <v>1.3</v>
      </c>
      <c r="L351" s="196" t="s">
        <v>51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49999999999999" customHeight="1" x14ac:dyDescent="0.3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607</v>
      </c>
      <c r="F352" s="152">
        <v>25372</v>
      </c>
      <c r="G352" s="152"/>
      <c r="H352" s="152" t="s">
        <v>592</v>
      </c>
      <c r="I352" s="152" t="s">
        <v>609</v>
      </c>
      <c r="J352" s="152">
        <v>3</v>
      </c>
      <c r="K352" s="153">
        <v>1.3</v>
      </c>
      <c r="L352" s="196" t="s">
        <v>50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49999999999999" customHeight="1" x14ac:dyDescent="0.3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607</v>
      </c>
      <c r="F353" s="152">
        <v>25373</v>
      </c>
      <c r="G353" s="152"/>
      <c r="H353" s="152" t="s">
        <v>592</v>
      </c>
      <c r="I353" s="152" t="s">
        <v>610</v>
      </c>
      <c r="J353" s="152">
        <v>2</v>
      </c>
      <c r="K353" s="153">
        <v>1.3</v>
      </c>
      <c r="L353" s="196" t="s">
        <v>51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49999999999999" customHeight="1" x14ac:dyDescent="0.3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611</v>
      </c>
      <c r="F354" s="174">
        <v>25374</v>
      </c>
      <c r="G354" s="174"/>
      <c r="H354" s="174" t="s">
        <v>592</v>
      </c>
      <c r="I354" s="174" t="s">
        <v>612</v>
      </c>
      <c r="J354" s="174">
        <v>4</v>
      </c>
      <c r="K354" s="153">
        <v>1.8</v>
      </c>
      <c r="L354" s="196" t="s">
        <v>52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49999999999999" customHeight="1" x14ac:dyDescent="0.3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613</v>
      </c>
      <c r="F355" s="152">
        <v>25377</v>
      </c>
      <c r="G355" s="152"/>
      <c r="H355" s="152" t="s">
        <v>592</v>
      </c>
      <c r="I355" s="152" t="s">
        <v>614</v>
      </c>
      <c r="J355" s="152">
        <v>4</v>
      </c>
      <c r="K355" s="153">
        <v>1.3</v>
      </c>
      <c r="L355" s="196" t="s">
        <v>52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49999999999999" customHeight="1" x14ac:dyDescent="0.3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613</v>
      </c>
      <c r="F356" s="152">
        <v>25378</v>
      </c>
      <c r="G356" s="152"/>
      <c r="H356" s="152" t="s">
        <v>592</v>
      </c>
      <c r="I356" s="152" t="s">
        <v>615</v>
      </c>
      <c r="J356" s="152">
        <v>4</v>
      </c>
      <c r="K356" s="153">
        <v>1.3</v>
      </c>
      <c r="L356" s="196" t="s">
        <v>52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49999999999999" customHeight="1" x14ac:dyDescent="0.3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613</v>
      </c>
      <c r="F357" s="152">
        <v>25379</v>
      </c>
      <c r="G357" s="152"/>
      <c r="H357" s="152" t="s">
        <v>592</v>
      </c>
      <c r="I357" s="152" t="s">
        <v>616</v>
      </c>
      <c r="J357" s="152">
        <v>4</v>
      </c>
      <c r="K357" s="153">
        <v>1.3</v>
      </c>
      <c r="L357" s="196" t="s">
        <v>52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49999999999999" customHeight="1" x14ac:dyDescent="0.3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617</v>
      </c>
      <c r="F358" s="152">
        <v>25380</v>
      </c>
      <c r="G358" s="152"/>
      <c r="H358" s="152" t="s">
        <v>592</v>
      </c>
      <c r="I358" s="152" t="s">
        <v>618</v>
      </c>
      <c r="J358" s="152">
        <v>2</v>
      </c>
      <c r="K358" s="153">
        <v>1.3</v>
      </c>
      <c r="L358" s="196" t="s">
        <v>51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49999999999999" customHeight="1" x14ac:dyDescent="0.3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617</v>
      </c>
      <c r="F359" s="152">
        <v>25381</v>
      </c>
      <c r="G359" s="152"/>
      <c r="H359" s="152" t="s">
        <v>592</v>
      </c>
      <c r="I359" s="152" t="s">
        <v>620</v>
      </c>
      <c r="J359" s="152">
        <v>2</v>
      </c>
      <c r="K359" s="153">
        <v>1.3</v>
      </c>
      <c r="L359" s="196" t="s">
        <v>51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49999999999999" customHeight="1" x14ac:dyDescent="0.3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617</v>
      </c>
      <c r="F360" s="152">
        <v>25382</v>
      </c>
      <c r="G360" s="152"/>
      <c r="H360" s="152" t="s">
        <v>592</v>
      </c>
      <c r="I360" s="152" t="s">
        <v>621</v>
      </c>
      <c r="J360" s="152">
        <v>2</v>
      </c>
      <c r="K360" s="153">
        <v>1.3</v>
      </c>
      <c r="L360" s="196" t="s">
        <v>51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49999999999999" customHeight="1" x14ac:dyDescent="0.3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617</v>
      </c>
      <c r="F361" s="152">
        <v>25383</v>
      </c>
      <c r="G361" s="152"/>
      <c r="H361" s="152" t="s">
        <v>592</v>
      </c>
      <c r="I361" s="152" t="s">
        <v>619</v>
      </c>
      <c r="J361" s="152">
        <v>3</v>
      </c>
      <c r="K361" s="153">
        <v>1.3</v>
      </c>
      <c r="L361" s="196" t="s">
        <v>50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49999999999999" customHeight="1" x14ac:dyDescent="0.3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622</v>
      </c>
      <c r="F362" s="152">
        <v>25384</v>
      </c>
      <c r="G362" s="152"/>
      <c r="H362" s="152" t="s">
        <v>592</v>
      </c>
      <c r="I362" s="152" t="s">
        <v>623</v>
      </c>
      <c r="J362" s="152">
        <v>3</v>
      </c>
      <c r="K362" s="153">
        <v>1.3</v>
      </c>
      <c r="L362" s="196" t="s">
        <v>50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49999999999999" customHeight="1" x14ac:dyDescent="0.3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624</v>
      </c>
      <c r="F363" s="152">
        <v>25385</v>
      </c>
      <c r="G363" s="152"/>
      <c r="H363" s="152" t="s">
        <v>592</v>
      </c>
      <c r="I363" s="152" t="s">
        <v>625</v>
      </c>
      <c r="J363" s="152">
        <v>2</v>
      </c>
      <c r="K363" s="153">
        <v>1.8</v>
      </c>
      <c r="L363" s="196" t="s">
        <v>51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49999999999999" customHeight="1" x14ac:dyDescent="0.3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626</v>
      </c>
      <c r="F364" s="152">
        <v>25388</v>
      </c>
      <c r="G364" s="152"/>
      <c r="H364" s="152" t="s">
        <v>592</v>
      </c>
      <c r="I364" s="152" t="s">
        <v>627</v>
      </c>
      <c r="J364" s="152">
        <v>4</v>
      </c>
      <c r="K364" s="153">
        <v>1.4</v>
      </c>
      <c r="L364" s="196" t="s">
        <v>52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49999999999999" customHeight="1" x14ac:dyDescent="0.3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628</v>
      </c>
      <c r="F365" s="152">
        <v>25389</v>
      </c>
      <c r="G365" s="152"/>
      <c r="H365" s="152" t="s">
        <v>592</v>
      </c>
      <c r="I365" s="152" t="s">
        <v>629</v>
      </c>
      <c r="J365" s="152">
        <v>3</v>
      </c>
      <c r="K365" s="153">
        <v>1.3</v>
      </c>
      <c r="L365" s="196" t="s">
        <v>50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49999999999999" customHeight="1" x14ac:dyDescent="0.3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599</v>
      </c>
      <c r="F366" s="152">
        <v>25393</v>
      </c>
      <c r="G366" s="152"/>
      <c r="H366" s="152" t="s">
        <v>592</v>
      </c>
      <c r="I366" s="152" t="s">
        <v>600</v>
      </c>
      <c r="J366" s="152">
        <v>3</v>
      </c>
      <c r="K366" s="153">
        <v>1.3</v>
      </c>
      <c r="L366" s="196" t="s">
        <v>50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49999999999999" customHeight="1" x14ac:dyDescent="0.3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599</v>
      </c>
      <c r="F367" s="152">
        <v>25394</v>
      </c>
      <c r="G367" s="152"/>
      <c r="H367" s="152" t="s">
        <v>592</v>
      </c>
      <c r="I367" s="152" t="s">
        <v>601</v>
      </c>
      <c r="J367" s="152">
        <v>4</v>
      </c>
      <c r="K367" s="153">
        <v>1.8</v>
      </c>
      <c r="L367" s="196" t="s">
        <v>52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49999999999999" customHeight="1" x14ac:dyDescent="0.3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599</v>
      </c>
      <c r="F368" s="152">
        <v>25395</v>
      </c>
      <c r="G368" s="152"/>
      <c r="H368" s="152" t="s">
        <v>592</v>
      </c>
      <c r="I368" s="152" t="s">
        <v>602</v>
      </c>
      <c r="J368" s="152">
        <v>2</v>
      </c>
      <c r="K368" s="153">
        <v>1.3</v>
      </c>
      <c r="L368" s="196" t="s">
        <v>51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49999999999999" customHeight="1" x14ac:dyDescent="0.3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603</v>
      </c>
      <c r="F369" s="152">
        <v>25396</v>
      </c>
      <c r="G369" s="152"/>
      <c r="H369" s="152" t="s">
        <v>592</v>
      </c>
      <c r="I369" s="152" t="s">
        <v>604</v>
      </c>
      <c r="J369" s="152">
        <v>4</v>
      </c>
      <c r="K369" s="153">
        <v>1.8</v>
      </c>
      <c r="L369" s="196" t="s">
        <v>52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49999999999999" customHeight="1" x14ac:dyDescent="0.3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603</v>
      </c>
      <c r="F370" s="152">
        <v>25397</v>
      </c>
      <c r="G370" s="152"/>
      <c r="H370" s="152" t="s">
        <v>592</v>
      </c>
      <c r="I370" s="152" t="s">
        <v>605</v>
      </c>
      <c r="J370" s="152">
        <v>3</v>
      </c>
      <c r="K370" s="153">
        <v>1.3</v>
      </c>
      <c r="L370" s="196" t="s">
        <v>50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49999999999999" customHeight="1" x14ac:dyDescent="0.3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603</v>
      </c>
      <c r="F371" s="152">
        <v>25398</v>
      </c>
      <c r="G371" s="152"/>
      <c r="H371" s="152" t="s">
        <v>592</v>
      </c>
      <c r="I371" s="152" t="s">
        <v>606</v>
      </c>
      <c r="J371" s="152">
        <v>2</v>
      </c>
      <c r="K371" s="153">
        <v>1.3</v>
      </c>
      <c r="L371" s="196" t="s">
        <v>51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49999999999999" customHeight="1" x14ac:dyDescent="0.3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729</v>
      </c>
      <c r="F372" s="152">
        <v>25399</v>
      </c>
      <c r="G372" s="152"/>
      <c r="H372" s="152" t="s">
        <v>728</v>
      </c>
      <c r="I372" s="152" t="s">
        <v>730</v>
      </c>
      <c r="J372" s="152">
        <v>3</v>
      </c>
      <c r="K372" s="153">
        <v>1.1000000000000001</v>
      </c>
      <c r="L372" s="196" t="s">
        <v>50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49999999999999" customHeight="1" x14ac:dyDescent="0.3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729</v>
      </c>
      <c r="F373" s="152">
        <v>25400</v>
      </c>
      <c r="G373" s="152"/>
      <c r="H373" s="152" t="s">
        <v>728</v>
      </c>
      <c r="I373" s="152" t="s">
        <v>732</v>
      </c>
      <c r="J373" s="152">
        <v>2</v>
      </c>
      <c r="K373" s="153">
        <v>1.1000000000000001</v>
      </c>
      <c r="L373" s="196" t="s">
        <v>51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49999999999999" customHeight="1" x14ac:dyDescent="0.3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729</v>
      </c>
      <c r="F374" s="152">
        <v>25401</v>
      </c>
      <c r="G374" s="152"/>
      <c r="H374" s="152" t="s">
        <v>728</v>
      </c>
      <c r="I374" s="152" t="s">
        <v>731</v>
      </c>
      <c r="J374" s="152">
        <v>4</v>
      </c>
      <c r="K374" s="153">
        <v>1.1000000000000001</v>
      </c>
      <c r="L374" s="196" t="s">
        <v>52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49999999999999" customHeight="1" x14ac:dyDescent="0.3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733</v>
      </c>
      <c r="F375" s="152">
        <v>25402</v>
      </c>
      <c r="G375" s="152"/>
      <c r="H375" s="152" t="s">
        <v>728</v>
      </c>
      <c r="I375" s="152" t="s">
        <v>734</v>
      </c>
      <c r="J375" s="152">
        <v>4</v>
      </c>
      <c r="K375" s="153">
        <v>1.1000000000000001</v>
      </c>
      <c r="L375" s="196" t="s">
        <v>52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49999999999999" customHeight="1" x14ac:dyDescent="0.3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735</v>
      </c>
      <c r="F376" s="152">
        <v>25403</v>
      </c>
      <c r="G376" s="152"/>
      <c r="H376" s="152" t="s">
        <v>728</v>
      </c>
      <c r="I376" s="152" t="s">
        <v>736</v>
      </c>
      <c r="J376" s="152">
        <v>4</v>
      </c>
      <c r="K376" s="153">
        <v>1.1000000000000001</v>
      </c>
      <c r="L376" s="196" t="s">
        <v>52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49999999999999" customHeight="1" x14ac:dyDescent="0.3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735</v>
      </c>
      <c r="F377" s="152">
        <v>25404</v>
      </c>
      <c r="G377" s="152"/>
      <c r="H377" s="152" t="s">
        <v>728</v>
      </c>
      <c r="I377" s="152" t="s">
        <v>737</v>
      </c>
      <c r="J377" s="152">
        <v>3</v>
      </c>
      <c r="K377" s="153">
        <v>1.1000000000000001</v>
      </c>
      <c r="L377" s="196" t="s">
        <v>50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49999999999999" customHeight="1" x14ac:dyDescent="0.3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738</v>
      </c>
      <c r="F378" s="152">
        <v>25405</v>
      </c>
      <c r="G378" s="152"/>
      <c r="H378" s="152" t="s">
        <v>728</v>
      </c>
      <c r="I378" s="152" t="s">
        <v>739</v>
      </c>
      <c r="J378" s="152">
        <v>4</v>
      </c>
      <c r="K378" s="153">
        <v>1.1000000000000001</v>
      </c>
      <c r="L378" s="196" t="s">
        <v>52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49999999999999" customHeight="1" x14ac:dyDescent="0.3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738</v>
      </c>
      <c r="F379" s="152">
        <v>25406</v>
      </c>
      <c r="G379" s="152"/>
      <c r="H379" s="152" t="s">
        <v>728</v>
      </c>
      <c r="I379" s="152" t="s">
        <v>740</v>
      </c>
      <c r="J379" s="152">
        <v>3</v>
      </c>
      <c r="K379" s="153">
        <v>1.1000000000000001</v>
      </c>
      <c r="L379" s="196" t="s">
        <v>50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49999999999999" customHeight="1" x14ac:dyDescent="0.3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711</v>
      </c>
      <c r="F380" s="152">
        <v>25407</v>
      </c>
      <c r="G380" s="152"/>
      <c r="H380" s="152" t="s">
        <v>710</v>
      </c>
      <c r="I380" s="152" t="s">
        <v>712</v>
      </c>
      <c r="J380" s="152">
        <v>2</v>
      </c>
      <c r="K380" s="153">
        <v>1</v>
      </c>
      <c r="L380" s="196" t="s">
        <v>51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49999999999999" customHeight="1" x14ac:dyDescent="0.3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711</v>
      </c>
      <c r="F381" s="152">
        <v>25408</v>
      </c>
      <c r="G381" s="152"/>
      <c r="H381" s="152" t="s">
        <v>710</v>
      </c>
      <c r="I381" s="152" t="s">
        <v>713</v>
      </c>
      <c r="J381" s="152">
        <v>3</v>
      </c>
      <c r="K381" s="153">
        <v>1</v>
      </c>
      <c r="L381" s="196" t="s">
        <v>50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49999999999999" customHeight="1" x14ac:dyDescent="0.3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714</v>
      </c>
      <c r="F382" s="152">
        <v>25409</v>
      </c>
      <c r="G382" s="152"/>
      <c r="H382" s="152" t="s">
        <v>710</v>
      </c>
      <c r="I382" s="152" t="s">
        <v>715</v>
      </c>
      <c r="J382" s="152">
        <v>3</v>
      </c>
      <c r="K382" s="153">
        <v>1</v>
      </c>
      <c r="L382" s="196" t="s">
        <v>50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49999999999999" customHeight="1" x14ac:dyDescent="0.3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714</v>
      </c>
      <c r="F383" s="152">
        <v>25410</v>
      </c>
      <c r="G383" s="152"/>
      <c r="H383" s="152" t="s">
        <v>710</v>
      </c>
      <c r="I383" s="152" t="s">
        <v>716</v>
      </c>
      <c r="J383" s="152">
        <v>2</v>
      </c>
      <c r="K383" s="153">
        <v>1</v>
      </c>
      <c r="L383" s="196" t="s">
        <v>51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49999999999999" customHeight="1" x14ac:dyDescent="0.3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717</v>
      </c>
      <c r="F384" s="152">
        <v>25411</v>
      </c>
      <c r="G384" s="152"/>
      <c r="H384" s="152" t="s">
        <v>710</v>
      </c>
      <c r="I384" s="152" t="s">
        <v>718</v>
      </c>
      <c r="J384" s="152">
        <v>4</v>
      </c>
      <c r="K384" s="153">
        <v>1.5</v>
      </c>
      <c r="L384" s="196" t="s">
        <v>52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49999999999999" customHeight="1" x14ac:dyDescent="0.3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717</v>
      </c>
      <c r="F385" s="152">
        <v>25412</v>
      </c>
      <c r="G385" s="152"/>
      <c r="H385" s="152" t="s">
        <v>710</v>
      </c>
      <c r="I385" s="152" t="s">
        <v>719</v>
      </c>
      <c r="J385" s="152">
        <v>4</v>
      </c>
      <c r="K385" s="153">
        <v>1.5</v>
      </c>
      <c r="L385" s="196" t="s">
        <v>52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49999999999999" customHeight="1" x14ac:dyDescent="0.3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717</v>
      </c>
      <c r="F386" s="152">
        <v>25413</v>
      </c>
      <c r="G386" s="152"/>
      <c r="H386" s="152" t="s">
        <v>710</v>
      </c>
      <c r="I386" s="152" t="s">
        <v>720</v>
      </c>
      <c r="J386" s="152">
        <v>4</v>
      </c>
      <c r="K386" s="153">
        <v>1.5</v>
      </c>
      <c r="L386" s="196" t="s">
        <v>52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49999999999999" customHeight="1" x14ac:dyDescent="0.3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717</v>
      </c>
      <c r="F387" s="152">
        <v>25414</v>
      </c>
      <c r="G387" s="152"/>
      <c r="H387" s="152" t="s">
        <v>710</v>
      </c>
      <c r="I387" s="152" t="s">
        <v>721</v>
      </c>
      <c r="J387" s="152">
        <v>4</v>
      </c>
      <c r="K387" s="153">
        <v>1.5</v>
      </c>
      <c r="L387" s="196" t="s">
        <v>52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49999999999999" customHeight="1" x14ac:dyDescent="0.3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717</v>
      </c>
      <c r="F388" s="152">
        <v>25415</v>
      </c>
      <c r="G388" s="152"/>
      <c r="H388" s="152" t="s">
        <v>710</v>
      </c>
      <c r="I388" s="152" t="s">
        <v>722</v>
      </c>
      <c r="J388" s="152">
        <v>3</v>
      </c>
      <c r="K388" s="153">
        <v>1.5</v>
      </c>
      <c r="L388" s="196" t="s">
        <v>50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49999999999999" customHeight="1" x14ac:dyDescent="0.3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723</v>
      </c>
      <c r="F389" s="152">
        <v>25416</v>
      </c>
      <c r="G389" s="152"/>
      <c r="H389" s="152" t="s">
        <v>710</v>
      </c>
      <c r="I389" s="152" t="s">
        <v>724</v>
      </c>
      <c r="J389" s="152">
        <v>2</v>
      </c>
      <c r="K389" s="153">
        <v>1</v>
      </c>
      <c r="L389" s="196" t="s">
        <v>51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49999999999999" customHeight="1" x14ac:dyDescent="0.3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723</v>
      </c>
      <c r="F390" s="152">
        <v>25417</v>
      </c>
      <c r="G390" s="152"/>
      <c r="H390" s="152" t="s">
        <v>710</v>
      </c>
      <c r="I390" s="152" t="s">
        <v>727</v>
      </c>
      <c r="J390" s="152">
        <v>2</v>
      </c>
      <c r="K390" s="153">
        <v>1</v>
      </c>
      <c r="L390" s="196" t="s">
        <v>51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49999999999999" customHeight="1" x14ac:dyDescent="0.3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723</v>
      </c>
      <c r="F391" s="152">
        <v>25418</v>
      </c>
      <c r="G391" s="152"/>
      <c r="H391" s="152" t="s">
        <v>710</v>
      </c>
      <c r="I391" s="152" t="s">
        <v>725</v>
      </c>
      <c r="J391" s="152">
        <v>3</v>
      </c>
      <c r="K391" s="153">
        <v>1</v>
      </c>
      <c r="L391" s="196" t="s">
        <v>50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49999999999999" customHeight="1" x14ac:dyDescent="0.3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723</v>
      </c>
      <c r="F392" s="152">
        <v>25419</v>
      </c>
      <c r="G392" s="152"/>
      <c r="H392" s="152" t="s">
        <v>710</v>
      </c>
      <c r="I392" s="152" t="s">
        <v>726</v>
      </c>
      <c r="J392" s="152">
        <v>3</v>
      </c>
      <c r="K392" s="153">
        <v>1</v>
      </c>
      <c r="L392" s="196" t="s">
        <v>50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49999999999999" customHeight="1" x14ac:dyDescent="0.3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809</v>
      </c>
      <c r="F393" s="152">
        <v>25420</v>
      </c>
      <c r="G393" s="152"/>
      <c r="H393" s="152" t="s">
        <v>808</v>
      </c>
      <c r="I393" s="152" t="s">
        <v>810</v>
      </c>
      <c r="J393" s="152">
        <v>4</v>
      </c>
      <c r="K393" s="153">
        <v>1.8</v>
      </c>
      <c r="L393" s="196" t="s">
        <v>52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49999999999999" customHeight="1" x14ac:dyDescent="0.3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811</v>
      </c>
      <c r="F394" s="152">
        <v>25422</v>
      </c>
      <c r="G394" s="152"/>
      <c r="H394" s="152" t="s">
        <v>808</v>
      </c>
      <c r="I394" s="152" t="s">
        <v>812</v>
      </c>
      <c r="J394" s="152">
        <v>4</v>
      </c>
      <c r="K394" s="153">
        <v>1.8</v>
      </c>
      <c r="L394" s="196" t="s">
        <v>52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49999999999999" customHeight="1" x14ac:dyDescent="0.3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813</v>
      </c>
      <c r="F395" s="152">
        <v>25423</v>
      </c>
      <c r="G395" s="152"/>
      <c r="H395" s="152" t="s">
        <v>808</v>
      </c>
      <c r="I395" s="152" t="s">
        <v>814</v>
      </c>
      <c r="J395" s="152">
        <v>2</v>
      </c>
      <c r="K395" s="153">
        <v>1.8</v>
      </c>
      <c r="L395" s="196" t="s">
        <v>51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49999999999999" customHeight="1" x14ac:dyDescent="0.3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813</v>
      </c>
      <c r="F396" s="152">
        <v>25424</v>
      </c>
      <c r="G396" s="152"/>
      <c r="H396" s="152" t="s">
        <v>808</v>
      </c>
      <c r="I396" s="152" t="s">
        <v>815</v>
      </c>
      <c r="J396" s="152">
        <v>3</v>
      </c>
      <c r="K396" s="153">
        <v>1.8</v>
      </c>
      <c r="L396" s="196" t="s">
        <v>50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49999999999999" customHeight="1" x14ac:dyDescent="0.3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813</v>
      </c>
      <c r="F397" s="152">
        <v>25425</v>
      </c>
      <c r="G397" s="152"/>
      <c r="H397" s="152" t="s">
        <v>808</v>
      </c>
      <c r="I397" s="152" t="s">
        <v>816</v>
      </c>
      <c r="J397" s="152">
        <v>3</v>
      </c>
      <c r="K397" s="153">
        <v>1.8</v>
      </c>
      <c r="L397" s="196" t="s">
        <v>50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49999999999999" customHeight="1" x14ac:dyDescent="0.3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813</v>
      </c>
      <c r="F398" s="152">
        <v>25426</v>
      </c>
      <c r="G398" s="152"/>
      <c r="H398" s="152" t="s">
        <v>808</v>
      </c>
      <c r="I398" s="152" t="s">
        <v>817</v>
      </c>
      <c r="J398" s="152">
        <v>3</v>
      </c>
      <c r="K398" s="153">
        <v>1.8</v>
      </c>
      <c r="L398" s="196" t="s">
        <v>50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49999999999999" customHeight="1" x14ac:dyDescent="0.3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818</v>
      </c>
      <c r="F399" s="152">
        <v>25427</v>
      </c>
      <c r="G399" s="152"/>
      <c r="H399" s="152" t="s">
        <v>808</v>
      </c>
      <c r="I399" s="152" t="s">
        <v>819</v>
      </c>
      <c r="J399" s="152">
        <v>3</v>
      </c>
      <c r="K399" s="153">
        <v>1.8</v>
      </c>
      <c r="L399" s="196" t="s">
        <v>50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49999999999999" customHeight="1" x14ac:dyDescent="0.3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818</v>
      </c>
      <c r="F400" s="152">
        <v>25428</v>
      </c>
      <c r="G400" s="152"/>
      <c r="H400" s="152" t="s">
        <v>808</v>
      </c>
      <c r="I400" s="152" t="s">
        <v>820</v>
      </c>
      <c r="J400" s="152">
        <v>2</v>
      </c>
      <c r="K400" s="153">
        <v>1.8</v>
      </c>
      <c r="L400" s="196" t="s">
        <v>51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49999999999999" customHeight="1" x14ac:dyDescent="0.3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823</v>
      </c>
      <c r="F401" s="160">
        <v>25430</v>
      </c>
      <c r="G401" s="160"/>
      <c r="H401" s="160" t="s">
        <v>821</v>
      </c>
      <c r="I401" s="160" t="s">
        <v>834</v>
      </c>
      <c r="J401" s="160">
        <v>2</v>
      </c>
      <c r="K401" s="163">
        <v>1.1000000000000001</v>
      </c>
      <c r="L401" s="199" t="s">
        <v>51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49999999999999" customHeight="1" x14ac:dyDescent="0.3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823</v>
      </c>
      <c r="F402" s="160">
        <v>25431</v>
      </c>
      <c r="G402" s="160"/>
      <c r="H402" s="160" t="s">
        <v>821</v>
      </c>
      <c r="I402" s="160" t="s">
        <v>835</v>
      </c>
      <c r="J402" s="160">
        <v>2</v>
      </c>
      <c r="K402" s="163">
        <v>1.5</v>
      </c>
      <c r="L402" s="199" t="s">
        <v>51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49999999999999" customHeight="1" x14ac:dyDescent="0.3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823</v>
      </c>
      <c r="F403" s="160">
        <v>25432</v>
      </c>
      <c r="G403" s="160"/>
      <c r="H403" s="160" t="s">
        <v>821</v>
      </c>
      <c r="I403" s="160" t="s">
        <v>836</v>
      </c>
      <c r="J403" s="160">
        <v>2</v>
      </c>
      <c r="K403" s="163">
        <v>1.5</v>
      </c>
      <c r="L403" s="199" t="s">
        <v>51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49999999999999" customHeight="1" x14ac:dyDescent="0.3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823</v>
      </c>
      <c r="F404" s="160">
        <v>25433</v>
      </c>
      <c r="G404" s="160"/>
      <c r="H404" s="160" t="s">
        <v>821</v>
      </c>
      <c r="I404" s="160" t="s">
        <v>830</v>
      </c>
      <c r="J404" s="160">
        <v>3</v>
      </c>
      <c r="K404" s="163">
        <v>1.4</v>
      </c>
      <c r="L404" s="199" t="s">
        <v>50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49999999999999" customHeight="1" x14ac:dyDescent="0.3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823</v>
      </c>
      <c r="F405" s="160">
        <v>25434</v>
      </c>
      <c r="G405" s="160"/>
      <c r="H405" s="160" t="s">
        <v>821</v>
      </c>
      <c r="I405" s="160" t="s">
        <v>831</v>
      </c>
      <c r="J405" s="160">
        <v>3</v>
      </c>
      <c r="K405" s="163">
        <v>1.1000000000000001</v>
      </c>
      <c r="L405" s="199" t="s">
        <v>50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49999999999999" customHeight="1" x14ac:dyDescent="0.3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823</v>
      </c>
      <c r="F406" s="160">
        <v>25438</v>
      </c>
      <c r="G406" s="160"/>
      <c r="H406" s="160" t="s">
        <v>821</v>
      </c>
      <c r="I406" s="160" t="s">
        <v>826</v>
      </c>
      <c r="J406" s="160">
        <v>4</v>
      </c>
      <c r="K406" s="163">
        <v>1.1000000000000001</v>
      </c>
      <c r="L406" s="199" t="s">
        <v>52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49999999999999" customHeight="1" x14ac:dyDescent="0.3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823</v>
      </c>
      <c r="F407" s="160">
        <v>25439</v>
      </c>
      <c r="G407" s="160"/>
      <c r="H407" s="160" t="s">
        <v>821</v>
      </c>
      <c r="I407" s="160" t="s">
        <v>827</v>
      </c>
      <c r="J407" s="160">
        <v>4</v>
      </c>
      <c r="K407" s="163">
        <v>1.6</v>
      </c>
      <c r="L407" s="199" t="s">
        <v>52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49999999999999" customHeight="1" x14ac:dyDescent="0.3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171</v>
      </c>
      <c r="F408" s="160">
        <v>25442</v>
      </c>
      <c r="G408" s="160"/>
      <c r="H408" s="160" t="s">
        <v>821</v>
      </c>
      <c r="I408" s="160" t="s">
        <v>837</v>
      </c>
      <c r="J408" s="160">
        <v>4</v>
      </c>
      <c r="K408" s="163">
        <v>1.3</v>
      </c>
      <c r="L408" s="199" t="s">
        <v>52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49999999999999" customHeight="1" x14ac:dyDescent="0.3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171</v>
      </c>
      <c r="F409" s="160">
        <v>25443</v>
      </c>
      <c r="G409" s="160"/>
      <c r="H409" s="160" t="s">
        <v>821</v>
      </c>
      <c r="I409" s="160" t="s">
        <v>840</v>
      </c>
      <c r="J409" s="160">
        <v>2</v>
      </c>
      <c r="K409" s="163">
        <v>1.3</v>
      </c>
      <c r="L409" s="199" t="s">
        <v>51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49999999999999" customHeight="1" x14ac:dyDescent="0.3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171</v>
      </c>
      <c r="F410" s="160">
        <v>25444</v>
      </c>
      <c r="G410" s="160"/>
      <c r="H410" s="160" t="s">
        <v>821</v>
      </c>
      <c r="I410" s="160" t="s">
        <v>839</v>
      </c>
      <c r="J410" s="160">
        <v>3</v>
      </c>
      <c r="K410" s="163">
        <v>1.4</v>
      </c>
      <c r="L410" s="199" t="s">
        <v>50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49999999999999" customHeight="1" x14ac:dyDescent="0.3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171</v>
      </c>
      <c r="F411" s="160">
        <v>25445</v>
      </c>
      <c r="G411" s="160"/>
      <c r="H411" s="160" t="s">
        <v>821</v>
      </c>
      <c r="I411" s="160" t="s">
        <v>838</v>
      </c>
      <c r="J411" s="160">
        <v>4</v>
      </c>
      <c r="K411" s="163">
        <v>1.3</v>
      </c>
      <c r="L411" s="199" t="s">
        <v>52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49999999999999" customHeight="1" x14ac:dyDescent="0.3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843</v>
      </c>
      <c r="F412" s="160">
        <v>25448</v>
      </c>
      <c r="G412" s="160"/>
      <c r="H412" s="160" t="s">
        <v>821</v>
      </c>
      <c r="I412" s="160" t="s">
        <v>61</v>
      </c>
      <c r="J412" s="160">
        <v>2</v>
      </c>
      <c r="K412" s="163">
        <v>1.3</v>
      </c>
      <c r="L412" s="199" t="s">
        <v>51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49999999999999" customHeight="1" x14ac:dyDescent="0.3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843</v>
      </c>
      <c r="F413" s="160">
        <v>25449</v>
      </c>
      <c r="G413" s="160"/>
      <c r="H413" s="160" t="s">
        <v>821</v>
      </c>
      <c r="I413" s="160" t="s">
        <v>845</v>
      </c>
      <c r="J413" s="160">
        <v>3</v>
      </c>
      <c r="K413" s="163">
        <v>1.3</v>
      </c>
      <c r="L413" s="199" t="s">
        <v>50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49999999999999" customHeight="1" x14ac:dyDescent="0.3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174</v>
      </c>
      <c r="F414" s="160">
        <v>25451</v>
      </c>
      <c r="G414" s="160"/>
      <c r="H414" s="160" t="s">
        <v>821</v>
      </c>
      <c r="I414" s="160" t="s">
        <v>849</v>
      </c>
      <c r="J414" s="160">
        <v>2</v>
      </c>
      <c r="K414" s="163">
        <v>1.4</v>
      </c>
      <c r="L414" s="199" t="s">
        <v>51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49999999999999" customHeight="1" x14ac:dyDescent="0.3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174</v>
      </c>
      <c r="F415" s="160">
        <v>25452</v>
      </c>
      <c r="G415" s="160"/>
      <c r="H415" s="160" t="s">
        <v>821</v>
      </c>
      <c r="I415" s="160" t="s">
        <v>854</v>
      </c>
      <c r="J415" s="160">
        <v>2</v>
      </c>
      <c r="K415" s="163">
        <v>1.3</v>
      </c>
      <c r="L415" s="199" t="s">
        <v>51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49999999999999" customHeight="1" x14ac:dyDescent="0.3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174</v>
      </c>
      <c r="F416" s="160">
        <v>25453</v>
      </c>
      <c r="G416" s="160"/>
      <c r="H416" s="160" t="s">
        <v>821</v>
      </c>
      <c r="I416" s="160" t="s">
        <v>855</v>
      </c>
      <c r="J416" s="160">
        <v>2</v>
      </c>
      <c r="K416" s="163">
        <v>1.3</v>
      </c>
      <c r="L416" s="199" t="s">
        <v>51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49999999999999" customHeight="1" x14ac:dyDescent="0.3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174</v>
      </c>
      <c r="F417" s="160">
        <v>25454</v>
      </c>
      <c r="G417" s="160"/>
      <c r="H417" s="160" t="s">
        <v>821</v>
      </c>
      <c r="I417" s="160" t="s">
        <v>850</v>
      </c>
      <c r="J417" s="160">
        <v>4</v>
      </c>
      <c r="K417" s="163">
        <v>1.3</v>
      </c>
      <c r="L417" s="199" t="s">
        <v>52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49999999999999" customHeight="1" x14ac:dyDescent="0.3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174</v>
      </c>
      <c r="F418" s="160">
        <v>25455</v>
      </c>
      <c r="G418" s="160"/>
      <c r="H418" s="160" t="s">
        <v>821</v>
      </c>
      <c r="I418" s="160" t="s">
        <v>851</v>
      </c>
      <c r="J418" s="160">
        <v>3</v>
      </c>
      <c r="K418" s="163">
        <v>1.4</v>
      </c>
      <c r="L418" s="199" t="s">
        <v>50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49999999999999" customHeight="1" x14ac:dyDescent="0.3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174</v>
      </c>
      <c r="F419" s="160">
        <v>25456</v>
      </c>
      <c r="G419" s="160"/>
      <c r="H419" s="160" t="s">
        <v>821</v>
      </c>
      <c r="I419" s="160" t="s">
        <v>852</v>
      </c>
      <c r="J419" s="160">
        <v>3</v>
      </c>
      <c r="K419" s="163">
        <v>1.4</v>
      </c>
      <c r="L419" s="199" t="s">
        <v>50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49999999999999" customHeight="1" x14ac:dyDescent="0.3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174</v>
      </c>
      <c r="F420" s="160">
        <v>25457</v>
      </c>
      <c r="G420" s="160"/>
      <c r="H420" s="160" t="s">
        <v>821</v>
      </c>
      <c r="I420" s="160" t="s">
        <v>853</v>
      </c>
      <c r="J420" s="160">
        <v>3</v>
      </c>
      <c r="K420" s="163">
        <v>1.3</v>
      </c>
      <c r="L420" s="199" t="s">
        <v>50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49999999999999" customHeight="1" x14ac:dyDescent="0.3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857</v>
      </c>
      <c r="F421" s="160">
        <v>25458</v>
      </c>
      <c r="G421" s="160"/>
      <c r="H421" s="160" t="s">
        <v>821</v>
      </c>
      <c r="I421" s="160" t="s">
        <v>858</v>
      </c>
      <c r="J421" s="160">
        <v>4</v>
      </c>
      <c r="K421" s="163">
        <v>1.3</v>
      </c>
      <c r="L421" s="199" t="s">
        <v>52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49999999999999" customHeight="1" x14ac:dyDescent="0.3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857</v>
      </c>
      <c r="F422" s="160">
        <v>25459</v>
      </c>
      <c r="G422" s="160"/>
      <c r="H422" s="160" t="s">
        <v>821</v>
      </c>
      <c r="I422" s="160" t="s">
        <v>859</v>
      </c>
      <c r="J422" s="160">
        <v>4</v>
      </c>
      <c r="K422" s="163">
        <v>1.4</v>
      </c>
      <c r="L422" s="199" t="s">
        <v>52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49999999999999" customHeight="1" x14ac:dyDescent="0.3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176</v>
      </c>
      <c r="F423" s="160">
        <v>25460</v>
      </c>
      <c r="G423" s="160"/>
      <c r="H423" s="160" t="s">
        <v>821</v>
      </c>
      <c r="I423" s="160" t="s">
        <v>864</v>
      </c>
      <c r="J423" s="160">
        <v>2</v>
      </c>
      <c r="K423" s="163">
        <v>1.6</v>
      </c>
      <c r="L423" s="199" t="s">
        <v>51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49999999999999" customHeight="1" x14ac:dyDescent="0.3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176</v>
      </c>
      <c r="F424" s="160">
        <v>25461</v>
      </c>
      <c r="G424" s="160"/>
      <c r="H424" s="160" t="s">
        <v>821</v>
      </c>
      <c r="I424" s="160" t="s">
        <v>868</v>
      </c>
      <c r="J424" s="160">
        <v>3</v>
      </c>
      <c r="K424" s="163">
        <v>1.6</v>
      </c>
      <c r="L424" s="199" t="s">
        <v>50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49999999999999" customHeight="1" x14ac:dyDescent="0.3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176</v>
      </c>
      <c r="F425" s="160">
        <v>25462</v>
      </c>
      <c r="G425" s="160"/>
      <c r="H425" s="160" t="s">
        <v>821</v>
      </c>
      <c r="I425" s="160" t="s">
        <v>865</v>
      </c>
      <c r="J425" s="160">
        <v>4</v>
      </c>
      <c r="K425" s="163">
        <v>1.4</v>
      </c>
      <c r="L425" s="199" t="s">
        <v>52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49999999999999" customHeight="1" x14ac:dyDescent="0.3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176</v>
      </c>
      <c r="F426" s="160">
        <v>25463</v>
      </c>
      <c r="G426" s="160"/>
      <c r="H426" s="160" t="s">
        <v>821</v>
      </c>
      <c r="I426" s="160" t="s">
        <v>866</v>
      </c>
      <c r="J426" s="160">
        <v>4</v>
      </c>
      <c r="K426" s="163">
        <v>1.6</v>
      </c>
      <c r="L426" s="199" t="s">
        <v>52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49999999999999" customHeight="1" x14ac:dyDescent="0.3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176</v>
      </c>
      <c r="F427" s="160">
        <v>25464</v>
      </c>
      <c r="G427" s="160"/>
      <c r="H427" s="160" t="s">
        <v>821</v>
      </c>
      <c r="I427" s="160" t="s">
        <v>867</v>
      </c>
      <c r="J427" s="160">
        <v>4</v>
      </c>
      <c r="K427" s="163">
        <v>1.3</v>
      </c>
      <c r="L427" s="199" t="s">
        <v>52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49999999999999" customHeight="1" x14ac:dyDescent="0.3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847</v>
      </c>
      <c r="F428" s="160">
        <v>25466</v>
      </c>
      <c r="G428" s="160"/>
      <c r="H428" s="160" t="s">
        <v>821</v>
      </c>
      <c r="I428" s="160" t="s">
        <v>848</v>
      </c>
      <c r="J428" s="160">
        <v>4</v>
      </c>
      <c r="K428" s="163">
        <v>1.6</v>
      </c>
      <c r="L428" s="199" t="s">
        <v>282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49999999999999" customHeight="1" x14ac:dyDescent="0.3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856</v>
      </c>
      <c r="F429" s="160">
        <v>25467</v>
      </c>
      <c r="G429" s="160"/>
      <c r="H429" s="160" t="s">
        <v>821</v>
      </c>
      <c r="I429" s="160" t="s">
        <v>65</v>
      </c>
      <c r="J429" s="160">
        <v>3</v>
      </c>
      <c r="K429" s="163">
        <v>1.8</v>
      </c>
      <c r="L429" s="199" t="s">
        <v>50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49999999999999" customHeight="1" x14ac:dyDescent="0.3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860</v>
      </c>
      <c r="F430" s="160">
        <v>25468</v>
      </c>
      <c r="G430" s="160"/>
      <c r="H430" s="160" t="s">
        <v>821</v>
      </c>
      <c r="I430" s="160" t="s">
        <v>861</v>
      </c>
      <c r="J430" s="160">
        <v>4</v>
      </c>
      <c r="K430" s="163">
        <v>1.3</v>
      </c>
      <c r="L430" s="199" t="s">
        <v>52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49999999999999" customHeight="1" x14ac:dyDescent="0.3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860</v>
      </c>
      <c r="F431" s="160">
        <v>25469</v>
      </c>
      <c r="G431" s="160"/>
      <c r="H431" s="160" t="s">
        <v>821</v>
      </c>
      <c r="I431" s="160" t="s">
        <v>862</v>
      </c>
      <c r="J431" s="160">
        <v>4</v>
      </c>
      <c r="K431" s="163">
        <v>1.6</v>
      </c>
      <c r="L431" s="199" t="s">
        <v>52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49999999999999" customHeight="1" x14ac:dyDescent="0.3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860</v>
      </c>
      <c r="F432" s="160">
        <v>25470</v>
      </c>
      <c r="G432" s="160"/>
      <c r="H432" s="160" t="s">
        <v>821</v>
      </c>
      <c r="I432" s="160" t="s">
        <v>863</v>
      </c>
      <c r="J432" s="160">
        <v>3</v>
      </c>
      <c r="K432" s="163">
        <v>1.6</v>
      </c>
      <c r="L432" s="199" t="s">
        <v>50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49999999999999" customHeight="1" x14ac:dyDescent="0.3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779</v>
      </c>
      <c r="F433" s="152">
        <v>25471</v>
      </c>
      <c r="G433" s="152"/>
      <c r="H433" s="152" t="s">
        <v>778</v>
      </c>
      <c r="I433" s="152" t="s">
        <v>779</v>
      </c>
      <c r="J433" s="152">
        <v>4</v>
      </c>
      <c r="K433" s="153">
        <v>1.5</v>
      </c>
      <c r="L433" s="196" t="s">
        <v>52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49999999999999" customHeight="1" x14ac:dyDescent="0.3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780</v>
      </c>
      <c r="F434" s="152">
        <v>25472</v>
      </c>
      <c r="G434" s="152"/>
      <c r="H434" s="152" t="s">
        <v>778</v>
      </c>
      <c r="I434" s="152" t="s">
        <v>781</v>
      </c>
      <c r="J434" s="152">
        <v>4</v>
      </c>
      <c r="K434" s="153">
        <v>1.4</v>
      </c>
      <c r="L434" s="196" t="s">
        <v>52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49999999999999" customHeight="1" x14ac:dyDescent="0.3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789</v>
      </c>
      <c r="F435" s="152">
        <v>25473</v>
      </c>
      <c r="G435" s="152"/>
      <c r="H435" s="152" t="s">
        <v>778</v>
      </c>
      <c r="I435" s="152" t="s">
        <v>789</v>
      </c>
      <c r="J435" s="152">
        <v>4</v>
      </c>
      <c r="K435" s="153">
        <v>1.5</v>
      </c>
      <c r="L435" s="196" t="s">
        <v>52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49999999999999" customHeight="1" x14ac:dyDescent="0.3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790</v>
      </c>
      <c r="F436" s="152">
        <v>25474</v>
      </c>
      <c r="G436" s="152"/>
      <c r="H436" s="152" t="s">
        <v>778</v>
      </c>
      <c r="I436" s="152" t="s">
        <v>791</v>
      </c>
      <c r="J436" s="152">
        <v>4</v>
      </c>
      <c r="K436" s="153">
        <v>1.1000000000000001</v>
      </c>
      <c r="L436" s="196" t="s">
        <v>52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49999999999999" customHeight="1" x14ac:dyDescent="0.3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790</v>
      </c>
      <c r="F437" s="152">
        <v>25475</v>
      </c>
      <c r="G437" s="152"/>
      <c r="H437" s="152" t="s">
        <v>778</v>
      </c>
      <c r="I437" s="152" t="s">
        <v>795</v>
      </c>
      <c r="J437" s="152">
        <v>3</v>
      </c>
      <c r="K437" s="153">
        <v>1.1000000000000001</v>
      </c>
      <c r="L437" s="196" t="s">
        <v>50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49999999999999" customHeight="1" x14ac:dyDescent="0.3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790</v>
      </c>
      <c r="F438" s="152">
        <v>25476</v>
      </c>
      <c r="G438" s="152"/>
      <c r="H438" s="152" t="s">
        <v>778</v>
      </c>
      <c r="I438" s="152" t="s">
        <v>796</v>
      </c>
      <c r="J438" s="152">
        <v>3</v>
      </c>
      <c r="K438" s="153">
        <v>1.1000000000000001</v>
      </c>
      <c r="L438" s="196" t="s">
        <v>50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49999999999999" customHeight="1" x14ac:dyDescent="0.3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790</v>
      </c>
      <c r="F439" s="152">
        <v>25477</v>
      </c>
      <c r="G439" s="152"/>
      <c r="H439" s="152" t="s">
        <v>778</v>
      </c>
      <c r="I439" s="152" t="s">
        <v>792</v>
      </c>
      <c r="J439" s="152">
        <v>4</v>
      </c>
      <c r="K439" s="153">
        <v>1.1000000000000001</v>
      </c>
      <c r="L439" s="196" t="s">
        <v>52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49999999999999" customHeight="1" x14ac:dyDescent="0.3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790</v>
      </c>
      <c r="F440" s="152">
        <v>25478</v>
      </c>
      <c r="G440" s="152"/>
      <c r="H440" s="152" t="s">
        <v>778</v>
      </c>
      <c r="I440" s="152" t="s">
        <v>793</v>
      </c>
      <c r="J440" s="152">
        <v>4</v>
      </c>
      <c r="K440" s="153">
        <v>1.1000000000000001</v>
      </c>
      <c r="L440" s="196" t="s">
        <v>52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49999999999999" customHeight="1" x14ac:dyDescent="0.3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790</v>
      </c>
      <c r="F441" s="152">
        <v>25479</v>
      </c>
      <c r="G441" s="152"/>
      <c r="H441" s="152" t="s">
        <v>778</v>
      </c>
      <c r="I441" s="152" t="s">
        <v>794</v>
      </c>
      <c r="J441" s="152">
        <v>4</v>
      </c>
      <c r="K441" s="153">
        <v>1.1000000000000001</v>
      </c>
      <c r="L441" s="196" t="s">
        <v>52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49999999999999" customHeight="1" x14ac:dyDescent="0.3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797</v>
      </c>
      <c r="F442" s="152">
        <v>25480</v>
      </c>
      <c r="G442" s="152"/>
      <c r="H442" s="152" t="s">
        <v>778</v>
      </c>
      <c r="I442" s="152" t="s">
        <v>797</v>
      </c>
      <c r="J442" s="152">
        <v>4</v>
      </c>
      <c r="K442" s="153">
        <v>1.5</v>
      </c>
      <c r="L442" s="196" t="s">
        <v>52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49999999999999" customHeight="1" x14ac:dyDescent="0.3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798</v>
      </c>
      <c r="F443" s="152">
        <v>25484</v>
      </c>
      <c r="G443" s="152"/>
      <c r="H443" s="152" t="s">
        <v>778</v>
      </c>
      <c r="I443" s="152" t="s">
        <v>799</v>
      </c>
      <c r="J443" s="152">
        <v>4</v>
      </c>
      <c r="K443" s="153">
        <v>1.1000000000000001</v>
      </c>
      <c r="L443" s="196" t="s">
        <v>52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49999999999999" customHeight="1" x14ac:dyDescent="0.3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798</v>
      </c>
      <c r="F444" s="152">
        <v>25485</v>
      </c>
      <c r="G444" s="152"/>
      <c r="H444" s="152" t="s">
        <v>778</v>
      </c>
      <c r="I444" s="152" t="s">
        <v>800</v>
      </c>
      <c r="J444" s="152">
        <v>4</v>
      </c>
      <c r="K444" s="153">
        <v>1.1000000000000001</v>
      </c>
      <c r="L444" s="196" t="s">
        <v>52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49999999999999" customHeight="1" x14ac:dyDescent="0.3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798</v>
      </c>
      <c r="F445" s="152">
        <v>25486</v>
      </c>
      <c r="G445" s="152"/>
      <c r="H445" s="152" t="s">
        <v>778</v>
      </c>
      <c r="I445" s="152" t="s">
        <v>801</v>
      </c>
      <c r="J445" s="152">
        <v>3</v>
      </c>
      <c r="K445" s="153">
        <v>1.1000000000000001</v>
      </c>
      <c r="L445" s="196" t="s">
        <v>50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49999999999999" customHeight="1" x14ac:dyDescent="0.3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802</v>
      </c>
      <c r="F446" s="152">
        <v>25487</v>
      </c>
      <c r="G446" s="152"/>
      <c r="H446" s="152" t="s">
        <v>778</v>
      </c>
      <c r="I446" s="152" t="s">
        <v>802</v>
      </c>
      <c r="J446" s="152">
        <v>4</v>
      </c>
      <c r="K446" s="153">
        <v>1.1000000000000001</v>
      </c>
      <c r="L446" s="196" t="s">
        <v>282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49999999999999" customHeight="1" x14ac:dyDescent="0.3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803</v>
      </c>
      <c r="F447" s="152">
        <v>25488</v>
      </c>
      <c r="G447" s="152"/>
      <c r="H447" s="152" t="s">
        <v>778</v>
      </c>
      <c r="I447" s="152" t="s">
        <v>804</v>
      </c>
      <c r="J447" s="152">
        <v>4</v>
      </c>
      <c r="K447" s="153">
        <v>1.1000000000000001</v>
      </c>
      <c r="L447" s="196" t="s">
        <v>52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49999999999999" customHeight="1" x14ac:dyDescent="0.3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803</v>
      </c>
      <c r="F448" s="152">
        <v>25489</v>
      </c>
      <c r="G448" s="152"/>
      <c r="H448" s="152" t="s">
        <v>778</v>
      </c>
      <c r="I448" s="152" t="s">
        <v>805</v>
      </c>
      <c r="J448" s="152">
        <v>4</v>
      </c>
      <c r="K448" s="153">
        <v>1.1000000000000001</v>
      </c>
      <c r="L448" s="196" t="s">
        <v>52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49999999999999" customHeight="1" x14ac:dyDescent="0.3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806</v>
      </c>
      <c r="F449" s="152">
        <v>25490</v>
      </c>
      <c r="G449" s="152"/>
      <c r="H449" s="152" t="s">
        <v>778</v>
      </c>
      <c r="I449" s="152" t="s">
        <v>806</v>
      </c>
      <c r="J449" s="152">
        <v>4</v>
      </c>
      <c r="K449" s="153">
        <v>1.5</v>
      </c>
      <c r="L449" s="196" t="s">
        <v>52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49999999999999" customHeight="1" x14ac:dyDescent="0.3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807</v>
      </c>
      <c r="F450" s="152">
        <v>25491</v>
      </c>
      <c r="G450" s="152"/>
      <c r="H450" s="152" t="s">
        <v>778</v>
      </c>
      <c r="I450" s="152" t="s">
        <v>807</v>
      </c>
      <c r="J450" s="152">
        <v>3</v>
      </c>
      <c r="K450" s="153">
        <v>1.5</v>
      </c>
      <c r="L450" s="196" t="s">
        <v>50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49999999999999" customHeight="1" x14ac:dyDescent="0.3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780</v>
      </c>
      <c r="F451" s="152">
        <v>25495</v>
      </c>
      <c r="G451" s="152"/>
      <c r="H451" s="152" t="s">
        <v>778</v>
      </c>
      <c r="I451" s="152" t="s">
        <v>782</v>
      </c>
      <c r="J451" s="152">
        <v>4</v>
      </c>
      <c r="K451" s="153">
        <v>1.4</v>
      </c>
      <c r="L451" s="196" t="s">
        <v>52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49999999999999" customHeight="1" x14ac:dyDescent="0.3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780</v>
      </c>
      <c r="F452" s="152">
        <v>25496</v>
      </c>
      <c r="G452" s="152"/>
      <c r="H452" s="152" t="s">
        <v>778</v>
      </c>
      <c r="I452" s="152" t="s">
        <v>783</v>
      </c>
      <c r="J452" s="152">
        <v>4</v>
      </c>
      <c r="K452" s="153">
        <v>1.4</v>
      </c>
      <c r="L452" s="196" t="s">
        <v>52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49999999999999" customHeight="1" x14ac:dyDescent="0.3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780</v>
      </c>
      <c r="F453" s="152">
        <v>25497</v>
      </c>
      <c r="G453" s="152"/>
      <c r="H453" s="152" t="s">
        <v>778</v>
      </c>
      <c r="I453" s="152" t="s">
        <v>784</v>
      </c>
      <c r="J453" s="152">
        <v>4</v>
      </c>
      <c r="K453" s="153">
        <v>1.4</v>
      </c>
      <c r="L453" s="196" t="s">
        <v>52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49999999999999" customHeight="1" x14ac:dyDescent="0.3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785</v>
      </c>
      <c r="F454" s="152">
        <v>25498</v>
      </c>
      <c r="G454" s="152"/>
      <c r="H454" s="152" t="s">
        <v>778</v>
      </c>
      <c r="I454" s="152" t="s">
        <v>786</v>
      </c>
      <c r="J454" s="152">
        <v>2</v>
      </c>
      <c r="K454" s="153">
        <v>1.1000000000000001</v>
      </c>
      <c r="L454" s="196" t="s">
        <v>51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49999999999999" customHeight="1" x14ac:dyDescent="0.3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785</v>
      </c>
      <c r="F455" s="152">
        <v>25499</v>
      </c>
      <c r="G455" s="152"/>
      <c r="H455" s="152" t="s">
        <v>778</v>
      </c>
      <c r="I455" s="152" t="s">
        <v>787</v>
      </c>
      <c r="J455" s="152">
        <v>2</v>
      </c>
      <c r="K455" s="153">
        <v>1.3</v>
      </c>
      <c r="L455" s="196" t="s">
        <v>51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49999999999999" customHeight="1" x14ac:dyDescent="0.3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785</v>
      </c>
      <c r="F456" s="152">
        <v>25500</v>
      </c>
      <c r="G456" s="152"/>
      <c r="H456" s="152" t="s">
        <v>778</v>
      </c>
      <c r="I456" s="152" t="s">
        <v>788</v>
      </c>
      <c r="J456" s="152">
        <v>2</v>
      </c>
      <c r="K456" s="153">
        <v>1.3</v>
      </c>
      <c r="L456" s="196" t="s">
        <v>51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49999999999999" customHeight="1" x14ac:dyDescent="0.3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168</v>
      </c>
      <c r="F457" s="160">
        <v>25501</v>
      </c>
      <c r="G457" s="160"/>
      <c r="H457" s="160" t="s">
        <v>821</v>
      </c>
      <c r="I457" s="179" t="s">
        <v>822</v>
      </c>
      <c r="J457" s="179">
        <v>3</v>
      </c>
      <c r="K457" s="163">
        <v>1.1000000000000001</v>
      </c>
      <c r="L457" s="199" t="s">
        <v>50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49999999999999" customHeight="1" x14ac:dyDescent="0.3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668</v>
      </c>
      <c r="F458" s="160">
        <v>25502</v>
      </c>
      <c r="G458" s="160"/>
      <c r="H458" s="160" t="s">
        <v>821</v>
      </c>
      <c r="I458" s="160" t="s">
        <v>669</v>
      </c>
      <c r="J458" s="160">
        <v>4</v>
      </c>
      <c r="K458" s="163">
        <v>1.1000000000000001</v>
      </c>
      <c r="L458" s="199" t="s">
        <v>52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49999999999999" customHeight="1" x14ac:dyDescent="0.3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677</v>
      </c>
      <c r="F459" s="160">
        <v>25503</v>
      </c>
      <c r="G459" s="160"/>
      <c r="H459" s="160" t="s">
        <v>821</v>
      </c>
      <c r="I459" s="160" t="s">
        <v>678</v>
      </c>
      <c r="J459" s="160">
        <v>2</v>
      </c>
      <c r="K459" s="163">
        <v>1.1000000000000001</v>
      </c>
      <c r="L459" s="199" t="s">
        <v>51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49999999999999" customHeight="1" x14ac:dyDescent="0.3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269</v>
      </c>
      <c r="F460" s="162">
        <v>25504</v>
      </c>
      <c r="G460" s="162"/>
      <c r="H460" s="162" t="s">
        <v>211</v>
      </c>
      <c r="I460" s="152" t="s">
        <v>272</v>
      </c>
      <c r="J460" s="152">
        <v>3</v>
      </c>
      <c r="K460" s="163">
        <v>1.3</v>
      </c>
      <c r="L460" s="196" t="s">
        <v>50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49999999999999" customHeight="1" x14ac:dyDescent="0.3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280</v>
      </c>
      <c r="F461" s="162">
        <v>25505</v>
      </c>
      <c r="G461" s="162"/>
      <c r="H461" s="162" t="s">
        <v>211</v>
      </c>
      <c r="I461" s="152" t="s">
        <v>281</v>
      </c>
      <c r="J461" s="152">
        <v>4</v>
      </c>
      <c r="K461" s="163">
        <v>1.3</v>
      </c>
      <c r="L461" s="196" t="s">
        <v>282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49999999999999" customHeight="1" x14ac:dyDescent="0.3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280</v>
      </c>
      <c r="F462" s="162">
        <v>25506</v>
      </c>
      <c r="G462" s="162"/>
      <c r="H462" s="162" t="s">
        <v>211</v>
      </c>
      <c r="I462" s="152" t="s">
        <v>283</v>
      </c>
      <c r="J462" s="152">
        <v>4</v>
      </c>
      <c r="K462" s="163">
        <v>1.3</v>
      </c>
      <c r="L462" s="196" t="s">
        <v>282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49999999999999" customHeight="1" x14ac:dyDescent="0.3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413</v>
      </c>
      <c r="F463" s="162">
        <v>25507</v>
      </c>
      <c r="G463" s="162"/>
      <c r="H463" s="162" t="s">
        <v>346</v>
      </c>
      <c r="I463" s="152" t="s">
        <v>419</v>
      </c>
      <c r="J463" s="152">
        <v>4</v>
      </c>
      <c r="K463" s="163">
        <v>1.3</v>
      </c>
      <c r="L463" s="196" t="s">
        <v>50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49999999999999" customHeight="1" x14ac:dyDescent="0.3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502</v>
      </c>
      <c r="F464" s="162">
        <v>25508</v>
      </c>
      <c r="G464" s="162"/>
      <c r="H464" s="162" t="s">
        <v>452</v>
      </c>
      <c r="I464" s="177" t="s">
        <v>503</v>
      </c>
      <c r="J464" s="152">
        <v>3</v>
      </c>
      <c r="K464" s="163">
        <v>1.8</v>
      </c>
      <c r="L464" s="196" t="s">
        <v>50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49999999999999" customHeight="1" x14ac:dyDescent="0.3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630</v>
      </c>
      <c r="F465" s="178">
        <v>25509</v>
      </c>
      <c r="G465" s="178"/>
      <c r="H465" s="178" t="s">
        <v>592</v>
      </c>
      <c r="I465" s="177" t="s">
        <v>631</v>
      </c>
      <c r="J465" s="177">
        <v>2</v>
      </c>
      <c r="K465" s="153">
        <v>1.8</v>
      </c>
      <c r="L465" s="196" t="s">
        <v>51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49999999999999" customHeight="1" x14ac:dyDescent="0.3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630</v>
      </c>
      <c r="F466" s="178">
        <v>25510</v>
      </c>
      <c r="G466" s="178"/>
      <c r="H466" s="178" t="s">
        <v>592</v>
      </c>
      <c r="I466" s="177" t="s">
        <v>632</v>
      </c>
      <c r="J466" s="177">
        <v>3</v>
      </c>
      <c r="K466" s="153">
        <v>1.8</v>
      </c>
      <c r="L466" s="196" t="s">
        <v>50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49999999999999" customHeight="1" x14ac:dyDescent="0.3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630</v>
      </c>
      <c r="F467" s="178">
        <v>25511</v>
      </c>
      <c r="G467" s="178"/>
      <c r="H467" s="178" t="s">
        <v>592</v>
      </c>
      <c r="I467" s="177" t="s">
        <v>633</v>
      </c>
      <c r="J467" s="177">
        <v>4</v>
      </c>
      <c r="K467" s="153">
        <v>1.8</v>
      </c>
      <c r="L467" s="196" t="s">
        <v>52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49999999999999" customHeight="1" x14ac:dyDescent="0.3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634</v>
      </c>
      <c r="F468" s="178">
        <v>25512</v>
      </c>
      <c r="G468" s="178"/>
      <c r="H468" s="178" t="s">
        <v>592</v>
      </c>
      <c r="I468" s="177" t="s">
        <v>635</v>
      </c>
      <c r="J468" s="177">
        <v>3</v>
      </c>
      <c r="K468" s="153">
        <v>1.8</v>
      </c>
      <c r="L468" s="196" t="s">
        <v>50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49999999999999" customHeight="1" x14ac:dyDescent="0.3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636</v>
      </c>
      <c r="F469" s="178">
        <v>25513</v>
      </c>
      <c r="G469" s="178"/>
      <c r="H469" s="178" t="s">
        <v>592</v>
      </c>
      <c r="I469" s="177" t="s">
        <v>637</v>
      </c>
      <c r="J469" s="177">
        <v>3</v>
      </c>
      <c r="K469" s="153">
        <v>1.8</v>
      </c>
      <c r="L469" s="196" t="s">
        <v>50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49999999999999" customHeight="1" x14ac:dyDescent="0.3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636</v>
      </c>
      <c r="F470" s="178">
        <v>25514</v>
      </c>
      <c r="G470" s="178"/>
      <c r="H470" s="178" t="s">
        <v>592</v>
      </c>
      <c r="I470" s="177" t="s">
        <v>638</v>
      </c>
      <c r="J470" s="177">
        <v>3</v>
      </c>
      <c r="K470" s="153">
        <v>1.8</v>
      </c>
      <c r="L470" s="196" t="s">
        <v>50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49999999999999" customHeight="1" x14ac:dyDescent="0.3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636</v>
      </c>
      <c r="F471" s="178">
        <v>25515</v>
      </c>
      <c r="G471" s="178"/>
      <c r="H471" s="178" t="s">
        <v>592</v>
      </c>
      <c r="I471" s="177" t="s">
        <v>639</v>
      </c>
      <c r="J471" s="177">
        <v>3</v>
      </c>
      <c r="K471" s="153">
        <v>1.8</v>
      </c>
      <c r="L471" s="196" t="s">
        <v>50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49999999999999" customHeight="1" x14ac:dyDescent="0.3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636</v>
      </c>
      <c r="F472" s="178">
        <v>25516</v>
      </c>
      <c r="G472" s="178"/>
      <c r="H472" s="178" t="s">
        <v>592</v>
      </c>
      <c r="I472" s="177" t="s">
        <v>640</v>
      </c>
      <c r="J472" s="177">
        <v>4</v>
      </c>
      <c r="K472" s="153">
        <v>1.8</v>
      </c>
      <c r="L472" s="196" t="s">
        <v>52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49999999999999" customHeight="1" x14ac:dyDescent="0.3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636</v>
      </c>
      <c r="F473" s="178">
        <v>25517</v>
      </c>
      <c r="G473" s="178"/>
      <c r="H473" s="178" t="s">
        <v>592</v>
      </c>
      <c r="I473" s="177" t="s">
        <v>641</v>
      </c>
      <c r="J473" s="177">
        <v>4</v>
      </c>
      <c r="K473" s="153">
        <v>1.8</v>
      </c>
      <c r="L473" s="196" t="s">
        <v>52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49999999999999" customHeight="1" x14ac:dyDescent="0.3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636</v>
      </c>
      <c r="F474" s="178">
        <v>25518</v>
      </c>
      <c r="G474" s="178"/>
      <c r="H474" s="178" t="s">
        <v>592</v>
      </c>
      <c r="I474" s="177" t="s">
        <v>642</v>
      </c>
      <c r="J474" s="177">
        <v>4</v>
      </c>
      <c r="K474" s="153">
        <v>1.8</v>
      </c>
      <c r="L474" s="196" t="s">
        <v>52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49999999999999" customHeight="1" x14ac:dyDescent="0.3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643</v>
      </c>
      <c r="F475" s="178">
        <v>25519</v>
      </c>
      <c r="G475" s="178"/>
      <c r="H475" s="178" t="s">
        <v>592</v>
      </c>
      <c r="I475" s="177" t="s">
        <v>644</v>
      </c>
      <c r="J475" s="177">
        <v>2</v>
      </c>
      <c r="K475" s="153">
        <v>1.8</v>
      </c>
      <c r="L475" s="196" t="s">
        <v>51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49999999999999" customHeight="1" x14ac:dyDescent="0.3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645</v>
      </c>
      <c r="F476" s="178">
        <v>25520</v>
      </c>
      <c r="G476" s="178"/>
      <c r="H476" s="178" t="s">
        <v>592</v>
      </c>
      <c r="I476" s="177" t="s">
        <v>646</v>
      </c>
      <c r="J476" s="177">
        <v>4</v>
      </c>
      <c r="K476" s="153">
        <v>1.8</v>
      </c>
      <c r="L476" s="196" t="s">
        <v>52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49999999999999" customHeight="1" x14ac:dyDescent="0.3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645</v>
      </c>
      <c r="F477" s="178">
        <v>25521</v>
      </c>
      <c r="G477" s="178"/>
      <c r="H477" s="178" t="s">
        <v>592</v>
      </c>
      <c r="I477" s="177" t="s">
        <v>647</v>
      </c>
      <c r="J477" s="177">
        <v>4</v>
      </c>
      <c r="K477" s="153">
        <v>1.8</v>
      </c>
      <c r="L477" s="196" t="s">
        <v>52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49999999999999" customHeight="1" x14ac:dyDescent="0.3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648</v>
      </c>
      <c r="F478" s="178">
        <v>25522</v>
      </c>
      <c r="G478" s="178"/>
      <c r="H478" s="178" t="s">
        <v>592</v>
      </c>
      <c r="I478" s="177" t="s">
        <v>649</v>
      </c>
      <c r="J478" s="177">
        <v>3</v>
      </c>
      <c r="K478" s="153">
        <v>1.8</v>
      </c>
      <c r="L478" s="196" t="s">
        <v>50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49999999999999" customHeight="1" x14ac:dyDescent="0.3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648</v>
      </c>
      <c r="F479" s="178">
        <v>25523</v>
      </c>
      <c r="G479" s="178"/>
      <c r="H479" s="178" t="s">
        <v>592</v>
      </c>
      <c r="I479" s="177" t="s">
        <v>650</v>
      </c>
      <c r="J479" s="177">
        <v>4</v>
      </c>
      <c r="K479" s="153">
        <v>1.8</v>
      </c>
      <c r="L479" s="196" t="s">
        <v>52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49999999999999" customHeight="1" x14ac:dyDescent="0.3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648</v>
      </c>
      <c r="F480" s="178">
        <v>25524</v>
      </c>
      <c r="G480" s="178"/>
      <c r="H480" s="178" t="s">
        <v>592</v>
      </c>
      <c r="I480" s="177" t="s">
        <v>651</v>
      </c>
      <c r="J480" s="177">
        <v>4</v>
      </c>
      <c r="K480" s="153">
        <v>1.8</v>
      </c>
      <c r="L480" s="196" t="s">
        <v>52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49999999999999" customHeight="1" x14ac:dyDescent="0.3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652</v>
      </c>
      <c r="F481" s="178">
        <v>25525</v>
      </c>
      <c r="G481" s="178"/>
      <c r="H481" s="178" t="s">
        <v>592</v>
      </c>
      <c r="I481" s="177" t="s">
        <v>653</v>
      </c>
      <c r="J481" s="177">
        <v>2</v>
      </c>
      <c r="K481" s="153">
        <v>1.8</v>
      </c>
      <c r="L481" s="196" t="s">
        <v>51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49999999999999" customHeight="1" x14ac:dyDescent="0.3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658</v>
      </c>
      <c r="F482" s="162">
        <v>25526</v>
      </c>
      <c r="G482" s="162"/>
      <c r="H482" s="162" t="s">
        <v>654</v>
      </c>
      <c r="I482" s="152" t="s">
        <v>659</v>
      </c>
      <c r="J482" s="152">
        <v>4</v>
      </c>
      <c r="K482" s="153">
        <v>1.4</v>
      </c>
      <c r="L482" s="196" t="s">
        <v>52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49999999999999" customHeight="1" x14ac:dyDescent="0.3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658</v>
      </c>
      <c r="F483" s="162">
        <v>25527</v>
      </c>
      <c r="G483" s="162"/>
      <c r="H483" s="162" t="s">
        <v>654</v>
      </c>
      <c r="I483" s="152" t="s">
        <v>660</v>
      </c>
      <c r="J483" s="152">
        <v>4</v>
      </c>
      <c r="K483" s="153">
        <v>1.4</v>
      </c>
      <c r="L483" s="196" t="s">
        <v>52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49999999999999" customHeight="1" x14ac:dyDescent="0.3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665</v>
      </c>
      <c r="F484" s="162">
        <v>25528</v>
      </c>
      <c r="G484" s="162"/>
      <c r="H484" s="162" t="s">
        <v>821</v>
      </c>
      <c r="I484" s="152" t="s">
        <v>666</v>
      </c>
      <c r="J484" s="152">
        <v>4</v>
      </c>
      <c r="K484" s="153">
        <v>1.1000000000000001</v>
      </c>
      <c r="L484" s="196" t="s">
        <v>282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49999999999999" customHeight="1" x14ac:dyDescent="0.3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665</v>
      </c>
      <c r="F485" s="162">
        <v>25529</v>
      </c>
      <c r="G485" s="162"/>
      <c r="H485" s="162" t="s">
        <v>821</v>
      </c>
      <c r="I485" s="152" t="s">
        <v>667</v>
      </c>
      <c r="J485" s="152">
        <v>4</v>
      </c>
      <c r="K485" s="153">
        <v>1.1000000000000001</v>
      </c>
      <c r="L485" s="196" t="s">
        <v>282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x14ac:dyDescent="0.3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673</v>
      </c>
      <c r="F486" s="162">
        <v>25530</v>
      </c>
      <c r="G486" s="162"/>
      <c r="H486" s="162" t="s">
        <v>821</v>
      </c>
      <c r="I486" s="152" t="s">
        <v>674</v>
      </c>
      <c r="J486" s="152">
        <v>4</v>
      </c>
      <c r="K486" s="153">
        <v>1.1000000000000001</v>
      </c>
      <c r="L486" s="196" t="s">
        <v>282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593</v>
      </c>
      <c r="F487" s="175">
        <v>25531</v>
      </c>
      <c r="G487" s="175"/>
      <c r="H487" s="175" t="s">
        <v>592</v>
      </c>
      <c r="I487" s="174" t="s">
        <v>594</v>
      </c>
      <c r="J487" s="174">
        <v>4</v>
      </c>
      <c r="K487" s="153">
        <v>1.8</v>
      </c>
      <c r="L487" s="196" t="s">
        <v>52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x14ac:dyDescent="0.3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823</v>
      </c>
      <c r="F488" s="162">
        <v>25532</v>
      </c>
      <c r="G488" s="162"/>
      <c r="H488" s="162" t="s">
        <v>821</v>
      </c>
      <c r="I488" s="160" t="s">
        <v>824</v>
      </c>
      <c r="J488" s="160">
        <v>2</v>
      </c>
      <c r="K488" s="163">
        <v>1.4</v>
      </c>
      <c r="L488" s="199" t="s">
        <v>51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x14ac:dyDescent="0.3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823</v>
      </c>
      <c r="F489" s="162">
        <v>25533</v>
      </c>
      <c r="G489" s="162"/>
      <c r="H489" s="162" t="s">
        <v>821</v>
      </c>
      <c r="I489" s="160" t="s">
        <v>825</v>
      </c>
      <c r="J489" s="160">
        <v>4</v>
      </c>
      <c r="K489" s="163">
        <v>1.4</v>
      </c>
      <c r="L489" s="199" t="s">
        <v>52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x14ac:dyDescent="0.3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823</v>
      </c>
      <c r="F490" s="162">
        <v>25534</v>
      </c>
      <c r="G490" s="162"/>
      <c r="H490" s="162" t="s">
        <v>821</v>
      </c>
      <c r="I490" s="160" t="s">
        <v>828</v>
      </c>
      <c r="J490" s="160">
        <v>4</v>
      </c>
      <c r="K490" s="163">
        <v>1.5</v>
      </c>
      <c r="L490" s="199" t="s">
        <v>52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x14ac:dyDescent="0.3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823</v>
      </c>
      <c r="F491" s="162">
        <v>25535</v>
      </c>
      <c r="G491" s="162"/>
      <c r="H491" s="162" t="s">
        <v>821</v>
      </c>
      <c r="I491" s="160" t="s">
        <v>829</v>
      </c>
      <c r="J491" s="160">
        <v>4</v>
      </c>
      <c r="K491" s="163">
        <v>1.5</v>
      </c>
      <c r="L491" s="199" t="s">
        <v>52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x14ac:dyDescent="0.3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823</v>
      </c>
      <c r="F492" s="162">
        <v>25536</v>
      </c>
      <c r="G492" s="162"/>
      <c r="H492" s="162" t="s">
        <v>821</v>
      </c>
      <c r="I492" s="160" t="s">
        <v>832</v>
      </c>
      <c r="J492" s="160">
        <v>3</v>
      </c>
      <c r="K492" s="163">
        <v>1.5</v>
      </c>
      <c r="L492" s="199" t="s">
        <v>50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x14ac:dyDescent="0.3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823</v>
      </c>
      <c r="F493" s="162">
        <v>25537</v>
      </c>
      <c r="G493" s="162"/>
      <c r="H493" s="162" t="s">
        <v>821</v>
      </c>
      <c r="I493" s="160" t="s">
        <v>833</v>
      </c>
      <c r="J493" s="160">
        <v>3</v>
      </c>
      <c r="K493" s="163">
        <v>1.5</v>
      </c>
      <c r="L493" s="199" t="s">
        <v>50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x14ac:dyDescent="0.3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841</v>
      </c>
      <c r="F494" s="162">
        <v>25538</v>
      </c>
      <c r="G494" s="162"/>
      <c r="H494" s="162" t="s">
        <v>821</v>
      </c>
      <c r="I494" s="160" t="s">
        <v>842</v>
      </c>
      <c r="J494" s="160">
        <v>4</v>
      </c>
      <c r="K494" s="163">
        <v>1.6</v>
      </c>
      <c r="L494" s="199" t="s">
        <v>282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x14ac:dyDescent="0.3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843</v>
      </c>
      <c r="F495" s="162">
        <v>25539</v>
      </c>
      <c r="G495" s="162"/>
      <c r="H495" s="162" t="s">
        <v>821</v>
      </c>
      <c r="I495" s="160" t="s">
        <v>844</v>
      </c>
      <c r="J495" s="160">
        <v>4</v>
      </c>
      <c r="K495" s="163">
        <v>1.3</v>
      </c>
      <c r="L495" s="199" t="s">
        <v>52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x14ac:dyDescent="0.3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843</v>
      </c>
      <c r="F496" s="162">
        <v>25540</v>
      </c>
      <c r="G496" s="162"/>
      <c r="H496" s="162" t="s">
        <v>821</v>
      </c>
      <c r="I496" s="160" t="s">
        <v>78</v>
      </c>
      <c r="J496" s="160">
        <v>4</v>
      </c>
      <c r="K496" s="163">
        <v>1.5</v>
      </c>
      <c r="L496" s="199" t="s">
        <v>52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x14ac:dyDescent="0.3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843</v>
      </c>
      <c r="F497" s="162">
        <v>25541</v>
      </c>
      <c r="G497" s="162"/>
      <c r="H497" s="162" t="s">
        <v>821</v>
      </c>
      <c r="I497" s="160" t="s">
        <v>846</v>
      </c>
      <c r="J497" s="160">
        <v>3</v>
      </c>
      <c r="K497" s="163">
        <v>1.3</v>
      </c>
      <c r="L497" s="199" t="s">
        <v>50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5" x14ac:dyDescent="0.3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5" x14ac:dyDescent="0.3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5" x14ac:dyDescent="0.3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5" x14ac:dyDescent="0.3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5" x14ac:dyDescent="0.3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5" x14ac:dyDescent="0.3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5" x14ac:dyDescent="0.3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5" x14ac:dyDescent="0.3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5" x14ac:dyDescent="0.3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5" x14ac:dyDescent="0.3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5" x14ac:dyDescent="0.3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5" x14ac:dyDescent="0.3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5" x14ac:dyDescent="0.3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5" x14ac:dyDescent="0.3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5" x14ac:dyDescent="0.3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5" x14ac:dyDescent="0.3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5" x14ac:dyDescent="0.3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5" x14ac:dyDescent="0.3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5" x14ac:dyDescent="0.3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5" x14ac:dyDescent="0.3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5" x14ac:dyDescent="0.3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5" x14ac:dyDescent="0.3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5" x14ac:dyDescent="0.3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5" x14ac:dyDescent="0.3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5" x14ac:dyDescent="0.3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5" x14ac:dyDescent="0.3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5" x14ac:dyDescent="0.3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5" x14ac:dyDescent="0.3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5" x14ac:dyDescent="0.3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5" x14ac:dyDescent="0.3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5" x14ac:dyDescent="0.3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5" x14ac:dyDescent="0.3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5" x14ac:dyDescent="0.3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5" x14ac:dyDescent="0.3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5" x14ac:dyDescent="0.3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5" x14ac:dyDescent="0.3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5" x14ac:dyDescent="0.3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5" x14ac:dyDescent="0.3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5" x14ac:dyDescent="0.3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5" x14ac:dyDescent="0.3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5" x14ac:dyDescent="0.3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5" x14ac:dyDescent="0.3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5" x14ac:dyDescent="0.3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5" x14ac:dyDescent="0.3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5" x14ac:dyDescent="0.3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5" x14ac:dyDescent="0.3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5" x14ac:dyDescent="0.3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5" x14ac:dyDescent="0.3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5" x14ac:dyDescent="0.3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5" x14ac:dyDescent="0.3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5" x14ac:dyDescent="0.3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5" x14ac:dyDescent="0.3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5" x14ac:dyDescent="0.3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5" x14ac:dyDescent="0.3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5" x14ac:dyDescent="0.3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5" x14ac:dyDescent="0.3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5" x14ac:dyDescent="0.3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5" x14ac:dyDescent="0.3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5" x14ac:dyDescent="0.3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5" x14ac:dyDescent="0.3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5" x14ac:dyDescent="0.3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5" x14ac:dyDescent="0.3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5" x14ac:dyDescent="0.3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5" x14ac:dyDescent="0.3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5" x14ac:dyDescent="0.3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5" x14ac:dyDescent="0.3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5" x14ac:dyDescent="0.3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5" x14ac:dyDescent="0.3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5" x14ac:dyDescent="0.3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5" x14ac:dyDescent="0.3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5" x14ac:dyDescent="0.3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5" x14ac:dyDescent="0.3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5" x14ac:dyDescent="0.3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5" x14ac:dyDescent="0.3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5" x14ac:dyDescent="0.3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5" x14ac:dyDescent="0.3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5" x14ac:dyDescent="0.3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5" x14ac:dyDescent="0.3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5" x14ac:dyDescent="0.3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5" x14ac:dyDescent="0.3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5" x14ac:dyDescent="0.3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5" x14ac:dyDescent="0.3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5" x14ac:dyDescent="0.3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5" x14ac:dyDescent="0.3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5" x14ac:dyDescent="0.3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5" x14ac:dyDescent="0.3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5" x14ac:dyDescent="0.3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5" x14ac:dyDescent="0.3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5" x14ac:dyDescent="0.3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5" x14ac:dyDescent="0.3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5" x14ac:dyDescent="0.3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5" x14ac:dyDescent="0.3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5" x14ac:dyDescent="0.3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5" x14ac:dyDescent="0.3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5" x14ac:dyDescent="0.3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5" x14ac:dyDescent="0.3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5" x14ac:dyDescent="0.3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5" x14ac:dyDescent="0.3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5" x14ac:dyDescent="0.3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5" x14ac:dyDescent="0.3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5" x14ac:dyDescent="0.3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5" x14ac:dyDescent="0.3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5" x14ac:dyDescent="0.3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5" x14ac:dyDescent="0.3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5" x14ac:dyDescent="0.3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5" x14ac:dyDescent="0.3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5" x14ac:dyDescent="0.3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5" x14ac:dyDescent="0.3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5" x14ac:dyDescent="0.3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5" x14ac:dyDescent="0.3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5" x14ac:dyDescent="0.3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5" x14ac:dyDescent="0.3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5" x14ac:dyDescent="0.3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5" x14ac:dyDescent="0.3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5" x14ac:dyDescent="0.3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81640625" defaultRowHeight="14.5" x14ac:dyDescent="0.35"/>
  <cols>
    <col min="6" max="6" width="10.1796875" bestFit="1" customWidth="1"/>
    <col min="7" max="7" width="10.1796875" customWidth="1"/>
    <col min="8" max="8" width="11.453125" customWidth="1"/>
  </cols>
  <sheetData>
    <row r="1" spans="1:16" x14ac:dyDescent="0.35">
      <c r="B1" t="s">
        <v>876</v>
      </c>
      <c r="C1" t="s">
        <v>32</v>
      </c>
      <c r="D1" t="s">
        <v>208</v>
      </c>
      <c r="E1" t="s">
        <v>875</v>
      </c>
      <c r="F1" t="s">
        <v>874</v>
      </c>
      <c r="G1" t="s">
        <v>880</v>
      </c>
      <c r="H1" t="s">
        <v>873</v>
      </c>
      <c r="I1" t="s">
        <v>872</v>
      </c>
      <c r="J1" t="s">
        <v>9</v>
      </c>
      <c r="N1" t="s">
        <v>32</v>
      </c>
      <c r="P1" t="s">
        <v>883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884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885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920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81640625" defaultRowHeight="14.5" x14ac:dyDescent="0.35"/>
  <cols>
    <col min="1" max="1" width="5.453125" customWidth="1"/>
    <col min="2" max="2" width="14.453125" customWidth="1"/>
    <col min="4" max="4" width="6.453125" customWidth="1"/>
    <col min="7" max="7" width="6.54296875" bestFit="1" customWidth="1"/>
    <col min="11" max="12" width="4.54296875" customWidth="1"/>
    <col min="15" max="16" width="5.54296875" customWidth="1"/>
    <col min="19" max="19" width="5.453125" customWidth="1"/>
  </cols>
  <sheetData>
    <row r="4" spans="1:24" ht="15" thickBot="1" x14ac:dyDescent="0.4"/>
    <row r="5" spans="1:24" ht="15" thickBot="1" x14ac:dyDescent="0.4">
      <c r="A5" s="8"/>
      <c r="B5" s="11" t="s">
        <v>151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4">
      <c r="A6" s="14"/>
      <c r="B6" s="64"/>
      <c r="C6" s="53"/>
      <c r="D6" s="11"/>
      <c r="E6" s="429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1"/>
      <c r="X6" s="13"/>
    </row>
    <row r="7" spans="1:24" ht="15" thickBot="1" x14ac:dyDescent="0.4">
      <c r="A7" s="14"/>
      <c r="B7" s="20" t="s">
        <v>144</v>
      </c>
      <c r="C7" s="56" t="s">
        <v>145</v>
      </c>
      <c r="D7" s="11"/>
      <c r="E7" s="54"/>
      <c r="F7" s="55" t="s">
        <v>148</v>
      </c>
      <c r="G7" s="55"/>
      <c r="H7" s="432" t="s">
        <v>150</v>
      </c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54"/>
      <c r="X7" s="13"/>
    </row>
    <row r="8" spans="1:24" ht="15" thickBot="1" x14ac:dyDescent="0.4">
      <c r="A8" s="14"/>
      <c r="B8" s="49" t="s">
        <v>41</v>
      </c>
      <c r="C8" s="50">
        <v>1</v>
      </c>
      <c r="D8" s="11"/>
      <c r="E8" s="433"/>
      <c r="F8" s="434"/>
      <c r="G8" s="434">
        <f>IF(ISERROR(VLOOKUP($D$5,Crebolijst!$A:$C,3,0)),0,VLOOKUP($D$5,Crebolijst!$A:$C,3,0))</f>
        <v>0</v>
      </c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5"/>
      <c r="X8" s="13"/>
    </row>
    <row r="9" spans="1:24" ht="15" thickBot="1" x14ac:dyDescent="0.4">
      <c r="A9" s="14"/>
      <c r="B9" s="9" t="s">
        <v>146</v>
      </c>
      <c r="C9" s="9" t="s">
        <v>147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4">
      <c r="A10" s="14"/>
      <c r="B10" s="45" t="s">
        <v>7</v>
      </c>
      <c r="C10" s="46">
        <v>1</v>
      </c>
      <c r="D10" s="11"/>
      <c r="E10" s="423" t="s">
        <v>149</v>
      </c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5"/>
      <c r="X10" s="13"/>
    </row>
    <row r="11" spans="1:24" ht="15" thickBot="1" x14ac:dyDescent="0.4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4">
      <c r="A12" s="14"/>
      <c r="B12" s="27" t="s">
        <v>143</v>
      </c>
      <c r="C12" s="17"/>
      <c r="D12" s="11"/>
      <c r="E12" s="423" t="s">
        <v>10</v>
      </c>
      <c r="F12" s="424"/>
      <c r="G12" s="425"/>
      <c r="H12" s="23"/>
      <c r="I12" s="426" t="s">
        <v>11</v>
      </c>
      <c r="J12" s="427"/>
      <c r="K12" s="428"/>
      <c r="L12" s="23"/>
      <c r="M12" s="426" t="s">
        <v>12</v>
      </c>
      <c r="N12" s="427"/>
      <c r="O12" s="428"/>
      <c r="P12" s="16"/>
      <c r="Q12" s="426" t="s">
        <v>15</v>
      </c>
      <c r="R12" s="427"/>
      <c r="S12" s="428"/>
      <c r="T12" s="16"/>
      <c r="U12" s="423" t="s">
        <v>4</v>
      </c>
      <c r="V12" s="424"/>
      <c r="W12" s="425"/>
      <c r="X12" s="13"/>
    </row>
    <row r="13" spans="1:24" ht="19" thickBot="1" x14ac:dyDescent="0.4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 x14ac:dyDescent="0.4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 x14ac:dyDescent="0.3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4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FA3FFWUC75VM-200-689</_dlc_DocId>
    <_dlc_DocIdUrl xmlns="826a45a5-7029-484a-9cf3-b835024adcd4">
      <Url>https://www.mijnlentiz.nl/scholen/lifecollege/MBO/fov/_layouts/DocIdRedir.aspx?ID=FA3FFWUC75VM-200-689</Url>
      <Description>FA3FFWUC75VM-200-689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schemas.microsoft.com/sharepoint/v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2019-02-07T10:33:27Z</cp:lastPrinted>
  <dcterms:created xsi:type="dcterms:W3CDTF">2014-02-10T13:02:17Z</dcterms:created>
  <dcterms:modified xsi:type="dcterms:W3CDTF">2019-07-11T12:13:08Z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84bee8c3-36d3-403b-ae38-c1afe89fbb7a</vt:lpwstr>
  </property>
</Properties>
</file>