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BDBE4406-33C7-4BD5-8E01-9105CD858C76}" xr6:coauthVersionLast="32" xr6:coauthVersionMax="32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B24" i="14" l="1"/>
  <c r="D98" i="2" s="1"/>
  <c r="AL93" i="2" l="1"/>
  <c r="M93" i="2"/>
  <c r="DJ93" i="2" l="1"/>
  <c r="K66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DI74" i="2" s="1"/>
  <c r="AK75" i="2"/>
  <c r="AK76" i="2"/>
  <c r="DI76" i="2" s="1"/>
  <c r="AK77" i="2"/>
  <c r="DI77" i="2" s="1"/>
  <c r="AK78" i="2"/>
  <c r="DI78" i="2" s="1"/>
  <c r="AK79" i="2"/>
  <c r="AK80" i="2"/>
  <c r="DI80" i="2" s="1"/>
  <c r="AK81" i="2"/>
  <c r="DI81" i="2" s="1"/>
  <c r="AK82" i="2"/>
  <c r="DI82" i="2" s="1"/>
  <c r="AK83" i="2"/>
  <c r="AK84" i="2"/>
  <c r="DI84" i="2" s="1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75" i="2" l="1"/>
  <c r="DI83" i="2"/>
  <c r="DI79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4" i="23" l="1"/>
  <c r="J3" i="23"/>
  <c r="J5" i="23"/>
  <c r="AY9" i="10"/>
  <c r="AT8" i="10"/>
  <c r="H11" i="10" s="1"/>
  <c r="AY8" i="10"/>
  <c r="AT7" i="10"/>
  <c r="AY7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L49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L49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BL93" i="2" l="1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J49" i="2"/>
  <c r="DG90" i="2"/>
  <c r="AV95" i="2"/>
  <c r="BF95" i="2"/>
  <c r="AQ95" i="2"/>
  <c r="BA95" i="2"/>
  <c r="M17" i="2"/>
  <c r="DJ17" i="2" s="1"/>
  <c r="W93" i="2"/>
  <c r="V93" i="2"/>
  <c r="U93" i="2"/>
  <c r="T93" i="2"/>
  <c r="O93" i="2"/>
  <c r="R95" i="2" s="1"/>
  <c r="L93" i="2"/>
  <c r="K93" i="2"/>
  <c r="G39" i="10" s="1"/>
  <c r="BL95" i="2" l="1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K25" i="10" s="1"/>
  <c r="AE93" i="2"/>
  <c r="AF93" i="2"/>
  <c r="AG93" i="2"/>
  <c r="AB95" i="2" l="1"/>
  <c r="AG95" i="2"/>
  <c r="M95" i="2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<sst xmlns="http://schemas.openxmlformats.org/spreadsheetml/2006/main" count="3253" uniqueCount="984">
  <si>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</si>
  <si>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</si>
  <si>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</si>
  <si>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</si>
  <si>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</si>
  <si>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</si>
  <si>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</si>
  <si>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</si>
  <si>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</si>
  <si>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</si>
  <si>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</si>
  <si>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</si>
  <si>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</si>
  <si>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</si>
  <si>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</si>
  <si>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</si>
  <si>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</si>
  <si>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</si>
  <si>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</si>
  <si>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</si>
  <si>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</si>
  <si>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</si>
  <si>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</si>
  <si>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</si>
  <si>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</si>
  <si>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</si>
  <si>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</si>
  <si>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</si>
  <si>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</si>
  <si>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</si>
  <si>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</si>
  <si>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</si>
  <si>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</si>
  <si>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</si>
  <si>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</si>
  <si>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</si>
  <si>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</si>
  <si>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</si>
  <si>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</si>
  <si>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</si>
  <si>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</si>
  <si>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</si>
  <si>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</si>
  <si>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</si>
  <si>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</si>
  <si>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</si>
  <si>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</si>
  <si>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</si>
  <si>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</si>
  <si>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</si>
  <si>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</si>
  <si>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</si>
  <si>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</si>
  <si>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</si>
  <si>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</si>
  <si>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</si>
  <si>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</si>
  <si>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</si>
  <si>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</si>
  <si>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</si>
  <si>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</si>
  <si>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</si>
  <si>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</si>
  <si>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</si>
  <si>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</si>
  <si>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</si>
  <si>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</si>
  <si>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</si>
  <si>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</si>
  <si>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</si>
  <si>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</si>
  <si>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</si>
  <si>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</si>
  <si>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</si>
  <si>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</si>
  <si>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</si>
  <si>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</si>
  <si>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</si>
  <si>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</si>
  <si>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</si>
  <si>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</si>
  <si>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</si>
  <si>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</si>
  <si>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</si>
  <si>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</si>
  <si>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</si>
  <si>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</si>
  <si>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</si>
  <si>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</si>
  <si>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</si>
  <si>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</si>
  <si>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</si>
  <si>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</si>
  <si>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</si>
  <si>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</si>
  <si>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</si>
  <si>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</si>
  <si>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</si>
  <si>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</si>
  <si>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</si>
  <si>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</si>
  <si>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</si>
  <si>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</si>
  <si>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</si>
  <si>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</si>
  <si>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</si>
  <si>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</si>
  <si>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</si>
  <si>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</si>
  <si>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</si>
  <si>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</si>
  <si>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</si>
  <si>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</si>
  <si>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</si>
  <si>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</si>
  <si>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</si>
  <si>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</si>
  <si>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</si>
  <si>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</si>
  <si>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</si>
  <si>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</si>
  <si>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</si>
  <si>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</si>
  <si>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</si>
  <si>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</si>
  <si>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</si>
  <si>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</si>
  <si>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</si>
  <si>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</si>
  <si>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</si>
  <si>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</si>
  <si>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</si>
  <si>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</si>
  <si>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</si>
  <si>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</si>
  <si>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</si>
  <si>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</si>
  <si>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</si>
  <si>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</si>
  <si>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</si>
  <si>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</si>
  <si>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</si>
  <si>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</si>
  <si>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</si>
  <si>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</si>
  <si>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</si>
  <si>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</si>
  <si>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</si>
  <si>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</si>
  <si>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</si>
  <si>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</si>
  <si>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</si>
  <si>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</si>
  <si>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</si>
  <si>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</si>
  <si>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</si>
  <si>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</si>
  <si>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</si>
  <si>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</si>
  <si>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</si>
  <si>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</si>
  <si>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</si>
  <si>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</si>
  <si>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</si>
  <si>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</si>
  <si>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</si>
  <si>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</si>
  <si>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</si>
  <si>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</si>
  <si>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</si>
  <si>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</si>
  <si>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</si>
  <si>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</si>
  <si>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</si>
  <si>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</si>
  <si>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</si>
  <si>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</si>
  <si>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</si>
  <si>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</si>
  <si>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</si>
  <si>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</si>
  <si>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</si>
  <si>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</si>
  <si>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</si>
  <si>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</si>
  <si>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</si>
  <si>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</si>
  <si>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</si>
  <si>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</si>
  <si>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</si>
  <si>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</si>
  <si>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</si>
  <si>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</si>
  <si>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</si>
  <si>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</si>
  <si>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</si>
  <si>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</si>
  <si>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</si>
  <si>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</si>
  <si>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</si>
  <si>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</si>
  <si>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</si>
  <si>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</si>
  <si>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</si>
  <si>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</si>
  <si>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</si>
  <si>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</si>
  <si>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</si>
  <si>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</si>
  <si>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</si>
  <si>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</si>
  <si>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</si>
  <si>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</si>
  <si>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</si>
  <si>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</si>
  <si>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</si>
  <si>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</si>
  <si>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</si>
  <si>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</si>
  <si>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</si>
  <si>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</si>
  <si>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</si>
  <si>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</si>
  <si>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</si>
  <si>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</si>
  <si>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</si>
  <si>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</si>
  <si>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</si>
  <si>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</si>
  <si>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</si>
  <si>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</si>
  <si>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</si>
  <si>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</si>
  <si>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</si>
  <si>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</si>
  <si>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</si>
  <si>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</si>
  <si>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</si>
  <si>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</si>
  <si>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</si>
  <si>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</si>
  <si>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</si>
  <si>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</si>
  <si>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</si>
  <si>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</si>
  <si>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</si>
  <si>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</si>
  <si>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</si>
  <si>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</si>
  <si>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</si>
  <si>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</si>
  <si>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</si>
  <si>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</si>
  <si>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</si>
  <si>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</si>
  <si>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</si>
  <si>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</si>
  <si>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</si>
  <si>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</si>
  <si>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</si>
  <si>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</si>
  <si>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</si>
  <si>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</si>
  <si>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</si>
  <si>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</si>
  <si>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</si>
  <si>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</si>
  <si>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</si>
  <si>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</si>
  <si>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</si>
  <si>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</si>
  <si>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</si>
  <si>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</si>
  <si>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</si>
  <si>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</si>
  <si>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</si>
  <si>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</si>
  <si>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</si>
  <si>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</si>
  <si>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</si>
  <si>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</si>
  <si>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</si>
  <si>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</si>
  <si>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</si>
  <si>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</si>
  <si>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</si>
  <si>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</si>
  <si>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</si>
  <si>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</si>
  <si>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</si>
  <si>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</si>
  <si>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</si>
  <si>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</si>
  <si>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</si>
  <si>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</si>
  <si>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</si>
  <si>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</si>
  <si>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</si>
  <si>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</si>
  <si>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</si>
  <si>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</si>
  <si>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</si>
  <si>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</si>
  <si>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</si>
  <si>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</si>
  <si>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</si>
  <si>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</si>
  <si>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</si>
  <si>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</si>
  <si>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</si>
  <si>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</si>
  <si>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</si>
  <si>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</si>
  <si>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</si>
  <si>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</si>
  <si>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</si>
  <si>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</si>
  <si>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</si>
  <si>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</si>
  <si>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</si>
  <si>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</si>
  <si>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</si>
  <si>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</si>
  <si>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</si>
  <si>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</si>
  <si>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</si>
  <si>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</si>
  <si>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</si>
  <si>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</si>
  <si>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</si>
  <si>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</si>
  <si>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</si>
  <si>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</si>
  <si>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</si>
  <si>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</si>
  <si>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</si>
  <si>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</si>
  <si>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</si>
  <si>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</si>
  <si>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</si>
  <si>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</si>
  <si>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</si>
  <si>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</si>
  <si>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</si>
  <si>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</si>
  <si>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</si>
  <si>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</si>
  <si>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</si>
  <si>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</si>
  <si>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</si>
  <si>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</si>
  <si>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</si>
  <si>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</si>
  <si>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</si>
  <si>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</si>
  <si>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</si>
  <si>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</si>
  <si>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</si>
  <si>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</si>
  <si>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</si>
  <si>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</si>
  <si>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</si>
  <si>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</si>
  <si>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</si>
  <si>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</si>
  <si>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</si>
  <si>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</si>
  <si>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</si>
  <si>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</si>
  <si>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</si>
  <si>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</si>
  <si>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</si>
  <si>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</si>
  <si>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</si>
  <si>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</si>
  <si>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</si>
  <si>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</si>
  <si>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</si>
  <si>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</si>
  <si>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</si>
  <si>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</si>
  <si>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</si>
  <si>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</si>
  <si>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</si>
  <si>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</si>
  <si>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</si>
  <si>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</si>
  <si>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</si>
  <si>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</si>
  <si>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</si>
  <si>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</si>
  <si>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</si>
  <si>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</si>
  <si>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</si>
  <si>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</si>
  <si>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</si>
  <si>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</si>
  <si>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</si>
  <si>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</si>
  <si>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</si>
  <si>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</si>
  <si>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</si>
  <si>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</si>
  <si>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</si>
  <si>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</si>
  <si>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</si>
  <si>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</si>
  <si>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</si>
  <si>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</si>
  <si>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</si>
  <si>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</si>
  <si>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</si>
  <si>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</si>
  <si>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</si>
  <si>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</si>
  <si>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</si>
  <si>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</si>
  <si>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</si>
  <si>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</si>
  <si>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</si>
  <si>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</si>
  <si>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</si>
  <si>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</si>
  <si>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</si>
  <si>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</si>
  <si>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</si>
  <si>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</si>
  <si>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</si>
  <si>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</si>
  <si>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</si>
  <si>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</si>
  <si>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</si>
  <si>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</si>
  <si>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</si>
  <si>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</si>
  <si>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</si>
  <si>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</si>
  <si>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</si>
  <si>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</si>
  <si>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</si>
  <si>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</si>
  <si>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</si>
  <si>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</si>
  <si>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</si>
  <si>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</si>
  <si>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</si>
  <si>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</si>
  <si>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</si>
  <si>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</si>
  <si>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</si>
  <si>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</si>
  <si>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</si>
  <si>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</si>
  <si>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</si>
  <si>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</si>
  <si>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</si>
  <si>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</si>
  <si>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</si>
  <si>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</si>
  <si>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</si>
  <si>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</si>
  <si>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</si>
  <si>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</si>
  <si>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</si>
  <si>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</si>
  <si>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</si>
  <si>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</si>
  <si>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</si>
  <si>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</si>
  <si>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</si>
  <si>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</si>
  <si>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</si>
  <si>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</si>
  <si>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</si>
  <si>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</si>
  <si>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</si>
  <si>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</si>
  <si>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</si>
  <si>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</si>
  <si>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</si>
  <si>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</si>
  <si>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</si>
  <si>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</si>
  <si>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</si>
  <si>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</si>
  <si>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</si>
  <si>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</si>
  <si>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</si>
  <si>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</si>
  <si>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</si>
  <si>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</si>
  <si>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</si>
  <si>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</si>
  <si>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</si>
  <si>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</si>
  <si>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</si>
  <si>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</si>
  <si>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</si>
  <si>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</si>
  <si>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</si>
  <si>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</si>
  <si>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</si>
  <si>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</si>
  <si>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</si>
  <si>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</si>
  <si>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</si>
  <si>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</si>
  <si>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</si>
  <si>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</si>
  <si>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</si>
  <si>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</si>
  <si>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</si>
  <si>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</si>
  <si>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</si>
  <si>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</si>
  <si>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</si>
  <si>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</si>
  <si>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</si>
  <si>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</si>
  <si>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</si>
  <si>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</si>
  <si>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</si>
  <si>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</si>
  <si>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</si>
  <si>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</si>
  <si>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</si>
  <si>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</si>
  <si>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</si>
  <si>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</si>
  <si>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</si>
  <si>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</si>
  <si>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</si>
  <si>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</si>
  <si>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</si>
  <si>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</si>
  <si>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</si>
  <si>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</si>
  <si>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</si>
  <si>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</si>
  <si>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</si>
  <si>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</si>
  <si>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</si>
  <si>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</si>
  <si>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</si>
  <si>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</si>
  <si>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</si>
  <si>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</si>
  <si>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</si>
  <si>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</si>
  <si>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</si>
  <si>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</si>
  <si>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</si>
  <si>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</si>
  <si>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</si>
  <si>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</si>
  <si>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</si>
  <si>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</si>
  <si>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</si>
  <si>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</si>
  <si>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</si>
  <si>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</si>
  <si>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</si>
  <si>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</si>
  <si>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</si>
  <si>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</si>
  <si>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</si>
  <si>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</si>
  <si>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</si>
  <si>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</si>
  <si>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</si>
  <si>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</si>
  <si>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</si>
  <si>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</si>
  <si>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</si>
  <si>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</si>
  <si>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</si>
  <si>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</si>
  <si>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</si>
  <si>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</si>
  <si>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</si>
  <si>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</si>
  <si>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</si>
  <si>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</si>
  <si>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</si>
  <si>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</si>
  <si>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</si>
  <si>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</si>
  <si>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</si>
  <si>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</si>
  <si>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</si>
  <si>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</si>
  <si>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</si>
  <si>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</si>
  <si>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</si>
  <si>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</si>
  <si>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</si>
  <si>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</si>
  <si>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</si>
  <si>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</si>
  <si>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</si>
  <si>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</si>
  <si>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</si>
  <si>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</si>
  <si>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</si>
  <si>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</si>
  <si>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</si>
  <si>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</si>
  <si>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</si>
  <si>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</si>
  <si>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</si>
  <si>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</si>
  <si>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</si>
  <si>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</si>
  <si>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</si>
  <si>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</si>
  <si>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</si>
  <si>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</si>
  <si>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</si>
  <si>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</si>
  <si>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</si>
  <si>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</si>
  <si>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</si>
  <si>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</si>
  <si>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</si>
  <si>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</si>
  <si>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</si>
  <si>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</si>
  <si>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</si>
  <si>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</si>
  <si>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</si>
  <si>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</si>
  <si>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</si>
  <si>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</si>
  <si>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</si>
  <si>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</si>
  <si>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</si>
  <si>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</si>
  <si>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</si>
  <si>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</si>
  <si>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</si>
  <si>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</si>
  <si>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</si>
  <si>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</si>
  <si>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</si>
  <si>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</si>
  <si>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</si>
  <si>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</si>
  <si>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</si>
  <si>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</si>
  <si>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</si>
  <si>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</si>
  <si>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</si>
  <si>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</si>
  <si>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</si>
  <si>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</si>
  <si>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</si>
  <si>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</si>
  <si>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</si>
  <si>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</si>
  <si>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</si>
  <si>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</si>
  <si>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</si>
  <si>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</si>
  <si>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</si>
  <si>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</si>
  <si>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</si>
  <si>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</si>
  <si>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</si>
  <si>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</si>
  <si>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</si>
  <si>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</si>
  <si>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</si>
  <si>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</si>
  <si>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</si>
  <si>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</si>
  <si>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</si>
  <si>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</si>
  <si>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</si>
  <si>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</si>
  <si>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</si>
  <si>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</si>
  <si>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</si>
  <si>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</si>
  <si>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</si>
  <si>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</si>
  <si>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</si>
  <si>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</si>
  <si>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</si>
  <si>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</si>
  <si>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</si>
  <si>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</si>
  <si>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</si>
  <si>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</si>
  <si>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</si>
  <si>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</si>
  <si>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</si>
  <si>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</si>
  <si>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</si>
  <si>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</si>
  <si>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</si>
  <si>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</si>
  <si>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</si>
  <si>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</si>
  <si>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</si>
  <si>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</si>
  <si>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</si>
  <si>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</si>
  <si>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</si>
  <si>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</si>
  <si>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</si>
  <si>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</si>
  <si>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</si>
  <si>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</si>
  <si>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</si>
  <si>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</si>
  <si>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</si>
  <si>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</si>
  <si>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</si>
  <si>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</si>
  <si>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</si>
  <si>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</si>
  <si>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</si>
  <si>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</si>
  <si>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</si>
  <si>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</si>
  <si>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</si>
  <si>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</si>
  <si>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</si>
  <si>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</si>
  <si>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</si>
  <si>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</si>
  <si>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</si>
  <si>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</si>
  <si>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</si>
  <si>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</si>
  <si>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</si>
  <si>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</si>
  <si>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</si>
  <si>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</si>
  <si>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</si>
  <si>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</si>
  <si>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</si>
  <si>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</si>
  <si>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</si>
  <si>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</si>
  <si>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</si>
  <si>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</si>
  <si>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</si>
  <si>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</si>
  <si>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</si>
  <si>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</si>
  <si>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</si>
  <si>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</si>
  <si>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</si>
  <si>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</si>
  <si>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</si>
  <si>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</si>
  <si>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</si>
  <si>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</si>
  <si>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</si>
  <si>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</si>
  <si>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</si>
  <si>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</si>
  <si>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</si>
  <si>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</si>
  <si>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</si>
  <si>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</si>
  <si>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</si>
  <si>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</si>
  <si>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</si>
  <si>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</si>
  <si>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</si>
  <si>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</si>
  <si>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</si>
  <si>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</si>
  <si>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</si>
  <si>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</si>
  <si>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</si>
  <si>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</si>
  <si>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</si>
  <si>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</si>
  <si>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</si>
  <si>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</si>
  <si>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</si>
  <si>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</si>
  <si>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</si>
  <si>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</si>
  <si>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</si>
  <si>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</si>
  <si>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</si>
  <si>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</si>
  <si>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</si>
  <si>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</si>
  <si>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</si>
  <si>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</si>
  <si>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</si>
  <si>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</si>
  <si>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</si>
  <si>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</si>
  <si>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</si>
  <si>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</si>
  <si>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</si>
  <si>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</si>
  <si>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</si>
  <si>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</si>
  <si>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</si>
  <si>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</si>
  <si>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</si>
  <si>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</si>
  <si>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</si>
  <si>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</si>
  <si>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</si>
  <si>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</si>
  <si>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</si>
  <si>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</si>
  <si>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</si>
  <si>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</si>
  <si>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</si>
  <si>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</si>
  <si>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</si>
  <si>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</si>
  <si>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</si>
  <si>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</si>
  <si>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</si>
  <si>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</si>
  <si>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</si>
  <si>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</si>
  <si>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</si>
  <si>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</si>
  <si>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</si>
  <si>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</si>
  <si>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</si>
  <si>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</si>
  <si>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</si>
  <si>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</si>
  <si>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</si>
  <si>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</si>
  <si>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</si>
  <si>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</si>
  <si>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</si>
  <si>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</si>
  <si>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</si>
  <si>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</si>
  <si>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</si>
  <si>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</si>
  <si>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</si>
  <si>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</si>
  <si>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</si>
  <si>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</si>
  <si>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</si>
  <si>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</si>
  <si>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</si>
  <si>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</si>
  <si>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</si>
  <si>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</si>
  <si>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</si>
  <si>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</si>
  <si>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</si>
  <si>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</si>
  <si>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</si>
  <si>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</si>
  <si>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</si>
  <si>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</si>
  <si>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</si>
  <si>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</si>
  <si>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</si>
  <si>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</si>
  <si>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</si>
  <si>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</si>
  <si>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</si>
  <si>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</si>
  <si>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</si>
  <si>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</si>
  <si>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</si>
  <si>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</si>
  <si>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</si>
  <si>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</si>
  <si>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</si>
  <si>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</si>
  <si>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</si>
  <si>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</si>
  <si>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</si>
  <si>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</si>
  <si>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</si>
  <si>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</si>
  <si>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</si>
  <si>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</si>
  <si>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</si>
  <si>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</si>
  <si>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</si>
  <si>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</si>
  <si>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</si>
  <si>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</si>
  <si>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</si>
  <si>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</si>
  <si>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</si>
  <si>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</si>
  <si>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</si>
  <si>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</si>
  <si>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</si>
  <si>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</si>
  <si>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</si>
  <si>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</si>
  <si>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</si>
  <si>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</si>
  <si>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</si>
  <si>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</si>
  <si>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</si>
  <si>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</si>
  <si>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</si>
  <si>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</si>
  <si>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</si>
  <si>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</si>
  <si>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</si>
  <si>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</si>
  <si>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</si>
  <si>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</si>
  <si>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</si>
  <si>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</si>
  <si>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</si>
  <si>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</si>
  <si>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</si>
  <si>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</si>
  <si>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</si>
  <si>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</si>
  <si>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</si>
  <si>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</si>
  <si>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</si>
  <si>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</si>
  <si>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</si>
  <si>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</si>
  <si>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</si>
  <si>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</si>
  <si>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</si>
  <si>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</si>
  <si>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</si>
  <si>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</si>
  <si>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</si>
  <si>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</si>
  <si>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</si>
  <si>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</si>
  <si>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</si>
  <si>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</si>
  <si>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</si>
  <si>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</si>
  <si>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</si>
  <si>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</si>
  <si>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</si>
  <si>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</si>
  <si>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</si>
  <si>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</si>
  <si>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</si>
  <si>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</si>
  <si>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</si>
  <si>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</si>
  <si>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</si>
  <si>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</si>
  <si>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</si>
  <si>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</si>
  <si>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</si>
  <si>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</si>
  <si>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</si>
  <si>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</si>
  <si>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</si>
  <si>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</si>
  <si>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</si>
  <si>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</si>
  <si>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</si>
  <si>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</si>
  <si>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</si>
  <si>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</si>
  <si>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</si>
  <si>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</si>
  <si>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</si>
  <si>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 xml:space="preserve">B1-K1 Zorgdragen voor voedsel 
P1-K1 Bereiden voedsel </t>
  </si>
  <si>
    <t xml:space="preserve">B1-K1-W1 Draagt zorg voor de kwaliteit van het voedsel
B1-K1-W2 Draagt zorg voor voedselveiligheid
B1-K1-W3 Draagt zorg voor interne en externe informatieuitwisseling
P1-K1-W1 Bereidt productbereiding voor
P1-K1-W2 Bereidt product
</t>
  </si>
  <si>
    <t>Nederlands</t>
  </si>
  <si>
    <t>Loopbaan en burgerschap</t>
  </si>
  <si>
    <t>Beroepsgericht maatwerk</t>
  </si>
  <si>
    <t>Beroepsproeve</t>
  </si>
  <si>
    <t>MBO 2: Cijfer voor Nederlandse taal ten minste een 5.
Cijfer voor rekenen telt niet mee voor het behalen van het diploma.</t>
  </si>
  <si>
    <t>2018-2019</t>
  </si>
  <si>
    <t>Aantal SBU</t>
  </si>
  <si>
    <t>Beroepsproeve*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</si>
</sst>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d/mm/yy;@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38" borderId="0" applyNumberFormat="0" applyBorder="0" applyAlignment="0" applyProtection="0"/>
    <xf numFmtId="0" fontId="31" fillId="15" borderId="30" applyNumberFormat="0" applyAlignment="0" applyProtection="0"/>
    <xf numFmtId="0" fontId="32" fillId="16" borderId="33" applyNumberFormat="0" applyAlignment="0" applyProtection="0"/>
    <xf numFmtId="0" fontId="33" fillId="0" borderId="32" applyNumberFormat="0" applyFill="0" applyAlignment="0" applyProtection="0"/>
    <xf numFmtId="0" fontId="34" fillId="11" borderId="0" applyNumberFormat="0" applyBorder="0" applyAlignment="0" applyProtection="0"/>
    <xf numFmtId="0" fontId="35" fillId="14" borderId="30" applyNumberFormat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40" fillId="17" borderId="34" applyNumberFormat="0" applyFont="0" applyAlignment="0" applyProtection="0"/>
    <xf numFmtId="0" fontId="41" fillId="12" borderId="0" applyNumberFormat="0" applyBorder="0" applyAlignment="0" applyProtection="0"/>
    <xf numFmtId="0" fontId="29" fillId="0" borderId="0"/>
    <xf numFmtId="0" fontId="25" fillId="0" borderId="0" applyNumberFormat="0" applyFill="0" applyBorder="0" applyAlignment="0" applyProtection="0"/>
    <xf numFmtId="0" fontId="42" fillId="0" borderId="35" applyNumberFormat="0" applyFill="0" applyAlignment="0" applyProtection="0"/>
    <xf numFmtId="0" fontId="43" fillId="15" borderId="31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5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3" fillId="0" borderId="0" xfId="0" applyFont="1"/>
    <xf numFmtId="0" fontId="14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6" fillId="45" borderId="0" xfId="0" applyFont="1" applyFill="1" applyProtection="1"/>
    <xf numFmtId="0" fontId="46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>
      <alignment vertical="center"/>
    </xf>
    <xf numFmtId="1" fontId="49" fillId="0" borderId="54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/>
    </xf>
    <xf numFmtId="0" fontId="49" fillId="0" borderId="40" xfId="0" applyFont="1" applyBorder="1" applyAlignment="1">
      <alignment vertical="center" wrapText="1"/>
    </xf>
    <xf numFmtId="0" fontId="48" fillId="0" borderId="5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4" xfId="0" applyNumberFormat="1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 wrapText="1"/>
    </xf>
    <xf numFmtId="0" fontId="49" fillId="0" borderId="39" xfId="0" applyFont="1" applyFill="1" applyBorder="1" applyAlignment="1">
      <alignment vertical="center" wrapText="1"/>
    </xf>
    <xf numFmtId="1" fontId="49" fillId="43" borderId="54" xfId="0" applyNumberFormat="1" applyFont="1" applyFill="1" applyBorder="1" applyAlignment="1">
      <alignment vertical="center" wrapText="1"/>
    </xf>
    <xf numFmtId="0" fontId="49" fillId="43" borderId="39" xfId="0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/>
    </xf>
    <xf numFmtId="1" fontId="49" fillId="0" borderId="55" xfId="0" applyNumberFormat="1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6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43" borderId="39" xfId="0" applyFont="1" applyFill="1" applyBorder="1" applyAlignment="1">
      <alignment vertical="center"/>
    </xf>
    <xf numFmtId="0" fontId="48" fillId="43" borderId="54" xfId="0" applyFont="1" applyFill="1" applyBorder="1" applyAlignment="1">
      <alignment vertical="center" wrapText="1"/>
    </xf>
    <xf numFmtId="0" fontId="48" fillId="0" borderId="39" xfId="0" applyFont="1" applyBorder="1" applyAlignment="1">
      <alignment vertical="center"/>
    </xf>
    <xf numFmtId="0" fontId="48" fillId="43" borderId="39" xfId="0" applyFont="1" applyFill="1" applyBorder="1" applyAlignment="1">
      <alignment vertical="center"/>
    </xf>
    <xf numFmtId="0" fontId="49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6" fillId="42" borderId="57" xfId="0" applyFont="1" applyFill="1" applyBorder="1" applyAlignment="1">
      <alignment vertical="center"/>
    </xf>
    <xf numFmtId="0" fontId="26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7" fillId="4" borderId="36" xfId="0" applyNumberFormat="1" applyFont="1" applyFill="1" applyBorder="1" applyAlignment="1">
      <alignment horizontal="left" vertical="center"/>
    </xf>
    <xf numFmtId="0" fontId="27" fillId="4" borderId="36" xfId="0" applyFont="1" applyFill="1" applyBorder="1" applyAlignment="1">
      <alignment horizontal="left" vertical="center" wrapText="1"/>
    </xf>
    <xf numFmtId="0" fontId="27" fillId="4" borderId="36" xfId="0" applyFont="1" applyFill="1" applyBorder="1" applyAlignment="1">
      <alignment horizontal="left" vertical="center"/>
    </xf>
    <xf numFmtId="0" fontId="27" fillId="4" borderId="36" xfId="0" applyFont="1" applyFill="1" applyBorder="1" applyAlignment="1">
      <alignment horizontal="center" vertical="center" textRotation="90"/>
    </xf>
    <xf numFmtId="2" fontId="27" fillId="4" borderId="36" xfId="0" applyNumberFormat="1" applyFont="1" applyFill="1" applyBorder="1" applyAlignment="1">
      <alignment horizontal="center" vertical="center" textRotation="90"/>
    </xf>
    <xf numFmtId="0" fontId="27" fillId="4" borderId="37" xfId="0" applyFont="1" applyFill="1" applyBorder="1" applyAlignment="1">
      <alignment horizontal="center" vertical="center" textRotation="90"/>
    </xf>
    <xf numFmtId="0" fontId="27" fillId="4" borderId="53" xfId="0" applyFont="1" applyFill="1" applyBorder="1" applyAlignment="1">
      <alignment horizontal="center" vertical="center" textRotation="90"/>
    </xf>
    <xf numFmtId="0" fontId="27" fillId="4" borderId="0" xfId="0" applyFont="1" applyFill="1" applyBorder="1" applyAlignment="1">
      <alignment horizontal="left" vertical="center" textRotation="90"/>
    </xf>
    <xf numFmtId="0" fontId="28" fillId="0" borderId="53" xfId="0" applyFont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4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3" borderId="2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10" borderId="0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9" borderId="5" xfId="0" applyFont="1" applyFill="1" applyBorder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0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1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0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47" fillId="49" borderId="0" xfId="0" applyFont="1" applyFill="1" applyProtection="1"/>
    <xf numFmtId="0" fontId="52" fillId="49" borderId="0" xfId="0" applyFont="1" applyFill="1" applyProtection="1"/>
    <xf numFmtId="0" fontId="53" fillId="49" borderId="0" xfId="0" applyFont="1" applyFill="1" applyProtection="1"/>
    <xf numFmtId="0" fontId="8" fillId="49" borderId="0" xfId="0" applyFont="1" applyFill="1" applyProtection="1"/>
    <xf numFmtId="0" fontId="47" fillId="49" borderId="0" xfId="0" applyFont="1" applyFill="1" applyAlignment="1" applyProtection="1">
      <alignment horizontal="center" vertical="center"/>
    </xf>
    <xf numFmtId="0" fontId="47" fillId="49" borderId="38" xfId="0" applyFont="1" applyFill="1" applyBorder="1" applyProtection="1"/>
    <xf numFmtId="0" fontId="47" fillId="49" borderId="50" xfId="0" applyFont="1" applyFill="1" applyBorder="1" applyAlignment="1" applyProtection="1">
      <alignment horizontal="center" vertical="center"/>
    </xf>
    <xf numFmtId="0" fontId="47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0" fillId="9" borderId="26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1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" fillId="0" borderId="0" xfId="0" applyFont="1" applyAlignment="1">
      <alignment wrapText="1"/>
    </xf>
    <xf numFmtId="0" fontId="55" fillId="0" borderId="0" xfId="0" applyFont="1" applyFill="1" applyBorder="1" applyProtection="1">
      <protection locked="0"/>
    </xf>
    <xf numFmtId="0" fontId="56" fillId="0" borderId="0" xfId="0" applyFont="1" applyFill="1" applyProtection="1"/>
    <xf numFmtId="0" fontId="56" fillId="0" borderId="0" xfId="0" applyFont="1" applyFill="1" applyBorder="1" applyProtection="1">
      <protection locked="0"/>
    </xf>
    <xf numFmtId="0" fontId="56" fillId="0" borderId="0" xfId="0" applyFont="1" applyFill="1" applyBorder="1" applyAlignment="1" applyProtection="1">
      <alignment vertical="center"/>
      <protection locked="0"/>
    </xf>
    <xf numFmtId="0" fontId="57" fillId="2" borderId="1" xfId="0" applyFont="1" applyFill="1" applyBorder="1" applyAlignment="1" applyProtection="1">
      <alignment vertical="center" wrapText="1"/>
      <protection locked="0"/>
    </xf>
    <xf numFmtId="0" fontId="57" fillId="0" borderId="0" xfId="0" applyFont="1" applyFill="1" applyBorder="1" applyProtection="1"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4" fontId="56" fillId="0" borderId="1" xfId="0" applyNumberFormat="1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 applyProtection="1">
      <alignment wrapText="1"/>
      <protection locked="0"/>
    </xf>
    <xf numFmtId="0" fontId="56" fillId="0" borderId="1" xfId="0" applyFont="1" applyFill="1" applyBorder="1" applyAlignment="1" applyProtection="1">
      <alignment vertical="top" wrapText="1"/>
      <protection locked="0"/>
    </xf>
    <xf numFmtId="0" fontId="59" fillId="0" borderId="0" xfId="0" applyFont="1" applyFill="1" applyProtection="1">
      <protection locked="0"/>
    </xf>
    <xf numFmtId="0" fontId="60" fillId="0" borderId="0" xfId="0" applyFont="1" applyFill="1" applyBorder="1" applyAlignment="1" applyProtection="1">
      <alignment horizontal="left"/>
      <protection locked="0"/>
    </xf>
    <xf numFmtId="0" fontId="60" fillId="10" borderId="0" xfId="0" applyFont="1" applyFill="1" applyBorder="1" applyAlignment="1" applyProtection="1">
      <alignment horizontal="left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68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0" fillId="10" borderId="12" xfId="0" applyFont="1" applyFill="1" applyBorder="1" applyAlignment="1" applyProtection="1">
      <alignment horizontal="center" vertical="center"/>
    </xf>
    <xf numFmtId="0" fontId="50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0" fillId="53" borderId="3" xfId="0" applyFont="1" applyFill="1" applyBorder="1" applyAlignment="1" applyProtection="1">
      <alignment horizontal="left"/>
      <protection locked="0"/>
    </xf>
    <xf numFmtId="0" fontId="50" fillId="53" borderId="4" xfId="0" applyFont="1" applyFill="1" applyBorder="1" applyAlignment="1" applyProtection="1">
      <alignment horizontal="left"/>
      <protection locked="0"/>
    </xf>
    <xf numFmtId="0" fontId="51" fillId="5" borderId="3" xfId="0" applyFont="1" applyFill="1" applyBorder="1" applyAlignment="1" applyProtection="1">
      <alignment horizontal="left"/>
      <protection locked="0"/>
    </xf>
    <xf numFmtId="0" fontId="51" fillId="5" borderId="4" xfId="0" applyFont="1" applyFill="1" applyBorder="1" applyAlignment="1" applyProtection="1">
      <alignment horizontal="left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0" fillId="50" borderId="3" xfId="0" applyFont="1" applyFill="1" applyBorder="1" applyAlignment="1" applyProtection="1">
      <alignment horizontal="left"/>
      <protection locked="0"/>
    </xf>
    <xf numFmtId="0" fontId="50" fillId="50" borderId="4" xfId="0" applyFont="1" applyFill="1" applyBorder="1" applyAlignment="1" applyProtection="1">
      <alignment horizontal="left"/>
      <protection locked="0"/>
    </xf>
    <xf numFmtId="0" fontId="51" fillId="54" borderId="3" xfId="0" applyFont="1" applyFill="1" applyBorder="1" applyAlignment="1" applyProtection="1">
      <alignment horizontal="left"/>
      <protection locked="0"/>
    </xf>
    <xf numFmtId="0" fontId="51" fillId="54" borderId="4" xfId="0" applyFont="1" applyFill="1" applyBorder="1" applyAlignment="1" applyProtection="1">
      <alignment horizontal="left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0" fontId="50" fillId="3" borderId="23" xfId="0" applyFont="1" applyFill="1" applyBorder="1" applyAlignment="1" applyProtection="1">
      <alignment horizontal="center" wrapText="1"/>
      <protection locked="0"/>
    </xf>
    <xf numFmtId="0" fontId="50" fillId="3" borderId="7" xfId="0" applyFont="1" applyFill="1" applyBorder="1" applyAlignment="1" applyProtection="1">
      <alignment horizontal="center" wrapText="1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0" fillId="9" borderId="3" xfId="0" applyFont="1" applyFill="1" applyBorder="1" applyAlignment="1" applyProtection="1">
      <alignment horizontal="left"/>
      <protection locked="0"/>
    </xf>
    <xf numFmtId="0" fontId="50" fillId="9" borderId="4" xfId="0" applyFont="1" applyFill="1" applyBorder="1" applyAlignment="1" applyProtection="1">
      <alignment horizontal="left"/>
      <protection locked="0"/>
    </xf>
    <xf numFmtId="0" fontId="50" fillId="3" borderId="6" xfId="0" applyFont="1" applyFill="1" applyBorder="1" applyAlignment="1" applyProtection="1">
      <alignment horizontal="center" wrapText="1"/>
      <protection locked="0"/>
    </xf>
    <xf numFmtId="0" fontId="48" fillId="0" borderId="6" xfId="0" applyFont="1" applyBorder="1" applyAlignment="1" applyProtection="1">
      <alignment horizontal="center"/>
      <protection locked="0"/>
    </xf>
    <xf numFmtId="0" fontId="48" fillId="0" borderId="26" xfId="0" applyFont="1" applyBorder="1" applyAlignment="1" applyProtection="1">
      <alignment horizontal="center"/>
      <protection locked="0"/>
    </xf>
    <xf numFmtId="0" fontId="50" fillId="3" borderId="6" xfId="0" applyFont="1" applyFill="1" applyBorder="1" applyAlignment="1" applyProtection="1">
      <alignment horizontal="left" wrapText="1"/>
      <protection locked="0"/>
    </xf>
    <xf numFmtId="0" fontId="48" fillId="0" borderId="6" xfId="0" applyFont="1" applyBorder="1" applyAlignment="1" applyProtection="1">
      <alignment horizontal="left"/>
      <protection locked="0"/>
    </xf>
    <xf numFmtId="0" fontId="48" fillId="0" borderId="26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0" fillId="9" borderId="59" xfId="0" applyFont="1" applyFill="1" applyBorder="1" applyAlignment="1" applyProtection="1">
      <alignment horizontal="left"/>
      <protection locked="0"/>
    </xf>
    <xf numFmtId="0" fontId="50" fillId="9" borderId="25" xfId="0" applyFont="1" applyFill="1" applyBorder="1" applyAlignment="1" applyProtection="1">
      <alignment horizontal="left"/>
      <protection locked="0"/>
    </xf>
    <xf numFmtId="14" fontId="60" fillId="0" borderId="61" xfId="0" applyNumberFormat="1" applyFont="1" applyFill="1" applyBorder="1" applyAlignment="1" applyProtection="1">
      <alignment horizontal="left"/>
      <protection locked="0"/>
    </xf>
    <xf numFmtId="0" fontId="58" fillId="0" borderId="62" xfId="0" applyFont="1" applyBorder="1" applyAlignment="1" applyProtection="1">
      <alignment horizontal="left"/>
      <protection locked="0"/>
    </xf>
    <xf numFmtId="0" fontId="60" fillId="0" borderId="1" xfId="0" applyFont="1" applyFill="1" applyBorder="1" applyAlignment="1" applyProtection="1">
      <protection locked="0"/>
    </xf>
    <xf numFmtId="0" fontId="58" fillId="0" borderId="1" xfId="0" applyFont="1" applyBorder="1" applyAlignment="1" applyProtection="1">
      <protection locked="0"/>
    </xf>
    <xf numFmtId="0" fontId="56" fillId="0" borderId="0" xfId="0" applyFont="1" applyFill="1" applyBorder="1" applyAlignment="1" applyProtection="1">
      <alignment horizontal="left" vertical="center" wrapText="1"/>
    </xf>
    <xf numFmtId="0" fontId="54" fillId="2" borderId="0" xfId="0" applyFont="1" applyFill="1" applyBorder="1" applyAlignment="1" applyProtection="1">
      <alignment vertical="center" wrapText="1"/>
    </xf>
    <xf numFmtId="0" fontId="56" fillId="0" borderId="60" xfId="0" applyFont="1" applyFill="1" applyBorder="1" applyAlignment="1" applyProtection="1">
      <alignment vertical="center" wrapText="1"/>
      <protection locked="0"/>
    </xf>
    <xf numFmtId="0" fontId="58" fillId="0" borderId="23" xfId="0" applyFont="1" applyBorder="1" applyAlignment="1" applyProtection="1">
      <alignment vertical="center" wrapText="1"/>
      <protection locked="0"/>
    </xf>
    <xf numFmtId="0" fontId="58" fillId="0" borderId="7" xfId="0" applyFont="1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56" fillId="0" borderId="1" xfId="0" applyFont="1" applyFill="1" applyBorder="1" applyAlignment="1" applyProtection="1">
      <alignment wrapText="1"/>
      <protection locked="0"/>
    </xf>
    <xf numFmtId="0" fontId="56" fillId="0" borderId="1" xfId="0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../../../../../..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26" zoomScale="80" zoomScaleNormal="80" workbookViewId="0">
      <selection activeCell="K66" sqref="K66:O66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5703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981</v>
      </c>
      <c r="D3" s="266"/>
      <c r="E3" s="140"/>
      <c r="F3" s="352" t="s">
        <v>896</v>
      </c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4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55" t="s">
        <v>172</v>
      </c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922</v>
      </c>
      <c r="D5" s="183">
        <v>2</v>
      </c>
      <c r="E5" s="271"/>
      <c r="F5" s="358">
        <v>25460</v>
      </c>
      <c r="G5" s="359"/>
      <c r="H5" s="356" t="str">
        <f>IFERROR(VLOOKUP(F5,db_crebolijst_all!A3:S497,17),"1")</f>
        <v>Voeding 23173 (Medewerker voeding en technologie)</v>
      </c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7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2</v>
      </c>
      <c r="E7" s="271"/>
      <c r="F7" s="340" t="s">
        <v>171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2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40" t="s">
        <v>10</v>
      </c>
      <c r="G9" s="341"/>
      <c r="H9" s="363"/>
      <c r="I9" s="136"/>
      <c r="J9" s="360" t="s">
        <v>11</v>
      </c>
      <c r="K9" s="361"/>
      <c r="L9" s="362"/>
      <c r="M9" s="136"/>
      <c r="N9" s="360" t="s">
        <v>12</v>
      </c>
      <c r="O9" s="361"/>
      <c r="P9" s="362"/>
      <c r="Q9" s="137"/>
      <c r="R9" s="360" t="s">
        <v>15</v>
      </c>
      <c r="S9" s="361"/>
      <c r="T9" s="362"/>
      <c r="U9" s="137"/>
      <c r="V9" s="340" t="s">
        <v>4</v>
      </c>
      <c r="W9" s="341"/>
      <c r="X9" s="342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0" t="s">
        <v>10</v>
      </c>
      <c r="G16" s="341"/>
      <c r="H16" s="342"/>
      <c r="I16" s="74"/>
      <c r="J16" s="340" t="s">
        <v>11</v>
      </c>
      <c r="K16" s="341"/>
      <c r="L16" s="342"/>
      <c r="M16" s="74"/>
      <c r="N16" s="340" t="s">
        <v>12</v>
      </c>
      <c r="O16" s="341"/>
      <c r="P16" s="342"/>
      <c r="Q16" s="75"/>
      <c r="R16" s="340" t="s">
        <v>15</v>
      </c>
      <c r="S16" s="341"/>
      <c r="T16" s="342"/>
      <c r="U16" s="75"/>
      <c r="V16" s="340" t="s">
        <v>4</v>
      </c>
      <c r="W16" s="341"/>
      <c r="X16" s="342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3" t="s">
        <v>227</v>
      </c>
      <c r="D18" s="78"/>
      <c r="F18" s="346">
        <f>IFERROR(W10*(1+$C$10),AC5)</f>
        <v>420</v>
      </c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8"/>
      <c r="Y18" s="76"/>
    </row>
    <row r="19" spans="2:25" ht="10.15" customHeight="1" thickBot="1" x14ac:dyDescent="0.25">
      <c r="B19" s="72"/>
      <c r="C19" s="34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4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4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4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4"/>
      <c r="D25" s="75" t="s">
        <v>18</v>
      </c>
      <c r="E25" s="73"/>
      <c r="F25" s="88"/>
      <c r="G25" s="75"/>
      <c r="H25" s="86"/>
      <c r="I25" s="75"/>
      <c r="J25" s="87"/>
      <c r="K25" s="291">
        <f>+Opleidingsplan!AD93+Lesuur*Opleidingsplan!AI93*Lesuur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4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4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4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3" t="s">
        <v>0</v>
      </c>
      <c r="D34" s="78"/>
      <c r="F34" s="346">
        <f>W11*(1+$C$11)</f>
        <v>1300</v>
      </c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8"/>
      <c r="Y34" s="76"/>
    </row>
    <row r="35" spans="2:25" ht="10.15" customHeight="1" thickBot="1" x14ac:dyDescent="0.25">
      <c r="B35" s="72"/>
      <c r="C35" s="34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4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4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4"/>
      <c r="D39" s="75" t="s">
        <v>17</v>
      </c>
      <c r="E39" s="89"/>
      <c r="F39" s="90"/>
      <c r="G39" s="291">
        <f>+Opleidingsplan!K93*BPV_uur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4"/>
      <c r="D41" s="75" t="s">
        <v>18</v>
      </c>
      <c r="E41" s="73"/>
      <c r="F41" s="88"/>
      <c r="G41" s="75"/>
      <c r="H41" s="86"/>
      <c r="I41" s="75"/>
      <c r="J41" s="87"/>
      <c r="K41" s="291">
        <f>+Opleidingsplan!AJ93*BPV_uur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4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4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4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4" t="s">
        <v>4</v>
      </c>
      <c r="D50" s="78"/>
      <c r="E50" s="73"/>
      <c r="F50" s="337">
        <f>F18+F34+W12-W11-W10</f>
        <v>1720</v>
      </c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9"/>
      <c r="Y50" s="76"/>
    </row>
    <row r="51" spans="1:125" ht="10.15" customHeight="1" thickBot="1" x14ac:dyDescent="0.25">
      <c r="B51" s="72"/>
      <c r="C51" s="33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5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3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35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35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3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35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3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5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3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6.5" customHeight="1" x14ac:dyDescent="0.2">
      <c r="B62" s="72"/>
      <c r="C62" s="335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3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49">
        <f ca="1">Examenprogramma!B24</f>
        <v>43244</v>
      </c>
      <c r="L66" s="349"/>
      <c r="M66" s="349"/>
      <c r="N66" s="349"/>
      <c r="O66" s="349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50" t="str">
        <f>Examenprogramma!$B$25</f>
        <v>Schiedam</v>
      </c>
      <c r="L67" s="350"/>
      <c r="M67" s="350"/>
      <c r="N67" s="350"/>
      <c r="O67" s="350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51" t="str">
        <f>Examenprogramma!$B$26</f>
        <v>A.J. de Graaf</v>
      </c>
      <c r="L68" s="351"/>
      <c r="M68" s="351"/>
      <c r="N68" s="351"/>
      <c r="O68" s="351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90" zoomScaleNormal="90" workbookViewId="0">
      <pane xSplit="3" ySplit="14" topLeftCell="D16" activePane="bottomRight" state="frozen"/>
      <selection pane="topRight" activeCell="C1" sqref="C1"/>
      <selection pane="bottomLeft" activeCell="A13" sqref="A13"/>
      <selection pane="bottomRight" activeCell="D47" sqref="D47:D48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0" width="11.140625" style="210" customWidth="1"/>
    <col min="11" max="11" width="11.5703125" style="210" customWidth="1"/>
    <col min="12" max="12" width="11.85546875" style="210" hidden="1" customWidth="1"/>
    <col min="13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5" width="12" style="210" customWidth="1"/>
    <col min="36" max="36" width="10.5703125" style="210" customWidth="1"/>
    <col min="37" max="37" width="11.85546875" style="210" hidden="1" customWidth="1"/>
    <col min="38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0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11.5703125" style="210" customWidth="1"/>
    <col min="112" max="112" width="12" style="210" customWidth="1"/>
    <col min="113" max="113" width="13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50" t="str">
        <f>+Opleidingseis!$C$5</f>
        <v>MBO | LIFE College</v>
      </c>
      <c r="E3" s="350"/>
      <c r="F3" s="350"/>
      <c r="G3" s="350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50" t="str">
        <f>Examenprogramma!B3</f>
        <v>Schiedam</v>
      </c>
      <c r="E4" s="350"/>
      <c r="F4" s="350"/>
      <c r="G4" s="350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50" t="str">
        <f>Opleidingseis!F3</f>
        <v>Medewerker voeding en technologie</v>
      </c>
      <c r="E5" s="350"/>
      <c r="F5" s="350"/>
      <c r="G5" s="350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50" t="str">
        <f>Opleidingseis!C3</f>
        <v>2018-2019</v>
      </c>
      <c r="E6" s="350"/>
      <c r="F6" s="350"/>
      <c r="G6" s="350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50" t="str">
        <f>Opleidingseis!H5</f>
        <v>Voeding 23173 (Medewerker voeding en technologie)</v>
      </c>
      <c r="E7" s="350"/>
      <c r="F7" s="350"/>
      <c r="G7" s="350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50">
        <f>Opleidingseis!F5</f>
        <v>25460</v>
      </c>
      <c r="E8" s="350"/>
      <c r="F8" s="350"/>
      <c r="G8" s="350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50" t="str">
        <f>Opleidingseis!C7</f>
        <v>BBL</v>
      </c>
      <c r="E9" s="350"/>
      <c r="F9" s="350"/>
      <c r="G9" s="350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50">
        <f>Opleidingseis!D7</f>
        <v>2</v>
      </c>
      <c r="E10" s="350"/>
      <c r="F10" s="350"/>
      <c r="G10" s="350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50">
        <f>Opleidingseis!D5</f>
        <v>2</v>
      </c>
      <c r="E11" s="350"/>
      <c r="F11" s="350"/>
      <c r="G11" s="350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73" t="s">
        <v>215</v>
      </c>
      <c r="C12" s="214"/>
      <c r="D12" s="389" t="s">
        <v>213</v>
      </c>
      <c r="E12" s="386" t="s">
        <v>213</v>
      </c>
      <c r="F12" s="386" t="s">
        <v>213</v>
      </c>
      <c r="G12" s="386" t="s">
        <v>213</v>
      </c>
      <c r="H12" s="386" t="s">
        <v>213</v>
      </c>
      <c r="I12" s="214"/>
      <c r="J12" s="395" t="s">
        <v>26</v>
      </c>
      <c r="K12" s="396"/>
      <c r="L12" s="396"/>
      <c r="M12" s="301">
        <v>1</v>
      </c>
      <c r="N12" s="214"/>
      <c r="O12" s="384" t="s">
        <v>212</v>
      </c>
      <c r="P12" s="385"/>
      <c r="Q12" s="385"/>
      <c r="R12" s="245" t="s">
        <v>930</v>
      </c>
      <c r="S12" s="214"/>
      <c r="T12" s="384" t="s">
        <v>212</v>
      </c>
      <c r="U12" s="385"/>
      <c r="V12" s="385"/>
      <c r="W12" s="245" t="s">
        <v>931</v>
      </c>
      <c r="X12" s="214"/>
      <c r="Y12" s="384" t="s">
        <v>212</v>
      </c>
      <c r="Z12" s="385"/>
      <c r="AA12" s="385"/>
      <c r="AB12" s="245" t="s">
        <v>932</v>
      </c>
      <c r="AC12" s="246"/>
      <c r="AD12" s="384" t="str">
        <f>+Y12</f>
        <v>Periode</v>
      </c>
      <c r="AE12" s="385"/>
      <c r="AF12" s="385"/>
      <c r="AG12" s="245" t="s">
        <v>933</v>
      </c>
      <c r="AH12" s="246"/>
      <c r="AI12" s="375" t="s">
        <v>26</v>
      </c>
      <c r="AJ12" s="376"/>
      <c r="AK12" s="376"/>
      <c r="AL12" s="255">
        <v>2</v>
      </c>
      <c r="AM12" s="214"/>
      <c r="AN12" s="375" t="s">
        <v>212</v>
      </c>
      <c r="AO12" s="376"/>
      <c r="AP12" s="376"/>
      <c r="AQ12" s="255" t="s">
        <v>934</v>
      </c>
      <c r="AR12" s="214"/>
      <c r="AS12" s="375" t="s">
        <v>212</v>
      </c>
      <c r="AT12" s="376"/>
      <c r="AU12" s="376"/>
      <c r="AV12" s="255" t="s">
        <v>935</v>
      </c>
      <c r="AW12" s="214"/>
      <c r="AX12" s="375" t="s">
        <v>212</v>
      </c>
      <c r="AY12" s="376"/>
      <c r="AZ12" s="376"/>
      <c r="BA12" s="255" t="s">
        <v>936</v>
      </c>
      <c r="BB12" s="246"/>
      <c r="BC12" s="375" t="str">
        <f>+AX12</f>
        <v>Periode</v>
      </c>
      <c r="BD12" s="376"/>
      <c r="BE12" s="376"/>
      <c r="BF12" s="255" t="s">
        <v>937</v>
      </c>
      <c r="BG12" s="246"/>
      <c r="BH12" s="246"/>
      <c r="BI12" s="377" t="s">
        <v>26</v>
      </c>
      <c r="BJ12" s="378"/>
      <c r="BK12" s="378"/>
      <c r="BL12" s="257">
        <v>3</v>
      </c>
      <c r="BM12" s="214"/>
      <c r="BN12" s="377" t="s">
        <v>212</v>
      </c>
      <c r="BO12" s="378"/>
      <c r="BP12" s="378"/>
      <c r="BQ12" s="257" t="s">
        <v>938</v>
      </c>
      <c r="BR12" s="214"/>
      <c r="BS12" s="377" t="s">
        <v>212</v>
      </c>
      <c r="BT12" s="378"/>
      <c r="BU12" s="378"/>
      <c r="BV12" s="257" t="s">
        <v>939</v>
      </c>
      <c r="BW12" s="214"/>
      <c r="BX12" s="377" t="s">
        <v>212</v>
      </c>
      <c r="BY12" s="378"/>
      <c r="BZ12" s="378"/>
      <c r="CA12" s="257" t="s">
        <v>940</v>
      </c>
      <c r="CB12" s="246"/>
      <c r="CC12" s="377" t="str">
        <f>+BX12</f>
        <v>Periode</v>
      </c>
      <c r="CD12" s="378"/>
      <c r="CE12" s="378"/>
      <c r="CF12" s="257" t="s">
        <v>941</v>
      </c>
      <c r="CG12" s="246"/>
      <c r="CH12" s="368" t="s">
        <v>919</v>
      </c>
      <c r="CI12" s="369"/>
      <c r="CJ12" s="369"/>
      <c r="CK12" s="259">
        <v>4</v>
      </c>
      <c r="CM12" s="368" t="s">
        <v>212</v>
      </c>
      <c r="CN12" s="369"/>
      <c r="CO12" s="369"/>
      <c r="CP12" s="259" t="s">
        <v>942</v>
      </c>
      <c r="CQ12" s="214"/>
      <c r="CR12" s="368" t="s">
        <v>212</v>
      </c>
      <c r="CS12" s="369"/>
      <c r="CT12" s="369"/>
      <c r="CU12" s="259" t="s">
        <v>943</v>
      </c>
      <c r="CV12" s="214"/>
      <c r="CW12" s="368" t="s">
        <v>212</v>
      </c>
      <c r="CX12" s="369"/>
      <c r="CY12" s="369"/>
      <c r="CZ12" s="259" t="s">
        <v>944</v>
      </c>
      <c r="DA12" s="246"/>
      <c r="DB12" s="368" t="str">
        <f>+CW12</f>
        <v>Periode</v>
      </c>
      <c r="DC12" s="369"/>
      <c r="DD12" s="369"/>
      <c r="DE12" s="259" t="s">
        <v>945</v>
      </c>
      <c r="DF12" s="246"/>
      <c r="DG12" s="370" t="s">
        <v>36</v>
      </c>
      <c r="DH12" s="371"/>
      <c r="DI12" s="371"/>
      <c r="DJ12" s="318"/>
    </row>
    <row r="13" spans="1:114" s="302" customFormat="1" ht="14.45" customHeight="1" x14ac:dyDescent="0.2">
      <c r="A13" s="381" t="s">
        <v>2</v>
      </c>
      <c r="B13" s="374"/>
      <c r="C13" s="215"/>
      <c r="D13" s="390"/>
      <c r="E13" s="387"/>
      <c r="F13" s="387"/>
      <c r="G13" s="387"/>
      <c r="H13" s="387"/>
      <c r="I13" s="215"/>
      <c r="J13" s="383" t="s">
        <v>227</v>
      </c>
      <c r="K13" s="383" t="s">
        <v>0</v>
      </c>
      <c r="L13" s="383" t="s">
        <v>219</v>
      </c>
      <c r="M13" s="383" t="s">
        <v>22</v>
      </c>
      <c r="N13" s="247"/>
      <c r="O13" s="383" t="s">
        <v>227</v>
      </c>
      <c r="P13" s="383" t="s">
        <v>0</v>
      </c>
      <c r="Q13" s="383" t="s">
        <v>219</v>
      </c>
      <c r="R13" s="383" t="s">
        <v>22</v>
      </c>
      <c r="S13" s="247"/>
      <c r="T13" s="383" t="s">
        <v>227</v>
      </c>
      <c r="U13" s="383" t="s">
        <v>0</v>
      </c>
      <c r="V13" s="383" t="s">
        <v>219</v>
      </c>
      <c r="W13" s="383" t="s">
        <v>22</v>
      </c>
      <c r="X13" s="247"/>
      <c r="Y13" s="383" t="s">
        <v>227</v>
      </c>
      <c r="Z13" s="383" t="s">
        <v>0</v>
      </c>
      <c r="AA13" s="383" t="s">
        <v>219</v>
      </c>
      <c r="AB13" s="383" t="s">
        <v>22</v>
      </c>
      <c r="AC13" s="248"/>
      <c r="AD13" s="383" t="s">
        <v>227</v>
      </c>
      <c r="AE13" s="383" t="s">
        <v>0</v>
      </c>
      <c r="AF13" s="383" t="s">
        <v>219</v>
      </c>
      <c r="AG13" s="383" t="s">
        <v>22</v>
      </c>
      <c r="AH13" s="248"/>
      <c r="AI13" s="380" t="s">
        <v>227</v>
      </c>
      <c r="AJ13" s="380" t="s">
        <v>0</v>
      </c>
      <c r="AK13" s="380" t="s">
        <v>219</v>
      </c>
      <c r="AL13" s="380" t="s">
        <v>22</v>
      </c>
      <c r="AM13" s="247"/>
      <c r="AN13" s="380" t="s">
        <v>227</v>
      </c>
      <c r="AO13" s="380" t="s">
        <v>0</v>
      </c>
      <c r="AP13" s="380" t="s">
        <v>219</v>
      </c>
      <c r="AQ13" s="380" t="s">
        <v>22</v>
      </c>
      <c r="AR13" s="247"/>
      <c r="AS13" s="380" t="s">
        <v>227</v>
      </c>
      <c r="AT13" s="380" t="s">
        <v>0</v>
      </c>
      <c r="AU13" s="380" t="s">
        <v>219</v>
      </c>
      <c r="AV13" s="380" t="s">
        <v>22</v>
      </c>
      <c r="AW13" s="247"/>
      <c r="AX13" s="380" t="s">
        <v>227</v>
      </c>
      <c r="AY13" s="380" t="s">
        <v>0</v>
      </c>
      <c r="AZ13" s="380" t="s">
        <v>219</v>
      </c>
      <c r="BA13" s="380" t="s">
        <v>22</v>
      </c>
      <c r="BB13" s="248"/>
      <c r="BC13" s="380" t="s">
        <v>227</v>
      </c>
      <c r="BD13" s="380" t="s">
        <v>0</v>
      </c>
      <c r="BE13" s="380" t="s">
        <v>219</v>
      </c>
      <c r="BF13" s="380" t="s">
        <v>22</v>
      </c>
      <c r="BG13" s="248"/>
      <c r="BH13" s="248"/>
      <c r="BI13" s="379" t="s">
        <v>227</v>
      </c>
      <c r="BJ13" s="379" t="s">
        <v>0</v>
      </c>
      <c r="BK13" s="379" t="s">
        <v>219</v>
      </c>
      <c r="BL13" s="379" t="s">
        <v>22</v>
      </c>
      <c r="BM13" s="247"/>
      <c r="BN13" s="379" t="s">
        <v>227</v>
      </c>
      <c r="BO13" s="379" t="s">
        <v>0</v>
      </c>
      <c r="BP13" s="379" t="s">
        <v>219</v>
      </c>
      <c r="BQ13" s="379" t="s">
        <v>22</v>
      </c>
      <c r="BR13" s="247"/>
      <c r="BS13" s="379" t="s">
        <v>227</v>
      </c>
      <c r="BT13" s="379" t="s">
        <v>0</v>
      </c>
      <c r="BU13" s="379" t="s">
        <v>219</v>
      </c>
      <c r="BV13" s="379" t="s">
        <v>22</v>
      </c>
      <c r="BW13" s="247"/>
      <c r="BX13" s="379" t="s">
        <v>227</v>
      </c>
      <c r="BY13" s="379" t="s">
        <v>0</v>
      </c>
      <c r="BZ13" s="379" t="s">
        <v>219</v>
      </c>
      <c r="CA13" s="379" t="s">
        <v>22</v>
      </c>
      <c r="CB13" s="248"/>
      <c r="CC13" s="379" t="s">
        <v>227</v>
      </c>
      <c r="CD13" s="379" t="s">
        <v>0</v>
      </c>
      <c r="CE13" s="379" t="s">
        <v>219</v>
      </c>
      <c r="CF13" s="379" t="s">
        <v>22</v>
      </c>
      <c r="CG13" s="248"/>
      <c r="CH13" s="372" t="s">
        <v>227</v>
      </c>
      <c r="CI13" s="372" t="s">
        <v>0</v>
      </c>
      <c r="CJ13" s="372" t="s">
        <v>219</v>
      </c>
      <c r="CK13" s="372" t="s">
        <v>22</v>
      </c>
      <c r="CM13" s="372" t="s">
        <v>227</v>
      </c>
      <c r="CN13" s="372" t="s">
        <v>0</v>
      </c>
      <c r="CO13" s="372" t="s">
        <v>219</v>
      </c>
      <c r="CP13" s="372" t="s">
        <v>22</v>
      </c>
      <c r="CQ13" s="247"/>
      <c r="CR13" s="372" t="s">
        <v>227</v>
      </c>
      <c r="CS13" s="372" t="s">
        <v>0</v>
      </c>
      <c r="CT13" s="372" t="s">
        <v>219</v>
      </c>
      <c r="CU13" s="372" t="s">
        <v>22</v>
      </c>
      <c r="CV13" s="247"/>
      <c r="CW13" s="372" t="s">
        <v>227</v>
      </c>
      <c r="CX13" s="372" t="s">
        <v>0</v>
      </c>
      <c r="CY13" s="372" t="s">
        <v>219</v>
      </c>
      <c r="CZ13" s="372" t="s">
        <v>22</v>
      </c>
      <c r="DA13" s="248"/>
      <c r="DB13" s="372" t="s">
        <v>227</v>
      </c>
      <c r="DC13" s="372" t="s">
        <v>0</v>
      </c>
      <c r="DD13" s="372" t="s">
        <v>219</v>
      </c>
      <c r="DE13" s="372" t="s">
        <v>22</v>
      </c>
      <c r="DF13" s="248"/>
      <c r="DG13" s="364" t="s">
        <v>227</v>
      </c>
      <c r="DH13" s="364" t="s">
        <v>0</v>
      </c>
      <c r="DI13" s="364" t="s">
        <v>219</v>
      </c>
      <c r="DJ13" s="364" t="s">
        <v>22</v>
      </c>
    </row>
    <row r="14" spans="1:114" s="249" customFormat="1" ht="12" x14ac:dyDescent="0.25">
      <c r="A14" s="382"/>
      <c r="B14" s="374"/>
      <c r="C14" s="216"/>
      <c r="D14" s="391"/>
      <c r="E14" s="388"/>
      <c r="F14" s="388"/>
      <c r="G14" s="388"/>
      <c r="H14" s="388"/>
      <c r="I14" s="216"/>
      <c r="J14" s="383"/>
      <c r="K14" s="383"/>
      <c r="L14" s="383"/>
      <c r="M14" s="383"/>
      <c r="N14" s="216"/>
      <c r="O14" s="383"/>
      <c r="P14" s="383"/>
      <c r="Q14" s="383"/>
      <c r="R14" s="383"/>
      <c r="S14" s="216"/>
      <c r="T14" s="383"/>
      <c r="U14" s="383"/>
      <c r="V14" s="383"/>
      <c r="W14" s="383"/>
      <c r="X14" s="216"/>
      <c r="Y14" s="383"/>
      <c r="Z14" s="383"/>
      <c r="AA14" s="383"/>
      <c r="AB14" s="383"/>
      <c r="AD14" s="383"/>
      <c r="AE14" s="383"/>
      <c r="AF14" s="383"/>
      <c r="AG14" s="383"/>
      <c r="AI14" s="380"/>
      <c r="AJ14" s="380"/>
      <c r="AK14" s="380"/>
      <c r="AL14" s="380"/>
      <c r="AM14" s="216"/>
      <c r="AN14" s="380"/>
      <c r="AO14" s="380"/>
      <c r="AP14" s="380"/>
      <c r="AQ14" s="380"/>
      <c r="AR14" s="216"/>
      <c r="AS14" s="380"/>
      <c r="AT14" s="380"/>
      <c r="AU14" s="380"/>
      <c r="AV14" s="380"/>
      <c r="AW14" s="216"/>
      <c r="AX14" s="380"/>
      <c r="AY14" s="380"/>
      <c r="AZ14" s="380"/>
      <c r="BA14" s="380"/>
      <c r="BC14" s="380"/>
      <c r="BD14" s="380"/>
      <c r="BE14" s="380"/>
      <c r="BF14" s="380"/>
      <c r="BI14" s="379"/>
      <c r="BJ14" s="379"/>
      <c r="BK14" s="379"/>
      <c r="BL14" s="379"/>
      <c r="BM14" s="216"/>
      <c r="BN14" s="379"/>
      <c r="BO14" s="379"/>
      <c r="BP14" s="379"/>
      <c r="BQ14" s="379"/>
      <c r="BR14" s="216"/>
      <c r="BS14" s="379"/>
      <c r="BT14" s="379"/>
      <c r="BU14" s="379"/>
      <c r="BV14" s="379"/>
      <c r="BW14" s="216"/>
      <c r="BX14" s="379"/>
      <c r="BY14" s="379"/>
      <c r="BZ14" s="379"/>
      <c r="CA14" s="379"/>
      <c r="CC14" s="379"/>
      <c r="CD14" s="379"/>
      <c r="CE14" s="379"/>
      <c r="CF14" s="379"/>
      <c r="CH14" s="372"/>
      <c r="CI14" s="372"/>
      <c r="CJ14" s="372"/>
      <c r="CK14" s="372"/>
      <c r="CM14" s="372"/>
      <c r="CN14" s="372"/>
      <c r="CO14" s="372"/>
      <c r="CP14" s="372"/>
      <c r="CQ14" s="216"/>
      <c r="CR14" s="372"/>
      <c r="CS14" s="372"/>
      <c r="CT14" s="372"/>
      <c r="CU14" s="372"/>
      <c r="CV14" s="216"/>
      <c r="CW14" s="372"/>
      <c r="CX14" s="372"/>
      <c r="CY14" s="372"/>
      <c r="CZ14" s="372"/>
      <c r="DB14" s="372"/>
      <c r="DC14" s="372"/>
      <c r="DD14" s="372"/>
      <c r="DE14" s="372"/>
      <c r="DG14" s="364"/>
      <c r="DH14" s="364"/>
      <c r="DI14" s="364"/>
      <c r="DJ14" s="364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976</v>
      </c>
      <c r="B17" s="224"/>
      <c r="D17" s="225" t="s">
        <v>955</v>
      </c>
      <c r="E17" s="226" t="s">
        <v>956</v>
      </c>
      <c r="F17" s="226" t="s">
        <v>957</v>
      </c>
      <c r="G17" s="226" t="s">
        <v>958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959</v>
      </c>
      <c r="B18" s="224"/>
      <c r="D18" s="225" t="s">
        <v>959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977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979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208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208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hidden="1" x14ac:dyDescent="0.25">
      <c r="A49" s="224" t="s">
        <v>211</v>
      </c>
      <c r="B49" s="224"/>
      <c r="D49" s="228"/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 t="shared" si="26"/>
        <v>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979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979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955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956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957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958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959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967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979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hidden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M47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AL48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4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5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AL93+M93</f>
        <v>480</v>
      </c>
    </row>
    <row r="95" spans="1:114" x14ac:dyDescent="0.25">
      <c r="A95" s="314" t="s">
        <v>176</v>
      </c>
      <c r="B95" s="308"/>
      <c r="J95" s="365" t="s">
        <v>217</v>
      </c>
      <c r="K95" s="366"/>
      <c r="L95" s="367"/>
      <c r="M95" s="311">
        <f>SUM(J93:M93)</f>
        <v>1105</v>
      </c>
      <c r="O95" s="365" t="s">
        <v>216</v>
      </c>
      <c r="P95" s="366"/>
      <c r="Q95" s="367"/>
      <c r="R95" s="311">
        <f>SUM(O93:R93)</f>
        <v>0</v>
      </c>
      <c r="T95" s="365" t="s">
        <v>216</v>
      </c>
      <c r="U95" s="366"/>
      <c r="V95" s="367"/>
      <c r="W95" s="311">
        <f>SUM(T93:W93)</f>
        <v>0</v>
      </c>
      <c r="Y95" s="365" t="s">
        <v>216</v>
      </c>
      <c r="Z95" s="366"/>
      <c r="AA95" s="367"/>
      <c r="AB95" s="311">
        <f>SUM(Y93:AB93)</f>
        <v>0</v>
      </c>
      <c r="AD95" s="365" t="s">
        <v>216</v>
      </c>
      <c r="AE95" s="366"/>
      <c r="AF95" s="367"/>
      <c r="AG95" s="311">
        <f>SUM(AD93:AG93)</f>
        <v>0</v>
      </c>
      <c r="AI95" s="365" t="s">
        <v>217</v>
      </c>
      <c r="AJ95" s="366"/>
      <c r="AK95" s="367"/>
      <c r="AL95" s="311">
        <f>SUM(AI93:AL93)</f>
        <v>1105</v>
      </c>
      <c r="AM95" s="313"/>
      <c r="AN95" s="365" t="s">
        <v>216</v>
      </c>
      <c r="AO95" s="366"/>
      <c r="AP95" s="367"/>
      <c r="AQ95" s="311">
        <f>+AN93+AO93+AP93+AQ93</f>
        <v>0</v>
      </c>
      <c r="AS95" s="365" t="s">
        <v>216</v>
      </c>
      <c r="AT95" s="366"/>
      <c r="AU95" s="367"/>
      <c r="AV95" s="311">
        <f>+AS93+AT93+AU93+AV93</f>
        <v>0</v>
      </c>
      <c r="AX95" s="365" t="s">
        <v>216</v>
      </c>
      <c r="AY95" s="366"/>
      <c r="AZ95" s="367"/>
      <c r="BA95" s="311">
        <f>+AX93+AY93+AZ93+BA93</f>
        <v>0</v>
      </c>
      <c r="BC95" s="365" t="s">
        <v>216</v>
      </c>
      <c r="BD95" s="366"/>
      <c r="BE95" s="367"/>
      <c r="BF95" s="311">
        <f>+BC93+BD93+BE93+BF93</f>
        <v>0</v>
      </c>
      <c r="BI95" s="365" t="s">
        <v>217</v>
      </c>
      <c r="BJ95" s="366"/>
      <c r="BK95" s="367"/>
      <c r="BL95" s="311">
        <f>SUM(BI93:BL93)</f>
        <v>0</v>
      </c>
      <c r="BM95" s="313"/>
      <c r="BN95" s="365" t="s">
        <v>216</v>
      </c>
      <c r="BO95" s="366"/>
      <c r="BP95" s="367"/>
      <c r="BQ95" s="311">
        <f>SUM(BN93:BQ93)</f>
        <v>0</v>
      </c>
      <c r="BS95" s="365" t="s">
        <v>216</v>
      </c>
      <c r="BT95" s="366"/>
      <c r="BU95" s="367"/>
      <c r="BV95" s="311">
        <f>SUM(BS93:BV93)</f>
        <v>0</v>
      </c>
      <c r="BX95" s="365" t="s">
        <v>216</v>
      </c>
      <c r="BY95" s="366"/>
      <c r="BZ95" s="367"/>
      <c r="CA95" s="311">
        <f>SUM(BX93:CA93)</f>
        <v>0</v>
      </c>
      <c r="CC95" s="365" t="s">
        <v>216</v>
      </c>
      <c r="CD95" s="366"/>
      <c r="CE95" s="367"/>
      <c r="CF95" s="311">
        <f>SUM(CC93:CF93)</f>
        <v>0</v>
      </c>
      <c r="CH95" s="365" t="s">
        <v>218</v>
      </c>
      <c r="CI95" s="366"/>
      <c r="CJ95" s="367"/>
      <c r="CK95" s="311">
        <f>SUM(CH93:CK93)</f>
        <v>0</v>
      </c>
      <c r="CM95" s="365" t="s">
        <v>216</v>
      </c>
      <c r="CN95" s="366"/>
      <c r="CO95" s="367"/>
      <c r="CP95" s="311">
        <f>SUM(CM93:CP93)</f>
        <v>0</v>
      </c>
      <c r="CR95" s="365" t="s">
        <v>216</v>
      </c>
      <c r="CS95" s="366"/>
      <c r="CT95" s="367"/>
      <c r="CU95" s="311">
        <f>SUM(CR93:CU93)</f>
        <v>0</v>
      </c>
      <c r="CW95" s="365" t="s">
        <v>216</v>
      </c>
      <c r="CX95" s="366"/>
      <c r="CY95" s="367"/>
      <c r="CZ95" s="311">
        <f>SUM(CW93:CZ93)</f>
        <v>0</v>
      </c>
      <c r="DB95" s="365" t="s">
        <v>216</v>
      </c>
      <c r="DC95" s="366"/>
      <c r="DD95" s="367"/>
      <c r="DE95" s="311">
        <f>SUM(DB93:DE93)</f>
        <v>0</v>
      </c>
      <c r="DG95" s="365" t="s">
        <v>218</v>
      </c>
      <c r="DH95" s="366"/>
      <c r="DI95" s="367"/>
      <c r="DJ95" s="311">
        <f>SUM(DG93:DJ93)</f>
        <v>2210</v>
      </c>
    </row>
    <row r="98" spans="1:99" x14ac:dyDescent="0.25">
      <c r="A98" s="211" t="s">
        <v>24</v>
      </c>
      <c r="B98" s="211"/>
      <c r="D98" s="392">
        <f ca="1">Examenprogramma!B24</f>
        <v>43244</v>
      </c>
      <c r="E98" s="393"/>
      <c r="F98" s="393"/>
      <c r="G98" s="393"/>
      <c r="H98" s="393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93" t="str">
        <f>Examenprogramma!$B$25</f>
        <v>Schiedam</v>
      </c>
      <c r="E99" s="393"/>
      <c r="F99" s="393"/>
      <c r="G99" s="393"/>
      <c r="H99" s="393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94" t="str">
        <f>Examenprogramma!$B$26</f>
        <v>A.J. de Graaf</v>
      </c>
      <c r="E100" s="394"/>
      <c r="F100" s="394"/>
      <c r="G100" s="394"/>
      <c r="H100" s="394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 xr:uid="{00000000-0002-0000-0100-000005000000}">
          <x14:formula1>
            <xm:f>Examenprogramma!$A$12:$A$20</xm:f>
          </x14:formula1>
          <xm:sqref>E17:H26</xm:sqref>
        </x14:dataValidation>
        <x14:dataValidation type="list" allowBlank="1" showInputMessage="1" showErrorMessage="1" xr:uid="{00000000-0002-0000-0100-000006000000}">
          <x14:formula1>
            <xm:f>Examenprogramma!$A$12:$A$20</xm:f>
          </x14:formula1>
          <xm:sqref>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D47:H50</xm:sqref>
        </x14:dataValidation>
        <x14:dataValidation type="list" allowBlank="1" showErrorMessage="1" prompt="Selecteer het examenonderdeel" xr:uid="{00000000-0002-0000-0100-000009000000}">
          <x14:formula1>
            <xm:f>Examenprogramma!$A$12:$A$20</xm:f>
          </x14:formula1>
          <xm:sqref>D60:H68</xm:sqref>
        </x14:dataValidation>
        <x14:dataValidation type="list" allowBlank="1" showErrorMessage="1" prompt="Selecteer het examenonderdeel" xr:uid="{00000000-0002-0000-0100-00000A000000}">
          <x14:formula1>
            <xm:f>Examenprogramma!$A$12:$A$20</xm:f>
          </x14:formula1>
          <xm:sqref>D89:H91</xm:sqref>
        </x14:dataValidation>
        <x14:dataValidation type="list" allowBlank="1" showErrorMessage="1" prompt="Selecteer het examenonderdeel" xr:uid="{00000000-0002-0000-0100-00000B000000}">
          <x14:formula1>
            <xm:f>Examenprogramma!$A$12:$A$20</xm:f>
          </x14:formula1>
          <xm:sqref>D53:H57</xm:sqref>
        </x14:dataValidation>
        <x14:dataValidation type="list" errorStyle="warning" showInputMessage="1" showErrorMessage="1" xr:uid="{00000000-0002-0000-0100-00000C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opLeftCell="A7" zoomScale="80" zoomScaleNormal="80" workbookViewId="0">
      <selection activeCell="A19" sqref="A19"/>
    </sheetView>
  </sheetViews>
  <sheetFormatPr defaultColWidth="8.85546875" defaultRowHeight="15" x14ac:dyDescent="0.25"/>
  <cols>
    <col min="1" max="2" width="32.7109375" style="323" customWidth="1"/>
    <col min="3" max="3" width="42.85546875" style="323" customWidth="1"/>
    <col min="4" max="5" width="32.7109375" style="323" customWidth="1"/>
    <col min="6" max="6" width="16.140625" style="323" customWidth="1"/>
    <col min="7" max="16384" width="8.85546875" style="323"/>
  </cols>
  <sheetData>
    <row r="1" spans="1:7" s="321" customFormat="1" ht="15.75" x14ac:dyDescent="0.25">
      <c r="A1" s="402" t="s">
        <v>178</v>
      </c>
      <c r="B1" s="402"/>
      <c r="C1" s="402"/>
      <c r="D1" s="402"/>
      <c r="E1" s="402"/>
      <c r="F1" s="402"/>
    </row>
    <row r="2" spans="1:7" x14ac:dyDescent="0.25">
      <c r="A2" s="322" t="s">
        <v>174</v>
      </c>
      <c r="B2" s="401" t="str">
        <f>+Opleidingsplan!D3</f>
        <v>MBO | LIFE College</v>
      </c>
      <c r="C2" s="401"/>
      <c r="D2" s="401"/>
      <c r="E2" s="401"/>
      <c r="F2" s="401"/>
    </row>
    <row r="3" spans="1:7" x14ac:dyDescent="0.25">
      <c r="A3" s="322" t="s">
        <v>23</v>
      </c>
      <c r="B3" s="401" t="str">
        <f>B25</f>
        <v>Schiedam</v>
      </c>
      <c r="C3" s="401"/>
      <c r="D3" s="401"/>
      <c r="E3" s="401"/>
      <c r="F3" s="401"/>
    </row>
    <row r="4" spans="1:7" x14ac:dyDescent="0.25">
      <c r="A4" s="322" t="s">
        <v>27</v>
      </c>
      <c r="B4" s="401" t="str">
        <f>+Opleidingsplan!D5</f>
        <v>Medewerker voeding en technologie</v>
      </c>
      <c r="C4" s="401"/>
      <c r="D4" s="401"/>
      <c r="E4" s="401"/>
      <c r="F4" s="401"/>
    </row>
    <row r="5" spans="1:7" x14ac:dyDescent="0.25">
      <c r="A5" s="322" t="s">
        <v>173</v>
      </c>
      <c r="B5" s="401" t="str">
        <f>+Opleidingsplan!D6</f>
        <v>2018-2019</v>
      </c>
      <c r="C5" s="401"/>
      <c r="D5" s="401"/>
      <c r="E5" s="401"/>
      <c r="F5" s="401"/>
    </row>
    <row r="6" spans="1:7" ht="14.45" customHeight="1" x14ac:dyDescent="0.25">
      <c r="A6" s="322" t="s">
        <v>172</v>
      </c>
      <c r="B6" s="401" t="str">
        <f>+Opleidingsplan!D7</f>
        <v>Voeding 23173 (Medewerker voeding en technologie)</v>
      </c>
      <c r="C6" s="401"/>
      <c r="D6" s="401"/>
      <c r="E6" s="401"/>
      <c r="F6" s="401"/>
    </row>
    <row r="7" spans="1:7" x14ac:dyDescent="0.25">
      <c r="A7" s="322" t="s">
        <v>170</v>
      </c>
      <c r="B7" s="401">
        <f>+Opleidingsplan!D8</f>
        <v>25460</v>
      </c>
      <c r="C7" s="401"/>
      <c r="D7" s="401"/>
      <c r="E7" s="401"/>
      <c r="F7" s="401"/>
    </row>
    <row r="8" spans="1:7" x14ac:dyDescent="0.25">
      <c r="A8" s="322" t="s">
        <v>168</v>
      </c>
      <c r="B8" s="401" t="str">
        <f>+Opleidingsplan!D9</f>
        <v>BBL</v>
      </c>
      <c r="C8" s="401"/>
      <c r="D8" s="401"/>
      <c r="E8" s="401"/>
      <c r="F8" s="401"/>
    </row>
    <row r="9" spans="1:7" x14ac:dyDescent="0.25">
      <c r="A9" s="322" t="s">
        <v>169</v>
      </c>
      <c r="B9" s="401">
        <f>+Opleidingsplan!D10</f>
        <v>2</v>
      </c>
      <c r="C9" s="401"/>
      <c r="D9" s="401"/>
      <c r="E9" s="401"/>
      <c r="F9" s="401"/>
    </row>
    <row r="10" spans="1:7" x14ac:dyDescent="0.25">
      <c r="A10" s="324"/>
    </row>
    <row r="11" spans="1:7" s="326" customFormat="1" ht="73.900000000000006" customHeight="1" x14ac:dyDescent="0.25">
      <c r="A11" s="325" t="s">
        <v>222</v>
      </c>
      <c r="B11" s="325" t="s">
        <v>179</v>
      </c>
      <c r="C11" s="325" t="s">
        <v>177</v>
      </c>
      <c r="D11" s="325" t="s">
        <v>969</v>
      </c>
      <c r="E11" s="325" t="s">
        <v>28</v>
      </c>
      <c r="F11" s="325" t="s">
        <v>232</v>
      </c>
      <c r="G11" s="325" t="s">
        <v>982</v>
      </c>
    </row>
    <row r="12" spans="1:7" s="329" customFormat="1" x14ac:dyDescent="0.25">
      <c r="A12" s="327" t="s">
        <v>955</v>
      </c>
      <c r="B12" s="327"/>
      <c r="C12" s="327"/>
      <c r="D12" s="327" t="s">
        <v>973</v>
      </c>
      <c r="E12" s="403" t="s">
        <v>980</v>
      </c>
      <c r="F12" s="328" t="s">
        <v>952</v>
      </c>
      <c r="G12" s="419"/>
    </row>
    <row r="13" spans="1:7" s="329" customFormat="1" x14ac:dyDescent="0.25">
      <c r="A13" s="327" t="s">
        <v>956</v>
      </c>
      <c r="B13" s="327"/>
      <c r="C13" s="327"/>
      <c r="D13" s="327" t="s">
        <v>973</v>
      </c>
      <c r="E13" s="404"/>
      <c r="F13" s="328" t="s">
        <v>953</v>
      </c>
      <c r="G13" s="419"/>
    </row>
    <row r="14" spans="1:7" s="329" customFormat="1" x14ac:dyDescent="0.25">
      <c r="A14" s="327" t="s">
        <v>957</v>
      </c>
      <c r="B14" s="327"/>
      <c r="C14" s="327"/>
      <c r="D14" s="327" t="s">
        <v>973</v>
      </c>
      <c r="E14" s="404"/>
      <c r="F14" s="328" t="s">
        <v>954</v>
      </c>
      <c r="G14" s="419"/>
    </row>
    <row r="15" spans="1:7" s="329" customFormat="1" x14ac:dyDescent="0.25">
      <c r="A15" s="327" t="s">
        <v>958</v>
      </c>
      <c r="B15" s="327"/>
      <c r="C15" s="327"/>
      <c r="D15" s="327" t="s">
        <v>973</v>
      </c>
      <c r="E15" s="404"/>
      <c r="F15" s="328" t="s">
        <v>954</v>
      </c>
      <c r="G15" s="419"/>
    </row>
    <row r="16" spans="1:7" s="329" customFormat="1" ht="38.1" customHeight="1" x14ac:dyDescent="0.25">
      <c r="A16" s="327" t="s">
        <v>959</v>
      </c>
      <c r="B16" s="327"/>
      <c r="C16" s="327"/>
      <c r="D16" s="327" t="s">
        <v>973</v>
      </c>
      <c r="E16" s="405"/>
      <c r="F16" s="328" t="s">
        <v>952</v>
      </c>
      <c r="G16" s="419"/>
    </row>
    <row r="17" spans="1:7" s="329" customFormat="1" ht="105" customHeight="1" x14ac:dyDescent="0.25">
      <c r="A17" s="327" t="s">
        <v>180</v>
      </c>
      <c r="B17" s="327" t="s">
        <v>948</v>
      </c>
      <c r="C17" s="327" t="s">
        <v>949</v>
      </c>
      <c r="D17" s="327"/>
      <c r="E17" s="327" t="s">
        <v>950</v>
      </c>
      <c r="F17" s="328"/>
      <c r="G17" s="419"/>
    </row>
    <row r="18" spans="1:7" s="329" customFormat="1" ht="38.1" customHeight="1" x14ac:dyDescent="0.25">
      <c r="A18" s="327" t="s">
        <v>0</v>
      </c>
      <c r="B18" s="327"/>
      <c r="C18" s="327"/>
      <c r="D18" s="327"/>
      <c r="E18" s="327" t="s">
        <v>951</v>
      </c>
      <c r="F18" s="328"/>
      <c r="G18" s="419"/>
    </row>
    <row r="19" spans="1:7" s="329" customFormat="1" ht="62.45" customHeight="1" x14ac:dyDescent="0.25">
      <c r="A19" s="327" t="s">
        <v>208</v>
      </c>
      <c r="B19" s="327"/>
      <c r="C19" s="327"/>
      <c r="D19" s="327" t="s">
        <v>206</v>
      </c>
      <c r="E19" s="327" t="s">
        <v>221</v>
      </c>
      <c r="F19" s="328"/>
      <c r="G19" s="420">
        <v>480</v>
      </c>
    </row>
    <row r="20" spans="1:7" s="329" customFormat="1" ht="139.9" customHeight="1" x14ac:dyDescent="0.25">
      <c r="A20" s="327" t="s">
        <v>983</v>
      </c>
      <c r="B20" s="327" t="s">
        <v>974</v>
      </c>
      <c r="C20" s="330" t="s">
        <v>975</v>
      </c>
      <c r="D20" s="327"/>
      <c r="E20" s="327" t="s">
        <v>965</v>
      </c>
      <c r="F20" s="328"/>
      <c r="G20" s="419"/>
    </row>
    <row r="21" spans="1:7" x14ac:dyDescent="0.25">
      <c r="A21" s="324"/>
    </row>
    <row r="22" spans="1:7" x14ac:dyDescent="0.25">
      <c r="A22" s="324" t="s">
        <v>233</v>
      </c>
    </row>
    <row r="24" spans="1:7" x14ac:dyDescent="0.25">
      <c r="A24" s="331" t="s">
        <v>24</v>
      </c>
      <c r="B24" s="397">
        <f ca="1">TODAY()</f>
        <v>43244</v>
      </c>
      <c r="C24" s="398"/>
      <c r="D24" s="332"/>
      <c r="E24" s="332"/>
      <c r="F24" s="332"/>
      <c r="G24" s="332"/>
    </row>
    <row r="25" spans="1:7" x14ac:dyDescent="0.25">
      <c r="A25" s="331" t="s">
        <v>25</v>
      </c>
      <c r="B25" s="399" t="s">
        <v>971</v>
      </c>
      <c r="C25" s="400"/>
      <c r="D25" s="332"/>
      <c r="E25" s="332"/>
      <c r="F25" s="332"/>
      <c r="G25" s="332"/>
    </row>
    <row r="26" spans="1:7" x14ac:dyDescent="0.25">
      <c r="A26" s="331" t="s">
        <v>21</v>
      </c>
      <c r="B26" s="399" t="s">
        <v>972</v>
      </c>
      <c r="C26" s="400"/>
      <c r="D26" s="333"/>
      <c r="E26" s="333"/>
      <c r="F26" s="333"/>
      <c r="G26" s="333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7" workbookViewId="0">
      <selection activeCell="H42" sqref="H4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964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ht="114.75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20" t="s">
        <v>980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/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/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965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966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955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956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957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958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959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960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961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962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963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208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979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968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2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4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15" t="s">
        <v>172</v>
      </c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6"/>
      <c r="F8" s="417"/>
      <c r="G8" s="417">
        <f>IF(ISERROR(VLOOKUP($D$5,Crebolijst!$A:$C,3,0)),0,VLOOKUP($D$5,Crebolijst!$A:$C,3,0))</f>
        <v>0</v>
      </c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8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6" t="s">
        <v>171</v>
      </c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8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06" t="s">
        <v>10</v>
      </c>
      <c r="F12" s="407"/>
      <c r="G12" s="408"/>
      <c r="H12" s="23"/>
      <c r="I12" s="409" t="s">
        <v>11</v>
      </c>
      <c r="J12" s="410"/>
      <c r="K12" s="411"/>
      <c r="L12" s="23"/>
      <c r="M12" s="409" t="s">
        <v>12</v>
      </c>
      <c r="N12" s="410"/>
      <c r="O12" s="411"/>
      <c r="P12" s="16"/>
      <c r="Q12" s="409" t="s">
        <v>15</v>
      </c>
      <c r="R12" s="410"/>
      <c r="S12" s="411"/>
      <c r="T12" s="16"/>
      <c r="U12" s="406" t="s">
        <v>4</v>
      </c>
      <c r="V12" s="407"/>
      <c r="W12" s="408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FA3FFWUC75VM-200-620</_dlc_DocId>
    <_dlc_DocIdUrl xmlns="826a45a5-7029-484a-9cf3-b835024adcd4">
      <Url>https://www.mijnlentiz.nl/scholen/lifecollege/MBO/fov/_layouts/DocIdRedir.aspx?ID=FA3FFWUC75VM-200-620</Url>
      <Description>FA3FFWUC75VM-200-620</Description>
    </_dlc_DocIdUrl>
  </documentManagement>
</p:propertie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E48380E6-C090-4FE0-8EE1-250E4C42FE54}"/>
</file>

<file path=customXml/itemProps3.xml><?xml version="1.0" encoding="utf-8"?>
<ds:datastoreItem xmlns:ds="http://schemas.openxmlformats.org/officeDocument/2006/customXml" ds:itemID="{0FB24DD3-9A66-4C1A-8790-A4EA306AB74A}"/>
</file>

<file path=customXml/itemProps4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2018-05-24T12:52:54Z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cc127b05-bccc-4835-b1bf-84c85ea20c75</vt:lpwstr>
  </property>
</Properties>
</file>