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20160" windowHeight="9600" tabRatio="855" activeTab="1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Opleidingsplan!$A$1:$CX$89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K42" i="2" l="1"/>
  <c r="W42" i="2"/>
  <c r="T42" i="2"/>
  <c r="Q42" i="2"/>
  <c r="V36" i="2"/>
  <c r="S36" i="2"/>
  <c r="P36" i="2"/>
  <c r="V24" i="2"/>
  <c r="V23" i="2"/>
  <c r="V22" i="2"/>
  <c r="S24" i="2"/>
  <c r="S23" i="2"/>
  <c r="S22" i="2"/>
  <c r="P24" i="2"/>
  <c r="P23" i="2"/>
  <c r="P22" i="2"/>
  <c r="M24" i="2"/>
  <c r="M23" i="2"/>
  <c r="M22" i="2"/>
  <c r="V19" i="2"/>
  <c r="V18" i="2"/>
  <c r="V17" i="2"/>
  <c r="S19" i="2"/>
  <c r="S18" i="2"/>
  <c r="S17" i="2"/>
  <c r="P19" i="2"/>
  <c r="P18" i="2"/>
  <c r="P17" i="2"/>
  <c r="M19" i="2"/>
  <c r="M18" i="2"/>
  <c r="M17" i="2"/>
  <c r="B25" i="14" l="1"/>
  <c r="AS79" i="2" l="1"/>
  <c r="AN79" i="2"/>
  <c r="AI79" i="2"/>
  <c r="AD79" i="2"/>
  <c r="AD24" i="2"/>
  <c r="AS24" i="2"/>
  <c r="AN24" i="2"/>
  <c r="AI24" i="2"/>
  <c r="AS22" i="2"/>
  <c r="AI22" i="2"/>
  <c r="CA22" i="2"/>
  <c r="BX22" i="2"/>
  <c r="BB22" i="2"/>
  <c r="AY22" i="2"/>
  <c r="AN22" i="2"/>
  <c r="AD22" i="2"/>
  <c r="AB22" i="2"/>
  <c r="J22" i="2"/>
  <c r="CW22" i="2" l="1"/>
  <c r="CA80" i="2"/>
  <c r="BY80" i="2"/>
  <c r="BX80" i="2"/>
  <c r="BB80" i="2"/>
  <c r="AZ80" i="2"/>
  <c r="AY80" i="2"/>
  <c r="AS80" i="2"/>
  <c r="AB80" i="2"/>
  <c r="Z80" i="2"/>
  <c r="K80" i="2"/>
  <c r="J80" i="2"/>
  <c r="CA79" i="2"/>
  <c r="BY79" i="2"/>
  <c r="BX79" i="2"/>
  <c r="BB79" i="2"/>
  <c r="AZ79" i="2"/>
  <c r="AY79" i="2"/>
  <c r="AB79" i="2"/>
  <c r="Z79" i="2"/>
  <c r="K79" i="2"/>
  <c r="CA78" i="2"/>
  <c r="BY78" i="2"/>
  <c r="BX78" i="2"/>
  <c r="BB78" i="2"/>
  <c r="AZ78" i="2"/>
  <c r="AY78" i="2"/>
  <c r="AS78" i="2"/>
  <c r="AN78" i="2"/>
  <c r="AI78" i="2"/>
  <c r="AD78" i="2"/>
  <c r="AB78" i="2"/>
  <c r="Z78" i="2"/>
  <c r="K78" i="2"/>
  <c r="CX78" i="2" l="1"/>
  <c r="J78" i="2"/>
  <c r="CX79" i="2"/>
  <c r="J79" i="2"/>
  <c r="CX80" i="2"/>
  <c r="CW80" i="2"/>
  <c r="CW79" i="2" l="1"/>
  <c r="CW78" i="2"/>
  <c r="BY43" i="2"/>
  <c r="AZ43" i="2"/>
  <c r="AT43" i="2"/>
  <c r="AO43" i="2"/>
  <c r="AJ43" i="2"/>
  <c r="AE43" i="2"/>
  <c r="K43" i="2"/>
  <c r="BY42" i="2"/>
  <c r="AZ42" i="2"/>
  <c r="CA37" i="2"/>
  <c r="BX37" i="2"/>
  <c r="BB37" i="2"/>
  <c r="AY37" i="2"/>
  <c r="AS37" i="2"/>
  <c r="AN37" i="2"/>
  <c r="AI37" i="2"/>
  <c r="AD37" i="2"/>
  <c r="AB37" i="2"/>
  <c r="J37" i="2"/>
  <c r="CA36" i="2"/>
  <c r="BX36" i="2"/>
  <c r="BB36" i="2"/>
  <c r="AY36" i="2"/>
  <c r="AS36" i="2"/>
  <c r="AN36" i="2"/>
  <c r="AI36" i="2"/>
  <c r="AD36" i="2"/>
  <c r="AB36" i="2"/>
  <c r="CA24" i="2"/>
  <c r="BX24" i="2"/>
  <c r="BB24" i="2"/>
  <c r="AY24" i="2"/>
  <c r="AB24" i="2"/>
  <c r="CA23" i="2"/>
  <c r="BX23" i="2"/>
  <c r="BB23" i="2"/>
  <c r="AY23" i="2"/>
  <c r="AS23" i="2"/>
  <c r="AN23" i="2"/>
  <c r="AI23" i="2"/>
  <c r="AD23" i="2"/>
  <c r="AB23" i="2"/>
  <c r="J23" i="2"/>
  <c r="CA19" i="2"/>
  <c r="BX19" i="2"/>
  <c r="BB19" i="2"/>
  <c r="AY19" i="2"/>
  <c r="AS19" i="2"/>
  <c r="AN19" i="2"/>
  <c r="AI19" i="2"/>
  <c r="AD19" i="2"/>
  <c r="AB19" i="2"/>
  <c r="CA18" i="2"/>
  <c r="BX18" i="2"/>
  <c r="BB18" i="2"/>
  <c r="AY18" i="2"/>
  <c r="AS18" i="2"/>
  <c r="AN18" i="2"/>
  <c r="AI18" i="2"/>
  <c r="AD18" i="2"/>
  <c r="AB18" i="2"/>
  <c r="CA17" i="2"/>
  <c r="BX17" i="2"/>
  <c r="BB17" i="2"/>
  <c r="AY17" i="2"/>
  <c r="AS17" i="2"/>
  <c r="AN17" i="2"/>
  <c r="AI17" i="2"/>
  <c r="AD17" i="2"/>
  <c r="AB17" i="2"/>
  <c r="J17" i="2" l="1"/>
  <c r="CW17" i="2" s="1"/>
  <c r="CX42" i="2"/>
  <c r="J18" i="2"/>
  <c r="CW18" i="2" s="1"/>
  <c r="CW23" i="2"/>
  <c r="J36" i="2"/>
  <c r="CW36" i="2" s="1"/>
  <c r="J19" i="2"/>
  <c r="CW19" i="2" s="1"/>
  <c r="J24" i="2"/>
  <c r="CW37" i="2"/>
  <c r="CX43" i="2"/>
  <c r="CW24" i="2" l="1"/>
  <c r="G42" i="16" l="1"/>
  <c r="AR7" i="10" l="1"/>
  <c r="BZ61" i="2" l="1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D6" i="2"/>
  <c r="BZ60" i="2" l="1"/>
  <c r="BY44" i="2"/>
  <c r="BY45" i="2"/>
  <c r="BY46" i="2"/>
  <c r="CA38" i="2"/>
  <c r="CA39" i="2"/>
  <c r="BX38" i="2"/>
  <c r="BX39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H5" i="10" s="1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U82" i="2"/>
  <c r="CT82" i="2"/>
  <c r="CS82" i="2"/>
  <c r="CR82" i="2"/>
  <c r="CP82" i="2"/>
  <c r="CO82" i="2"/>
  <c r="CN82" i="2"/>
  <c r="CM82" i="2"/>
  <c r="CK82" i="2"/>
  <c r="CJ82" i="2"/>
  <c r="CI82" i="2"/>
  <c r="CH82" i="2"/>
  <c r="CF82" i="2"/>
  <c r="CE82" i="2"/>
  <c r="CD82" i="2"/>
  <c r="CC82" i="2"/>
  <c r="CR12" i="2"/>
  <c r="CP84" i="2" l="1"/>
  <c r="CF84" i="2"/>
  <c r="CK84" i="2"/>
  <c r="CU84" i="2"/>
  <c r="CA82" i="2"/>
  <c r="N8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J3" i="23" s="1"/>
  <c r="H3" i="23"/>
  <c r="B3" i="23"/>
  <c r="B2" i="23"/>
  <c r="AY9" i="10" l="1"/>
  <c r="AT8" i="10"/>
  <c r="H11" i="10" s="1"/>
  <c r="AT7" i="10"/>
  <c r="AY7" i="10"/>
  <c r="AY8" i="10"/>
  <c r="G21" i="10"/>
  <c r="D89" i="2" l="1"/>
  <c r="D88" i="2"/>
  <c r="D87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A60" i="2"/>
  <c r="AZ46" i="2"/>
  <c r="AZ45" i="2"/>
  <c r="AZ44" i="2"/>
  <c r="BB39" i="2"/>
  <c r="AY39" i="2"/>
  <c r="BB38" i="2"/>
  <c r="AY38" i="2"/>
  <c r="BS12" i="2"/>
  <c r="AA60" i="2"/>
  <c r="Z46" i="2"/>
  <c r="Z45" i="2"/>
  <c r="Z44" i="2"/>
  <c r="AB39" i="2"/>
  <c r="AB38" i="2"/>
  <c r="AS12" i="2"/>
  <c r="K44" i="2"/>
  <c r="K45" i="2"/>
  <c r="K46" i="2"/>
  <c r="D5" i="2"/>
  <c r="D8" i="2"/>
  <c r="D9" i="2"/>
  <c r="D10" i="2"/>
  <c r="J38" i="2"/>
  <c r="J39" i="2"/>
  <c r="BV82" i="2"/>
  <c r="BU82" i="2"/>
  <c r="BT82" i="2"/>
  <c r="BS82" i="2"/>
  <c r="BQ82" i="2"/>
  <c r="BP82" i="2"/>
  <c r="BO82" i="2"/>
  <c r="BN82" i="2"/>
  <c r="BL82" i="2"/>
  <c r="BK82" i="2"/>
  <c r="BJ82" i="2"/>
  <c r="BI82" i="2"/>
  <c r="BG82" i="2"/>
  <c r="BF82" i="2"/>
  <c r="BE82" i="2"/>
  <c r="BD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CX45" i="2" l="1"/>
  <c r="CX46" i="2"/>
  <c r="CW39" i="2"/>
  <c r="CW38" i="2"/>
  <c r="CX44" i="2"/>
  <c r="BB82" i="2"/>
  <c r="AB82" i="2"/>
  <c r="BL84" i="2"/>
  <c r="BV84" i="2"/>
  <c r="AY82" i="2"/>
  <c r="O27" i="10" s="1"/>
  <c r="BG84" i="2"/>
  <c r="Z82" i="2"/>
  <c r="K41" i="10" s="1"/>
  <c r="Y82" i="2"/>
  <c r="K25" i="10" s="1"/>
  <c r="J82" i="2"/>
  <c r="AA82" i="2"/>
  <c r="AZ82" i="2"/>
  <c r="O43" i="10" s="1"/>
  <c r="BA82" i="2"/>
  <c r="BQ84" i="2"/>
  <c r="AL84" i="2"/>
  <c r="AV84" i="2"/>
  <c r="AG84" i="2"/>
  <c r="AQ84" i="2"/>
  <c r="Q82" i="2"/>
  <c r="P82" i="2"/>
  <c r="M82" i="2"/>
  <c r="N84" i="2" s="1"/>
  <c r="K82" i="2"/>
  <c r="G39" i="10" s="1"/>
  <c r="BB84" i="2" l="1"/>
  <c r="AB84" i="2"/>
  <c r="BZ82" i="2"/>
  <c r="BY82" i="2"/>
  <c r="S45" i="10" s="1"/>
  <c r="CX82" i="2"/>
  <c r="BX82" i="2"/>
  <c r="S29" i="10" s="1"/>
  <c r="CW82" i="2"/>
  <c r="Q84" i="2"/>
  <c r="D7" i="2"/>
  <c r="CA84" i="2" l="1"/>
  <c r="CX8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S82" i="2"/>
  <c r="T82" i="2"/>
  <c r="V82" i="2"/>
  <c r="W82" i="2"/>
  <c r="T84" i="2" l="1"/>
  <c r="W84" i="2"/>
  <c r="K84" i="2"/>
  <c r="B2" i="14"/>
  <c r="V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7" i="10" s="1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<sst xmlns="http://schemas.openxmlformats.org/spreadsheetml/2006/main" count="3254" uniqueCount="976">
  <si>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</si>
  <si>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</si>
  <si>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</si>
  <si>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</si>
  <si>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</si>
  <si>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</si>
  <si>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</si>
  <si>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</si>
  <si>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</si>
  <si>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</si>
  <si>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</si>
  <si>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</si>
  <si>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</si>
  <si>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</si>
  <si>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</si>
  <si>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</si>
  <si>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</si>
  <si>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</si>
  <si>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</si>
  <si>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</si>
  <si>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</si>
  <si>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</si>
  <si>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</si>
  <si>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</si>
  <si>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</si>
  <si>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</si>
  <si>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</si>
  <si>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</si>
  <si>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</si>
  <si>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</si>
  <si>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</si>
  <si>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</si>
  <si>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</si>
  <si>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</si>
  <si>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</si>
  <si>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</si>
  <si>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</si>
  <si>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</si>
  <si>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</si>
  <si>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</si>
  <si>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</si>
  <si>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</si>
  <si>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</si>
  <si>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</si>
  <si>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</si>
  <si>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</si>
  <si>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</si>
  <si>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</si>
  <si>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</si>
  <si>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</si>
  <si>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</si>
  <si>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</si>
  <si>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</si>
  <si>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</si>
  <si>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</si>
  <si>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</si>
  <si>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</si>
  <si>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</si>
  <si>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</si>
  <si>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</si>
  <si>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</si>
  <si>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</si>
  <si>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</si>
  <si>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</si>
  <si>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</si>
  <si>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</si>
  <si>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</si>
  <si>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</si>
  <si>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</si>
  <si>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</si>
  <si>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</si>
  <si>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</si>
  <si>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</si>
  <si>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</si>
  <si>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</si>
  <si>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</si>
  <si>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</si>
  <si>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</si>
  <si>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</si>
  <si>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</si>
  <si>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</si>
  <si>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</si>
  <si>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</si>
  <si>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</si>
  <si>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</si>
  <si>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</si>
  <si>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</si>
  <si>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</si>
  <si>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</si>
  <si>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</si>
  <si>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</si>
  <si>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</si>
  <si>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</si>
  <si>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</si>
  <si>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</si>
  <si>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</si>
  <si>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</si>
  <si>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</si>
  <si>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</si>
  <si>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</si>
  <si>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</si>
  <si>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</si>
  <si>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</si>
  <si>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</si>
  <si>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</si>
  <si>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</si>
  <si>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</si>
  <si>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</si>
  <si>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</si>
  <si>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</si>
  <si>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</si>
  <si>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</si>
  <si>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</si>
  <si>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</si>
  <si>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</si>
  <si>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</si>
  <si>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</si>
  <si>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</si>
  <si>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</si>
  <si>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</si>
  <si>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</si>
  <si>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</si>
  <si>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</si>
  <si>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</si>
  <si>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</si>
  <si>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</si>
  <si>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</si>
  <si>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</si>
  <si>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</si>
  <si>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</si>
  <si>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</si>
  <si>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</si>
  <si>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</si>
  <si>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</si>
  <si>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</si>
  <si>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</si>
  <si>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</si>
  <si>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</si>
  <si>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</si>
  <si>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</si>
  <si>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</si>
  <si>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</si>
  <si>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</si>
  <si>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</si>
  <si>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</si>
  <si>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</si>
  <si>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</si>
  <si>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</si>
  <si>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</si>
  <si>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</si>
  <si>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</si>
  <si>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</si>
  <si>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</si>
  <si>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</si>
  <si>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</si>
  <si>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</si>
  <si>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</si>
  <si>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</si>
  <si>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</si>
  <si>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</si>
  <si>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</si>
  <si>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</si>
  <si>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</si>
  <si>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</si>
  <si>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</si>
  <si>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</si>
  <si>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</si>
  <si>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</si>
  <si>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</si>
  <si>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</si>
  <si>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</si>
  <si>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</si>
  <si>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</si>
  <si>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</si>
  <si>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</si>
  <si>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</si>
  <si>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</si>
  <si>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</si>
  <si>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</si>
  <si>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</si>
  <si>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</si>
  <si>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</si>
  <si>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</si>
  <si>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</si>
  <si>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</si>
  <si>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</si>
  <si>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</si>
  <si>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</si>
  <si>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</si>
  <si>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</si>
  <si>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</si>
  <si>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</si>
  <si>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</si>
  <si>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</si>
  <si>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</si>
  <si>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</si>
  <si>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</si>
  <si>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</si>
  <si>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</si>
  <si>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</si>
  <si>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</si>
  <si>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</si>
  <si>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</si>
  <si>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</si>
  <si>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</si>
  <si>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</si>
  <si>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</si>
  <si>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</si>
  <si>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</si>
  <si>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</si>
  <si>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</si>
  <si>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</si>
  <si>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</si>
  <si>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</si>
  <si>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</si>
  <si>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</si>
  <si>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</si>
  <si>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</si>
  <si>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</si>
  <si>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</si>
  <si>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</si>
  <si>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</si>
  <si>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</si>
  <si>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</si>
  <si>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</si>
  <si>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</si>
  <si>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</si>
  <si>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</si>
  <si>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</si>
  <si>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</si>
  <si>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</si>
  <si>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</si>
  <si>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</si>
  <si>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</si>
  <si>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</si>
  <si>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</si>
  <si>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</si>
  <si>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</si>
  <si>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</si>
  <si>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</si>
  <si>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</si>
  <si>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</si>
  <si>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</si>
  <si>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</si>
  <si>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</si>
  <si>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</si>
  <si>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</si>
  <si>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</si>
  <si>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</si>
  <si>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</si>
  <si>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</si>
  <si>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</si>
  <si>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</si>
  <si>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</si>
  <si>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</si>
  <si>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</si>
  <si>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</si>
  <si>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</si>
  <si>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</si>
  <si>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</si>
  <si>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</si>
  <si>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</si>
  <si>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</si>
  <si>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</si>
  <si>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</si>
  <si>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</si>
  <si>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</si>
  <si>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</si>
  <si>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</si>
  <si>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</si>
  <si>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</si>
  <si>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</si>
  <si>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</si>
  <si>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</si>
  <si>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</si>
  <si>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</si>
  <si>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</si>
  <si>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</si>
  <si>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</si>
  <si>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</si>
  <si>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</si>
  <si>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</si>
  <si>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</si>
  <si>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</si>
  <si>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</si>
  <si>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</si>
  <si>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</si>
  <si>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</si>
  <si>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</si>
  <si>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</si>
  <si>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</si>
  <si>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</si>
  <si>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</si>
  <si>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</si>
  <si>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</si>
  <si>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</si>
  <si>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</si>
  <si>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</si>
  <si>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</si>
  <si>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</si>
  <si>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</si>
  <si>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</si>
  <si>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</si>
  <si>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</si>
  <si>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</si>
  <si>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</si>
  <si>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</si>
  <si>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</si>
  <si>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</si>
  <si>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</si>
  <si>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</si>
  <si>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</si>
  <si>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</si>
  <si>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</si>
  <si>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</si>
  <si>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</si>
  <si>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</si>
  <si>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</si>
  <si>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</si>
  <si>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</si>
  <si>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</si>
  <si>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</si>
  <si>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</si>
  <si>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</si>
  <si>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</si>
  <si>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</si>
  <si>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</si>
  <si>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</si>
  <si>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</si>
  <si>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</si>
  <si>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</si>
  <si>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</si>
  <si>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</si>
  <si>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</si>
  <si>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</si>
  <si>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</si>
  <si>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</si>
  <si>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</si>
  <si>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</si>
  <si>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</si>
  <si>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</si>
  <si>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</si>
  <si>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</si>
  <si>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</si>
  <si>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</si>
  <si>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</si>
  <si>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</si>
  <si>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</si>
  <si>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</si>
  <si>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</si>
  <si>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</si>
  <si>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</si>
  <si>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</si>
  <si>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</si>
  <si>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</si>
  <si>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</si>
  <si>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</si>
  <si>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</si>
  <si>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</si>
  <si>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</si>
  <si>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</si>
  <si>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</si>
  <si>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</si>
  <si>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</si>
  <si>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</si>
  <si>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</si>
  <si>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</si>
  <si>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</si>
  <si>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</si>
  <si>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</si>
  <si>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</si>
  <si>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</si>
  <si>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</si>
  <si>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</si>
  <si>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</si>
  <si>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</si>
  <si>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</si>
  <si>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</si>
  <si>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</si>
  <si>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</si>
  <si>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</si>
  <si>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</si>
  <si>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</si>
  <si>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</si>
  <si>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</si>
  <si>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</si>
  <si>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</si>
  <si>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</si>
  <si>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</si>
  <si>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</si>
  <si>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</si>
  <si>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</si>
  <si>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</si>
  <si>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</si>
  <si>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</si>
  <si>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</si>
  <si>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</si>
  <si>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</si>
  <si>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</si>
  <si>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</si>
  <si>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</si>
  <si>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</si>
  <si>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</si>
  <si>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</si>
  <si>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</si>
  <si>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</si>
  <si>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</si>
  <si>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</si>
  <si>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</si>
  <si>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</si>
  <si>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</si>
  <si>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</si>
  <si>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</si>
  <si>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</si>
  <si>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</si>
  <si>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</si>
  <si>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</si>
  <si>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</si>
  <si>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</si>
  <si>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</si>
  <si>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</si>
  <si>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</si>
  <si>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</si>
  <si>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</si>
  <si>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</si>
  <si>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</si>
  <si>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</si>
  <si>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</si>
  <si>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</si>
  <si>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</si>
  <si>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</si>
  <si>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</si>
  <si>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</si>
  <si>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</si>
  <si>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</si>
  <si>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</si>
  <si>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</si>
  <si>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</si>
  <si>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</si>
  <si>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</si>
  <si>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</si>
  <si>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</si>
  <si>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</si>
  <si>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</si>
  <si>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</si>
  <si>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</si>
  <si>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</si>
  <si>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</si>
  <si>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</si>
  <si>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</si>
  <si>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</si>
  <si>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</si>
  <si>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</si>
  <si>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</si>
  <si>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</si>
  <si>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</si>
  <si>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</si>
  <si>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</si>
  <si>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</si>
  <si>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</si>
  <si>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</si>
  <si>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</si>
  <si>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</si>
  <si>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</si>
  <si>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</si>
  <si>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</si>
  <si>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</si>
  <si>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</si>
  <si>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</si>
  <si>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</si>
  <si>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</si>
  <si>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</si>
  <si>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</si>
  <si>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</si>
  <si>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</si>
  <si>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</si>
  <si>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</si>
  <si>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</si>
  <si>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</si>
  <si>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</si>
  <si>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</si>
  <si>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</si>
  <si>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</si>
  <si>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</si>
  <si>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</si>
  <si>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</si>
  <si>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</si>
  <si>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</si>
  <si>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</si>
  <si>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</si>
  <si>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</si>
  <si>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</si>
  <si>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</si>
  <si>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</si>
  <si>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</si>
  <si>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</si>
  <si>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</si>
  <si>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</si>
  <si>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</si>
  <si>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</si>
  <si>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</si>
  <si>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</si>
  <si>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</si>
  <si>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</si>
  <si>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</si>
  <si>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</si>
  <si>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</si>
  <si>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</si>
  <si>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</si>
  <si>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</si>
  <si>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</si>
  <si>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</si>
  <si>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</si>
  <si>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</si>
  <si>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</si>
  <si>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</si>
  <si>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</si>
  <si>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</si>
  <si>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</si>
  <si>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</si>
  <si>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</si>
  <si>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</si>
  <si>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</si>
  <si>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</si>
  <si>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</si>
  <si>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</si>
  <si>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</si>
  <si>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</si>
  <si>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</si>
  <si>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</si>
  <si>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</si>
  <si>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</si>
  <si>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</si>
  <si>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</si>
  <si>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</si>
  <si>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</si>
  <si>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</si>
  <si>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</si>
  <si>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</si>
  <si>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</si>
  <si>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</si>
  <si>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</si>
  <si>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</si>
  <si>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</si>
  <si>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</si>
  <si>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</si>
  <si>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</si>
  <si>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</si>
  <si>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</si>
  <si>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</si>
  <si>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</si>
  <si>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</si>
  <si>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</si>
  <si>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</si>
  <si>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</si>
  <si>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</si>
  <si>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</si>
  <si>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</si>
  <si>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</si>
  <si>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</si>
  <si>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</si>
  <si>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</si>
  <si>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</si>
  <si>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</si>
  <si>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</si>
  <si>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</si>
  <si>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</si>
  <si>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</si>
  <si>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</si>
  <si>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</si>
  <si>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</si>
  <si>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</si>
  <si>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</si>
  <si>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</si>
  <si>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</si>
  <si>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</si>
  <si>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</si>
  <si>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</si>
  <si>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</si>
  <si>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</si>
  <si>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</si>
  <si>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</si>
  <si>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</si>
  <si>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</si>
  <si>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</si>
  <si>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</si>
  <si>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</si>
  <si>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</si>
  <si>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</si>
  <si>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</si>
  <si>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</si>
  <si>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</si>
  <si>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</si>
  <si>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</si>
  <si>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</si>
  <si>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</si>
  <si>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</si>
  <si>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</si>
  <si>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</si>
  <si>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</si>
  <si>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</si>
  <si>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</si>
  <si>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</si>
  <si>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</si>
  <si>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</si>
  <si>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</si>
  <si>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</si>
  <si>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</si>
  <si>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</si>
  <si>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</si>
  <si>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</si>
  <si>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</si>
  <si>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</si>
  <si>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</si>
  <si>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</si>
  <si>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</si>
  <si>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</si>
  <si>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</si>
  <si>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</si>
  <si>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</si>
  <si>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</si>
  <si>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</si>
  <si>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</si>
  <si>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</si>
  <si>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</si>
  <si>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</si>
  <si>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</si>
  <si>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</si>
  <si>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</si>
  <si>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</si>
  <si>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</si>
  <si>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</si>
  <si>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</si>
  <si>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</si>
  <si>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</si>
  <si>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</si>
  <si>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</si>
  <si>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</si>
  <si>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</si>
  <si>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</si>
  <si>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</si>
  <si>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</si>
  <si>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</si>
  <si>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</si>
  <si>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</si>
  <si>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</si>
  <si>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</si>
  <si>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</si>
  <si>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</si>
  <si>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</si>
  <si>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</si>
  <si>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</si>
  <si>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</si>
  <si>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</si>
  <si>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</si>
  <si>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</si>
  <si>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</si>
  <si>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</si>
  <si>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</si>
  <si>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</si>
  <si>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</si>
  <si>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</si>
  <si>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</si>
  <si>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</si>
  <si>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</si>
  <si>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</si>
  <si>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</si>
  <si>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</si>
  <si>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</si>
  <si>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</si>
  <si>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</si>
  <si>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</si>
  <si>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</si>
  <si>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</si>
  <si>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</si>
  <si>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</si>
  <si>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</si>
  <si>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</si>
  <si>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</si>
  <si>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</si>
  <si>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</si>
  <si>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</si>
  <si>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</si>
  <si>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</si>
  <si>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</si>
  <si>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</si>
  <si>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</si>
  <si>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</si>
  <si>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</si>
  <si>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</si>
  <si>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</si>
  <si>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</si>
  <si>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</si>
  <si>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</si>
  <si>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</si>
  <si>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</si>
  <si>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</si>
  <si>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</si>
  <si>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</si>
  <si>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</si>
  <si>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</si>
  <si>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</si>
  <si>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</si>
  <si>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</si>
  <si>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</si>
  <si>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</si>
  <si>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</si>
  <si>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</si>
  <si>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</si>
  <si>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</si>
  <si>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</si>
  <si>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</si>
  <si>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</si>
  <si>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</si>
  <si>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</si>
  <si>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</si>
  <si>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</si>
  <si>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</si>
  <si>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</si>
  <si>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</si>
  <si>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</si>
  <si>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</si>
  <si>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</si>
  <si>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</si>
  <si>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</si>
  <si>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</si>
  <si>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</si>
  <si>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</si>
  <si>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</si>
  <si>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</si>
  <si>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</si>
  <si>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</si>
  <si>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</si>
  <si>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</si>
  <si>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</si>
  <si>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</si>
  <si>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</si>
  <si>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</si>
  <si>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</si>
  <si>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</si>
  <si>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</si>
  <si>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</si>
  <si>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</si>
  <si>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</si>
  <si>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</si>
  <si>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</si>
  <si>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</si>
  <si>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</si>
  <si>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</si>
  <si>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</si>
  <si>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</si>
  <si>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</si>
  <si>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</si>
  <si>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</si>
  <si>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</si>
  <si>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</si>
  <si>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</si>
  <si>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</si>
  <si>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</si>
  <si>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</si>
  <si>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</si>
  <si>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</si>
  <si>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</si>
  <si>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</si>
  <si>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</si>
  <si>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</si>
  <si>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</si>
  <si>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</si>
  <si>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</si>
  <si>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</si>
  <si>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</si>
  <si>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</si>
  <si>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</si>
  <si>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</si>
  <si>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</si>
  <si>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</si>
  <si>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</si>
  <si>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</si>
  <si>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</si>
  <si>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</si>
  <si>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</si>
  <si>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</si>
  <si>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</si>
  <si>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</si>
  <si>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</si>
  <si>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</si>
  <si>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</si>
  <si>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</si>
  <si>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</si>
  <si>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</si>
  <si>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</si>
  <si>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</si>
  <si>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</si>
  <si>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</si>
  <si>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</si>
  <si>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</si>
  <si>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</si>
  <si>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</si>
  <si>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</si>
  <si>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</si>
  <si>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</si>
  <si>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</si>
  <si>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</si>
  <si>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</si>
  <si>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</si>
  <si>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</si>
  <si>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</si>
  <si>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</si>
  <si>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</si>
  <si>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</si>
  <si>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</si>
  <si>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</si>
  <si>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</si>
  <si>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</si>
  <si>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</si>
  <si>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</si>
  <si>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</si>
  <si>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</si>
  <si>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</si>
  <si>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</si>
  <si>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</si>
  <si>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</si>
  <si>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</si>
  <si>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</si>
  <si>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</si>
  <si>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</si>
  <si>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</si>
  <si>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</si>
  <si>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</si>
  <si>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</si>
  <si>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</si>
  <si>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</si>
  <si>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</si>
  <si>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</si>
  <si>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</si>
  <si>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</si>
  <si>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</si>
  <si>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</si>
  <si>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</si>
  <si>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</si>
  <si>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</si>
  <si>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</si>
  <si>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</si>
  <si>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</si>
  <si>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</si>
  <si>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</si>
  <si>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</si>
  <si>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</si>
  <si>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</si>
  <si>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</si>
  <si>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</si>
  <si>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</si>
  <si>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</si>
  <si>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</si>
  <si>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</si>
  <si>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</si>
  <si>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</si>
  <si>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</si>
  <si>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</si>
  <si>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</si>
  <si>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</si>
  <si>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</si>
  <si>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</si>
  <si>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</si>
  <si>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</si>
  <si>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</si>
  <si>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</si>
  <si>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</si>
  <si>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</si>
  <si>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</si>
  <si>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</si>
  <si>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</si>
  <si>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</si>
  <si>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</si>
  <si>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</si>
  <si>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</si>
  <si>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</si>
  <si>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</si>
  <si>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</si>
  <si>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</si>
  <si>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</si>
  <si>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</si>
  <si>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</si>
  <si>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</si>
  <si>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</si>
  <si>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</si>
  <si>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</si>
  <si>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</si>
  <si>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</si>
  <si>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</si>
  <si>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</si>
  <si>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</si>
  <si>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</si>
  <si>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</si>
  <si>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</si>
  <si>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</si>
  <si>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</si>
  <si>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</si>
  <si>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</si>
  <si>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</si>
  <si>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</si>
  <si>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</si>
  <si>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</si>
  <si>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</si>
  <si>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</si>
  <si>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</si>
  <si>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</si>
  <si>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</si>
  <si>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</si>
  <si>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</si>
  <si>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</si>
  <si>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</si>
  <si>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</si>
  <si>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</si>
  <si>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</si>
  <si>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</si>
  <si>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</si>
  <si>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</si>
  <si>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</si>
  <si>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</si>
  <si>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</si>
  <si>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</si>
  <si>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</si>
  <si>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</si>
  <si>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</si>
  <si>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</si>
  <si>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</si>
  <si>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MBO 2: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</si>
  <si>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</si>
  <si>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</si>
  <si>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</si>
  <si>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</si>
  <si>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</si>
  <si>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</si>
  <si>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</si>
  <si>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</si>
  <si>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</si>
  <si>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</si>
  <si>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</si>
  <si>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</si>
  <si>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</si>
  <si>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</si>
  <si>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</si>
  <si>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</si>
  <si>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</si>
  <si>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</si>
  <si>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</si>
  <si>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</si>
  <si>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</si>
  <si>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</si>
  <si>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</si>
  <si>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</si>
  <si>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</si>
  <si>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</si>
  <si>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</si>
  <si>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2: Diplomering in studiejaar 2015-2016: Eindcijfer voor Nederlandse taal ten minste een 5. Cijfer voor rekenen telt niet mee voor het behalen van het diploma.</t>
  </si>
  <si>
    <t>MBO 2: Diplomering in studiejaar 2016-2017 en 2017-2018: Eindcijfer voor Nederlandse taal ten minste een 5. Cijfer voor rekenen telt niet mee voor het behalen van het diploma.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</si>
  <si>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</si>
  <si>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</si>
  <si>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</si>
  <si>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</si>
  <si>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Referentiekader taal &amp; rekenen</t>
  </si>
  <si>
    <t>Schiedam</t>
  </si>
  <si>
    <t>A.J. de Graaf</t>
  </si>
  <si>
    <t>2A of 2F</t>
  </si>
  <si>
    <t>Nederlands</t>
  </si>
  <si>
    <t>Loopbaan en burgerschap</t>
  </si>
  <si>
    <t>CKV</t>
  </si>
  <si>
    <t>Entree logistiek</t>
  </si>
  <si>
    <t xml:space="preserve">B1-K1: Werkt als assistent in een arbeidsorganisatie 
P1-K1 Assisteert bij het verwerken van de goederenstroom
</t>
  </si>
  <si>
    <t>B1-K1-W1: Bereidt (assisterende) werkzaamheden voor
B1-K1-W2: Voert (assisterende) werkzaamheden uit
B1-K1-W3: Meldt zich ter afsluiting van zijn (assisterende) werkzaamheden af 
 P1-K1-W1 Ontvangt goederen en/of producten
P1-K1-W2 Maakt goederen en/of producten gereed voor opslag en slaat deze op
P1-K1-W3 Verzamelt (retour)goederen, producten, emballage en andere te verzenden verpakkingsmaterialen
P1-K1-W4 Maakt goederen en/of producten verzendklaar
P1-K1-W5 Voert handelingen op goederen/of en producten uit
P1-K1-W6 Inventariseert (een deel van) voorraad en/of de magazijninventaris</t>
  </si>
  <si>
    <t>Beroepsproeve</t>
  </si>
  <si>
    <t>Entree: Eindcijfers voor Nederlandse taal en rekenen tellen niet mee voor het behalen van het diploma.</t>
  </si>
  <si>
    <t>Code + Naam van het examen*</t>
  </si>
  <si>
    <t>2018-2019</t>
  </si>
  <si>
    <t>LOB / WNV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</si>
</sst>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Protection="1">
      <protection locked="0"/>
    </xf>
    <xf numFmtId="164" fontId="21" fillId="0" borderId="62" xfId="1" applyNumberFormat="1" applyFont="1" applyFill="1" applyBorder="1" applyProtection="1">
      <protection locked="0"/>
    </xf>
    <xf numFmtId="164" fontId="21" fillId="7" borderId="62" xfId="1" applyNumberFormat="1" applyFont="1" applyFill="1" applyBorder="1" applyProtection="1">
      <protection locked="0"/>
    </xf>
    <xf numFmtId="3" fontId="6" fillId="48" borderId="59" xfId="0" applyNumberFormat="1" applyFont="1" applyFill="1" applyBorder="1" applyAlignment="1" applyProtection="1">
      <alignment horizontal="center" vertical="center"/>
      <protection locked="0"/>
    </xf>
    <xf numFmtId="0" fontId="54" fillId="9" borderId="3" xfId="0" applyFont="1" applyFill="1" applyBorder="1" applyAlignment="1" applyProtection="1">
      <protection locked="0"/>
    </xf>
    <xf numFmtId="0" fontId="54" fillId="9" borderId="61" xfId="0" applyFont="1" applyFill="1" applyBorder="1" applyAlignment="1" applyProtection="1">
      <protection locked="0"/>
    </xf>
    <xf numFmtId="0" fontId="54" fillId="9" borderId="62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wrapText="1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left" vertical="center"/>
    </xf>
    <xf numFmtId="0" fontId="54" fillId="10" borderId="24" xfId="0" applyFont="1" applyFill="1" applyBorder="1" applyAlignment="1" applyProtection="1">
      <alignment horizontal="left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/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A7" zoomScale="80" zoomScaleNormal="80" workbookViewId="0">
      <selection activeCell="G27" sqref="G27"/>
    </sheetView>
  </sheetViews>
  <sheetFormatPr defaultRowHeight="12.75" x14ac:dyDescent="0.2"/>
  <cols>
    <col min="1" max="1" width="1.7109375" style="276" customWidth="1"/>
    <col min="2" max="2" width="1.7109375" style="67" customWidth="1"/>
    <col min="3" max="3" width="16.42578125" style="67" customWidth="1"/>
    <col min="4" max="4" width="12.7109375" style="67" customWidth="1"/>
    <col min="5" max="6" width="1.7109375" style="67" customWidth="1"/>
    <col min="7" max="7" width="11.7109375" style="293" customWidth="1"/>
    <col min="8" max="8" width="4.5703125" style="293" customWidth="1"/>
    <col min="9" max="10" width="1.7109375" style="293" customWidth="1"/>
    <col min="11" max="11" width="11.7109375" style="293" customWidth="1"/>
    <col min="12" max="14" width="1.7109375" style="293" customWidth="1"/>
    <col min="15" max="15" width="11.7109375" style="293" customWidth="1"/>
    <col min="16" max="18" width="1.7109375" style="293" customWidth="1"/>
    <col min="19" max="19" width="11.7109375" style="293" customWidth="1"/>
    <col min="20" max="22" width="1.7109375" style="293" customWidth="1"/>
    <col min="23" max="23" width="11.7109375" style="293" customWidth="1"/>
    <col min="24" max="24" width="3.42578125" style="67" customWidth="1"/>
    <col min="25" max="25" width="6.85546875" style="67" customWidth="1"/>
    <col min="26" max="26" width="8.85546875" style="276"/>
    <col min="27" max="41" width="9.140625" style="276"/>
    <col min="42" max="43" width="8.85546875" style="276"/>
    <col min="44" max="44" width="12.140625" style="276" customWidth="1"/>
    <col min="45" max="45" width="8.85546875" style="276" customWidth="1"/>
    <col min="46" max="51" width="5.28515625" style="276" customWidth="1"/>
    <col min="52" max="58" width="8.85546875" style="276" customWidth="1"/>
    <col min="59" max="125" width="8.85546875" style="276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6" customFormat="1" ht="14.25" customHeight="1" thickBot="1" x14ac:dyDescent="0.2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25">
      <c r="B2" s="261"/>
      <c r="C2" s="262" t="s">
        <v>148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25">
      <c r="B3" s="143"/>
      <c r="C3" s="64" t="s">
        <v>974</v>
      </c>
      <c r="D3" s="265"/>
      <c r="E3" s="140"/>
      <c r="F3" s="340" t="s">
        <v>968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2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25">
      <c r="B4" s="143"/>
      <c r="C4" s="266" t="s">
        <v>141</v>
      </c>
      <c r="D4" s="267" t="s">
        <v>142</v>
      </c>
      <c r="E4" s="140"/>
      <c r="F4" s="268"/>
      <c r="G4" s="269" t="s">
        <v>145</v>
      </c>
      <c r="H4" s="269"/>
      <c r="I4" s="343" t="s">
        <v>147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25">
      <c r="B5" s="143"/>
      <c r="C5" s="49" t="s">
        <v>894</v>
      </c>
      <c r="D5" s="183">
        <v>1</v>
      </c>
      <c r="E5" s="270"/>
      <c r="F5" s="346">
        <v>25259</v>
      </c>
      <c r="G5" s="347"/>
      <c r="H5" s="344" t="str">
        <f>IFERROR(VLOOKUP(F5,db_crebolijst_all!A3:S497,17),"1")</f>
        <v>Entree 23192 (Assistent logistiek)</v>
      </c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  <c r="Y5" s="144"/>
      <c r="AA5" s="280"/>
      <c r="AB5" s="280"/>
      <c r="AC5" s="281" t="s">
        <v>919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25">
      <c r="B6" s="143"/>
      <c r="C6" s="271" t="s">
        <v>143</v>
      </c>
      <c r="D6" s="272" t="s">
        <v>144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25">
      <c r="B7" s="143"/>
      <c r="C7" s="148" t="s">
        <v>7</v>
      </c>
      <c r="D7" s="314">
        <f>IFERROR(VLOOKUP(F5,db_crebolijst_all!A3:Q497,db_crebolijst_all!J1),"gcg")</f>
        <v>1</v>
      </c>
      <c r="E7" s="270"/>
      <c r="F7" s="348" t="s">
        <v>146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50"/>
      <c r="Y7" s="144"/>
      <c r="AR7" s="279" t="str">
        <f>CONCATENATE(C7,";",D5+AS10)</f>
        <v>BOL;1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700</v>
      </c>
    </row>
    <row r="8" spans="2:51" ht="14.25" customHeight="1" thickBot="1" x14ac:dyDescent="0.2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250</v>
      </c>
      <c r="AU8" s="285"/>
      <c r="AV8" s="285"/>
      <c r="AW8" s="285"/>
      <c r="AX8" s="285"/>
      <c r="AY8" s="286">
        <f>VLOOKUP($AR$7,db_duur!$B$2:$J$11,7)</f>
        <v>250</v>
      </c>
    </row>
    <row r="9" spans="2:51" ht="21.75" customHeight="1" thickBot="1" x14ac:dyDescent="0.25">
      <c r="B9" s="143"/>
      <c r="C9" s="142" t="s">
        <v>140</v>
      </c>
      <c r="D9" s="139"/>
      <c r="E9" s="140"/>
      <c r="F9" s="348" t="s">
        <v>10</v>
      </c>
      <c r="G9" s="349"/>
      <c r="H9" s="350"/>
      <c r="I9" s="136"/>
      <c r="J9" s="351" t="s">
        <v>11</v>
      </c>
      <c r="K9" s="352"/>
      <c r="L9" s="353"/>
      <c r="M9" s="136"/>
      <c r="N9" s="351" t="s">
        <v>12</v>
      </c>
      <c r="O9" s="352"/>
      <c r="P9" s="353"/>
      <c r="Q9" s="137"/>
      <c r="R9" s="351" t="s">
        <v>15</v>
      </c>
      <c r="S9" s="352"/>
      <c r="T9" s="353"/>
      <c r="U9" s="137"/>
      <c r="V9" s="348" t="s">
        <v>4</v>
      </c>
      <c r="W9" s="349"/>
      <c r="X9" s="350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1000</v>
      </c>
    </row>
    <row r="10" spans="2:51" ht="18.75" customHeight="1" thickBot="1" x14ac:dyDescent="0.25">
      <c r="B10" s="143"/>
      <c r="C10" s="59">
        <v>0.05</v>
      </c>
      <c r="D10" s="136" t="s">
        <v>199</v>
      </c>
      <c r="E10" s="139"/>
      <c r="F10" s="140"/>
      <c r="G10" s="332">
        <v>600</v>
      </c>
      <c r="H10" s="138"/>
      <c r="I10" s="136"/>
      <c r="J10" s="136"/>
      <c r="K10" s="185">
        <v>550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600</v>
      </c>
      <c r="X10" s="135" t="str">
        <f>IFERROR(IF(W10&lt;AY7,"!",""),AC5)</f>
        <v>!</v>
      </c>
      <c r="Y10" s="144"/>
    </row>
    <row r="11" spans="2:51" ht="18.75" customHeight="1" thickBot="1" x14ac:dyDescent="0.25">
      <c r="B11" s="143"/>
      <c r="C11" s="260">
        <v>0</v>
      </c>
      <c r="D11" s="136" t="s">
        <v>0</v>
      </c>
      <c r="E11" s="139"/>
      <c r="F11" s="140"/>
      <c r="G11" s="184">
        <v>400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400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1000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8" t="s">
        <v>10</v>
      </c>
      <c r="G16" s="349"/>
      <c r="H16" s="350"/>
      <c r="I16" s="74"/>
      <c r="J16" s="348" t="s">
        <v>11</v>
      </c>
      <c r="K16" s="349"/>
      <c r="L16" s="350"/>
      <c r="M16" s="74"/>
      <c r="N16" s="348" t="s">
        <v>12</v>
      </c>
      <c r="O16" s="349"/>
      <c r="P16" s="350"/>
      <c r="Q16" s="75"/>
      <c r="R16" s="348" t="s">
        <v>15</v>
      </c>
      <c r="S16" s="349"/>
      <c r="T16" s="350"/>
      <c r="U16" s="75"/>
      <c r="V16" s="348" t="s">
        <v>4</v>
      </c>
      <c r="W16" s="349"/>
      <c r="X16" s="350"/>
      <c r="Y16" s="76"/>
      <c r="AR16" s="287"/>
      <c r="AS16" s="287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60" t="s">
        <v>199</v>
      </c>
      <c r="D18" s="78"/>
      <c r="F18" s="363">
        <f>IFERROR(W10*(1+$C$10),AC5)</f>
        <v>630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5"/>
      <c r="Y18" s="76"/>
    </row>
    <row r="19" spans="2:25" ht="10.15" customHeight="1" thickBot="1" x14ac:dyDescent="0.25">
      <c r="B19" s="72"/>
      <c r="C19" s="36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1"/>
      <c r="D21" s="74" t="s">
        <v>29</v>
      </c>
      <c r="E21" s="83"/>
      <c r="F21" s="84"/>
      <c r="G21" s="290">
        <f>G10*(1+$C$10)</f>
        <v>630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630</v>
      </c>
      <c r="X21" s="86"/>
      <c r="Y21" s="76"/>
    </row>
    <row r="22" spans="2:25" ht="10.15" customHeight="1" x14ac:dyDescent="0.2">
      <c r="B22" s="72"/>
      <c r="C22" s="36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1"/>
      <c r="D23" s="75" t="s">
        <v>17</v>
      </c>
      <c r="E23" s="89"/>
      <c r="F23" s="90"/>
      <c r="G23" s="290">
        <f>Opleidingsplan!J82</f>
        <v>744.78333333333342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1"/>
      <c r="D25" s="75" t="s">
        <v>18</v>
      </c>
      <c r="E25" s="73"/>
      <c r="F25" s="88"/>
      <c r="G25" s="75"/>
      <c r="H25" s="86"/>
      <c r="I25" s="75"/>
      <c r="J25" s="87"/>
      <c r="K25" s="290">
        <f>Opleidingsplan!Y82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Opleidingsplan!AY82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Opleidingsplan!BX82</f>
        <v>0</v>
      </c>
      <c r="T29" s="86"/>
      <c r="U29" s="75"/>
      <c r="V29" s="87"/>
      <c r="W29" s="85">
        <f>+G23+K25+O27+S29</f>
        <v>744.78333333333342</v>
      </c>
      <c r="X29" s="86"/>
      <c r="Y29" s="76"/>
    </row>
    <row r="30" spans="2:25" ht="10.15" customHeight="1" x14ac:dyDescent="0.2">
      <c r="B30" s="72"/>
      <c r="C30" s="36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1"/>
      <c r="D31" s="74" t="s">
        <v>4</v>
      </c>
      <c r="E31" s="83"/>
      <c r="F31" s="88"/>
      <c r="G31" s="291">
        <f>+G23-G21</f>
        <v>114.78333333333342</v>
      </c>
      <c r="H31" s="86"/>
      <c r="I31" s="75"/>
      <c r="J31" s="87"/>
      <c r="K31" s="291">
        <f>+K25-K21</f>
        <v>-577.5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114.78333333333342</v>
      </c>
      <c r="X31" s="86"/>
      <c r="Y31" s="76"/>
    </row>
    <row r="32" spans="2:25" ht="10.15" customHeight="1" thickBot="1" x14ac:dyDescent="0.25">
      <c r="B32" s="72"/>
      <c r="C32" s="36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60" t="s">
        <v>0</v>
      </c>
      <c r="D34" s="78"/>
      <c r="F34" s="363">
        <f>W11*(1+$C$11)</f>
        <v>400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5"/>
      <c r="Y34" s="76"/>
    </row>
    <row r="35" spans="2:25" ht="10.15" customHeight="1" thickBot="1" x14ac:dyDescent="0.25">
      <c r="B35" s="72"/>
      <c r="C35" s="36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1"/>
      <c r="D37" s="74" t="s">
        <v>29</v>
      </c>
      <c r="E37" s="83"/>
      <c r="F37" s="84"/>
      <c r="G37" s="290">
        <f>G11*(1+$C$11)</f>
        <v>400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400</v>
      </c>
      <c r="X37" s="86"/>
      <c r="Y37" s="76"/>
    </row>
    <row r="38" spans="2:25" ht="10.15" customHeight="1" x14ac:dyDescent="0.2">
      <c r="B38" s="72"/>
      <c r="C38" s="36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1"/>
      <c r="D39" s="75" t="s">
        <v>17</v>
      </c>
      <c r="E39" s="89"/>
      <c r="F39" s="90"/>
      <c r="G39" s="290">
        <f>Opleidingsplan!K82</f>
        <v>345.6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1"/>
      <c r="D41" s="75" t="s">
        <v>18</v>
      </c>
      <c r="E41" s="73"/>
      <c r="F41" s="88"/>
      <c r="G41" s="75"/>
      <c r="H41" s="86"/>
      <c r="I41" s="75"/>
      <c r="J41" s="87"/>
      <c r="K41" s="290">
        <f>Opleidingsplan!Z82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Opleidingsplan!AZ82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Opleidingsplan!BY82</f>
        <v>0</v>
      </c>
      <c r="T45" s="86"/>
      <c r="U45" s="75"/>
      <c r="V45" s="87"/>
      <c r="W45" s="85">
        <f>+G39+K41+O43+S45</f>
        <v>345.6</v>
      </c>
      <c r="X45" s="86"/>
      <c r="Y45" s="76"/>
    </row>
    <row r="46" spans="2:25" ht="10.15" customHeight="1" x14ac:dyDescent="0.2">
      <c r="B46" s="72"/>
      <c r="C46" s="36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1"/>
      <c r="D47" s="74" t="s">
        <v>4</v>
      </c>
      <c r="E47" s="83"/>
      <c r="F47" s="88"/>
      <c r="G47" s="291">
        <f>+G39-G37</f>
        <v>-54.399999999999977</v>
      </c>
      <c r="H47" s="86"/>
      <c r="I47" s="75"/>
      <c r="J47" s="87"/>
      <c r="K47" s="291">
        <f>+K41-K37</f>
        <v>-450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(G47)</f>
        <v>-54.399999999999977</v>
      </c>
      <c r="X47" s="86"/>
      <c r="Y47" s="76"/>
    </row>
    <row r="48" spans="2:25" ht="10.15" customHeight="1" thickBot="1" x14ac:dyDescent="0.25">
      <c r="B48" s="72"/>
      <c r="C48" s="36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4" t="s">
        <v>4</v>
      </c>
      <c r="D50" s="78"/>
      <c r="E50" s="73"/>
      <c r="F50" s="357">
        <f>F18+F34+W12-W11-W10</f>
        <v>1030</v>
      </c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76"/>
    </row>
    <row r="51" spans="1:125" ht="10.15" customHeight="1" thickBot="1" x14ac:dyDescent="0.25">
      <c r="B51" s="72"/>
      <c r="C51" s="355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5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5"/>
      <c r="D53" s="74" t="s">
        <v>29</v>
      </c>
      <c r="E53" s="83"/>
      <c r="F53" s="84"/>
      <c r="G53" s="290">
        <f>+G21+G37</f>
        <v>1030</v>
      </c>
      <c r="H53" s="76"/>
      <c r="I53" s="77"/>
      <c r="J53" s="88"/>
      <c r="K53" s="290">
        <f>+K21+K37</f>
        <v>1027.5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1030</v>
      </c>
      <c r="X53" s="100"/>
      <c r="Y53" s="76"/>
      <c r="AP53" s="287"/>
    </row>
    <row r="54" spans="1:125" ht="10.15" customHeight="1" x14ac:dyDescent="0.2">
      <c r="B54" s="72"/>
      <c r="C54" s="355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2">
      <c r="B55" s="72"/>
      <c r="C55" s="355"/>
      <c r="D55" s="74" t="s">
        <v>199</v>
      </c>
      <c r="E55" s="83"/>
      <c r="F55" s="84"/>
      <c r="G55" s="290">
        <f>G23</f>
        <v>744.78333333333342</v>
      </c>
      <c r="H55" s="86"/>
      <c r="I55" s="75"/>
      <c r="J55" s="87"/>
      <c r="K55" s="290">
        <f>K25</f>
        <v>0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744.78333333333342</v>
      </c>
      <c r="X55" s="100"/>
      <c r="Y55" s="76"/>
    </row>
    <row r="56" spans="1:125" ht="14.25" customHeight="1" x14ac:dyDescent="0.2">
      <c r="B56" s="72"/>
      <c r="C56" s="355"/>
      <c r="D56" s="74" t="s">
        <v>0</v>
      </c>
      <c r="E56" s="83"/>
      <c r="F56" s="84"/>
      <c r="G56" s="290">
        <f>G39</f>
        <v>345.6</v>
      </c>
      <c r="H56" s="86"/>
      <c r="I56" s="75"/>
      <c r="J56" s="87"/>
      <c r="K56" s="290">
        <f>K41</f>
        <v>0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345.6</v>
      </c>
      <c r="X56" s="100"/>
      <c r="Y56" s="76"/>
    </row>
    <row r="57" spans="1:125" s="292" customFormat="1" ht="14.25" customHeight="1" x14ac:dyDescent="0.2">
      <c r="A57" s="282"/>
      <c r="B57" s="103"/>
      <c r="C57" s="355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0.31695275361875791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2">
      <c r="B58" s="72"/>
      <c r="C58" s="355"/>
      <c r="D58" s="74" t="s">
        <v>4</v>
      </c>
      <c r="E58" s="83"/>
      <c r="F58" s="88"/>
      <c r="G58" s="290">
        <f>+G55+G56</f>
        <v>1090.3833333333334</v>
      </c>
      <c r="H58" s="76"/>
      <c r="I58" s="77"/>
      <c r="J58" s="88"/>
      <c r="K58" s="290">
        <f>+K55+K56</f>
        <v>0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1090.3833333333334</v>
      </c>
      <c r="X58" s="100"/>
      <c r="Y58" s="76"/>
    </row>
    <row r="59" spans="1:125" ht="10.15" customHeight="1" x14ac:dyDescent="0.2">
      <c r="B59" s="72"/>
      <c r="C59" s="355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5"/>
      <c r="D60" s="116" t="s">
        <v>138</v>
      </c>
      <c r="E60" s="83"/>
      <c r="F60" s="88"/>
      <c r="G60" s="291">
        <f>(G56+G55)-G53</f>
        <v>60.383333333333439</v>
      </c>
      <c r="H60" s="76"/>
      <c r="I60" s="77"/>
      <c r="J60" s="88"/>
      <c r="K60" s="291">
        <f>(K56+K55)-K53</f>
        <v>-1027.5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60.383333333333439</v>
      </c>
      <c r="X60" s="100"/>
      <c r="Y60" s="76"/>
    </row>
    <row r="61" spans="1:125" ht="10.15" customHeight="1" x14ac:dyDescent="0.2">
      <c r="B61" s="72"/>
      <c r="C61" s="355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55"/>
      <c r="D62" s="116" t="s">
        <v>139</v>
      </c>
      <c r="E62" s="83"/>
      <c r="F62" s="88"/>
      <c r="G62" s="291">
        <f>G55+G56-((G21/(1+$C$10))+(G37/(1+$C$11)))</f>
        <v>90.383333333333439</v>
      </c>
      <c r="H62" s="76"/>
      <c r="I62" s="77"/>
      <c r="J62" s="88"/>
      <c r="K62" s="291">
        <f>K55+K56-((K21/(1+$C$10))+(K37/(1+$C$11)))</f>
        <v>-1000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90.383333333333439</v>
      </c>
      <c r="X62" s="100"/>
      <c r="Y62" s="76"/>
    </row>
    <row r="63" spans="1:125" ht="10.15" customHeight="1" thickBot="1" x14ac:dyDescent="0.25">
      <c r="B63" s="72"/>
      <c r="C63" s="356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2" t="s">
        <v>193</v>
      </c>
    </row>
    <row r="66" spans="3:23" ht="15" x14ac:dyDescent="0.25">
      <c r="C66" s="259" t="s">
        <v>24</v>
      </c>
      <c r="D66" s="63"/>
      <c r="E66" s="62"/>
      <c r="F66" s="62"/>
      <c r="G66" s="62"/>
      <c r="H66" s="62"/>
      <c r="I66" s="62"/>
      <c r="J66" s="63"/>
      <c r="K66" s="337">
        <f ca="1">Examenprogramma!$B$25</f>
        <v>43286</v>
      </c>
      <c r="L66" s="337"/>
      <c r="M66" s="337"/>
      <c r="N66" s="337"/>
      <c r="O66" s="337"/>
    </row>
    <row r="67" spans="3:23" ht="15" x14ac:dyDescent="0.25">
      <c r="C67" s="259" t="s">
        <v>25</v>
      </c>
      <c r="D67" s="63"/>
      <c r="E67" s="62"/>
      <c r="F67" s="62"/>
      <c r="G67" s="62"/>
      <c r="H67" s="62"/>
      <c r="I67" s="62"/>
      <c r="J67" s="63"/>
      <c r="K67" s="338" t="str">
        <f>Examenprogramma!$B$26</f>
        <v>Schiedam</v>
      </c>
      <c r="L67" s="338"/>
      <c r="M67" s="338"/>
      <c r="N67" s="338"/>
      <c r="O67" s="338"/>
    </row>
    <row r="68" spans="3:23" ht="15" x14ac:dyDescent="0.25">
      <c r="C68" s="259" t="s">
        <v>21</v>
      </c>
      <c r="D68" s="63"/>
      <c r="E68" s="62"/>
      <c r="F68" s="62"/>
      <c r="G68" s="62"/>
      <c r="H68" s="62"/>
      <c r="I68" s="62"/>
      <c r="J68" s="63"/>
      <c r="K68" s="339" t="str">
        <f>Examenprogramma!$B$27</f>
        <v>A.J. de Graaf</v>
      </c>
      <c r="L68" s="339"/>
      <c r="M68" s="339"/>
      <c r="N68" s="339"/>
      <c r="O68" s="339"/>
    </row>
    <row r="69" spans="3:23" s="276" customFormat="1" x14ac:dyDescent="0.2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2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2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2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2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2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2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2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2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2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2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2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2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2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2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2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2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2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2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2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2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2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2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2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2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2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2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2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2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2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2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2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2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2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2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2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2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2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2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2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2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2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2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2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2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2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2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2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2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2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2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2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2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2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2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2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2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2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2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2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2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2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2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2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2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2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2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2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2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2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2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2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2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2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2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2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2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2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2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2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2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2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2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2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2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2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2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2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2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2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2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2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2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2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2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2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2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2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2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2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2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2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2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2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2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2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2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2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2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2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2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2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2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2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2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2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2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2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2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2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2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2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2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2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2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2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2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2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2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2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2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2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2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2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2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2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2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2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2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2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2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2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2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2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2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2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2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2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2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2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2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2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2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2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2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2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2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2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2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2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2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2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2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2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2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2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2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2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2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2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2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2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2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2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2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2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2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2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2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2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2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2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2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2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2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2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2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2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2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2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2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2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2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2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2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2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2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2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2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2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2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2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2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2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2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2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2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2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2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2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2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2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2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2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2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2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2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2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2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2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2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2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2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2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2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2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2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2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2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2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2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2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2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2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2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2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2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2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2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2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2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2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2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2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2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2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2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2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2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2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2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2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2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2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2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2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2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2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2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2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2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2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2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2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2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2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2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2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2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2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2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2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2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2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2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2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2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2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2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2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2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2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2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2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2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2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2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2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2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2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2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2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2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2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2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2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2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2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2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2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2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2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2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2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2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2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2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2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2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2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2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2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2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2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2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2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2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2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2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2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2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2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2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2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2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2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2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2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2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2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2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2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2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2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2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2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2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2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2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2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2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2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2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2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2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2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2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2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2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2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2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2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2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2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2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2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2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2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2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2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2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2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2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2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2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2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2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2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2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2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2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2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2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2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2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2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2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2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2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2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2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2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2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2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2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2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2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2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2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2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2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2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2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2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2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2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2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2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2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2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2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2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2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2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2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2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2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2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2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2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2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2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2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2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2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2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2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2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2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2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2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2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2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2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2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2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2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2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2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2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2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2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2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2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2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2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2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2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2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2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2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2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2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2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2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2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2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2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2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2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2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2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2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2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2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2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2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2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2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2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2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2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2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2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2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2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2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2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2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2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2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2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2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2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2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2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2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2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2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2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2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2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2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2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2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2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2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2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2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2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2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2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2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2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2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2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2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2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2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2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2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2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2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2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2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2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2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2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2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2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2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2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2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2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2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2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2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2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2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2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2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2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2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2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2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2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2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2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2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2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2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2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2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2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2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2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2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2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2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2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2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2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2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2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2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2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2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2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2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2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2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2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2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2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2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2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2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2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2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2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2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2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2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2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2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2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2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2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2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2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2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2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2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2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2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2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2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2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2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2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2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2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2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2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2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2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2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2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2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2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2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2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2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2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2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2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2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2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2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2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2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2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2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2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2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2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2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2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2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2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2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2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2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2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2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2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2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3"/>
  <sheetViews>
    <sheetView tabSelected="1" zoomScale="80" zoomScaleNormal="80" workbookViewId="0">
      <pane xSplit="3" ySplit="14" topLeftCell="D40" activePane="bottomRight" state="frozen"/>
      <selection pane="topRight" activeCell="C1" sqref="C1"/>
      <selection pane="bottomLeft" activeCell="A13" sqref="A13"/>
      <selection pane="bottomRight" activeCell="K43" sqref="K43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30.140625" style="209" bestFit="1" customWidth="1"/>
    <col min="5" max="5" width="23.42578125" style="210" bestFit="1" customWidth="1"/>
    <col min="6" max="6" width="22.42578125" style="210" bestFit="1" customWidth="1"/>
    <col min="7" max="7" width="33.5703125" style="210" bestFit="1" customWidth="1"/>
    <col min="8" max="8" width="10.140625" style="210" hidden="1" customWidth="1" outlineLevel="1"/>
    <col min="9" max="9" width="3.42578125" style="208" customWidth="1" collapsed="1"/>
    <col min="10" max="11" width="11.7109375" style="210" customWidth="1"/>
    <col min="12" max="12" width="1.7109375" style="208" customWidth="1"/>
    <col min="13" max="14" width="11.7109375" style="210" customWidth="1" outlineLevel="1"/>
    <col min="15" max="15" width="1.7109375" style="208" customWidth="1" outlineLevel="1"/>
    <col min="16" max="17" width="11.7109375" style="210" customWidth="1" outlineLevel="1"/>
    <col min="18" max="18" width="1.7109375" style="208" customWidth="1" outlineLevel="1"/>
    <col min="19" max="20" width="11.7109375" style="210" customWidth="1" outlineLevel="1"/>
    <col min="21" max="21" width="1.7109375" style="210" customWidth="1" outlineLevel="1"/>
    <col min="22" max="23" width="11.7109375" style="210" customWidth="1" outlineLevel="1"/>
    <col min="24" max="24" width="1.7109375" style="210" customWidth="1"/>
    <col min="25" max="26" width="9.7109375" style="210" hidden="1" customWidth="1"/>
    <col min="27" max="27" width="9.42578125" style="210" hidden="1" customWidth="1"/>
    <col min="28" max="28" width="13" style="210" hidden="1" customWidth="1"/>
    <col min="29" max="29" width="3.28515625" style="210" hidden="1" customWidth="1"/>
    <col min="30" max="31" width="9.7109375" style="210" hidden="1" customWidth="1" outlineLevel="1"/>
    <col min="32" max="32" width="9" style="210" hidden="1" customWidth="1" outlineLevel="1"/>
    <col min="33" max="33" width="13" style="210" hidden="1" customWidth="1" outlineLevel="1"/>
    <col min="34" max="34" width="1.7109375" style="208" hidden="1" customWidth="1" outlineLevel="1"/>
    <col min="35" max="36" width="9.7109375" style="210" hidden="1" customWidth="1" outlineLevel="1"/>
    <col min="37" max="37" width="8.7109375" style="210" hidden="1" customWidth="1" outlineLevel="1"/>
    <col min="38" max="38" width="13" style="210" hidden="1" customWidth="1" outlineLevel="1"/>
    <col min="39" max="39" width="1.7109375" style="208" hidden="1" customWidth="1" outlineLevel="1"/>
    <col min="40" max="41" width="9.7109375" style="210" hidden="1" customWidth="1" outlineLevel="1"/>
    <col min="42" max="42" width="9.28515625" style="210" hidden="1" customWidth="1" outlineLevel="1"/>
    <col min="43" max="43" width="13" style="210" hidden="1" customWidth="1" outlineLevel="1"/>
    <col min="44" max="44" width="1.7109375" style="210" hidden="1" customWidth="1" outlineLevel="1"/>
    <col min="45" max="46" width="9.7109375" style="210" hidden="1" customWidth="1" outlineLevel="1"/>
    <col min="47" max="47" width="9.140625" style="210" hidden="1" customWidth="1" outlineLevel="1"/>
    <col min="48" max="48" width="13" style="210" hidden="1" customWidth="1" outlineLevel="1"/>
    <col min="49" max="49" width="1.7109375" style="210" hidden="1" customWidth="1" outlineLevel="1"/>
    <col min="50" max="50" width="1.7109375" style="210" hidden="1" customWidth="1" collapsed="1"/>
    <col min="51" max="52" width="9.7109375" style="210" hidden="1" customWidth="1"/>
    <col min="53" max="53" width="11.5703125" style="210" hidden="1" customWidth="1"/>
    <col min="54" max="54" width="11.42578125" style="210" hidden="1" customWidth="1"/>
    <col min="55" max="55" width="2.5703125" style="210" hidden="1" customWidth="1"/>
    <col min="56" max="57" width="9.7109375" style="210" hidden="1" customWidth="1" outlineLevel="1"/>
    <col min="58" max="59" width="12" style="210" hidden="1" customWidth="1" outlineLevel="1"/>
    <col min="60" max="60" width="1.7109375" style="208" hidden="1" customWidth="1" outlineLevel="1"/>
    <col min="61" max="62" width="9.7109375" style="210" hidden="1" customWidth="1" outlineLevel="1"/>
    <col min="63" max="64" width="12.28515625" style="210" hidden="1" customWidth="1" outlineLevel="1"/>
    <col min="65" max="65" width="1.7109375" style="208" hidden="1" customWidth="1" outlineLevel="1"/>
    <col min="66" max="67" width="9.7109375" style="210" hidden="1" customWidth="1" outlineLevel="1"/>
    <col min="68" max="69" width="12" style="210" hidden="1" customWidth="1" outlineLevel="1"/>
    <col min="70" max="70" width="1.7109375" style="210" hidden="1" customWidth="1" outlineLevel="1"/>
    <col min="71" max="72" width="9.7109375" style="210" hidden="1" customWidth="1" outlineLevel="1"/>
    <col min="73" max="74" width="13.7109375" style="210" hidden="1" customWidth="1" outlineLevel="1"/>
    <col min="75" max="75" width="1.7109375" style="210" hidden="1" customWidth="1" collapsed="1"/>
    <col min="76" max="77" width="9.7109375" style="210" hidden="1" customWidth="1"/>
    <col min="78" max="78" width="11.28515625" style="210" hidden="1" customWidth="1"/>
    <col min="79" max="79" width="13.28515625" style="210" hidden="1" customWidth="1"/>
    <col min="80" max="80" width="1.7109375" style="210" hidden="1" customWidth="1"/>
    <col min="81" max="82" width="9.7109375" style="210" hidden="1" customWidth="1" outlineLevel="1"/>
    <col min="83" max="84" width="12.42578125" style="210" hidden="1" customWidth="1" outlineLevel="1"/>
    <col min="85" max="85" width="1.7109375" style="208" hidden="1" customWidth="1" outlineLevel="1"/>
    <col min="86" max="87" width="9.7109375" style="210" hidden="1" customWidth="1" outlineLevel="1"/>
    <col min="88" max="89" width="12.7109375" style="210" hidden="1" customWidth="1" outlineLevel="1"/>
    <col min="90" max="90" width="1.7109375" style="208" hidden="1" customWidth="1" outlineLevel="1"/>
    <col min="91" max="92" width="9.7109375" style="210" hidden="1" customWidth="1" outlineLevel="1"/>
    <col min="93" max="94" width="12.28515625" style="210" hidden="1" customWidth="1" outlineLevel="1"/>
    <col min="95" max="95" width="1.7109375" style="210" hidden="1" customWidth="1" outlineLevel="1"/>
    <col min="96" max="97" width="9.7109375" style="210" hidden="1" customWidth="1" outlineLevel="1"/>
    <col min="98" max="99" width="13.5703125" style="210" hidden="1" customWidth="1" outlineLevel="1"/>
    <col min="100" max="100" width="1.7109375" style="210" customWidth="1" collapsed="1"/>
    <col min="101" max="102" width="11.7109375" style="210" customWidth="1"/>
    <col min="103" max="16384" width="8.85546875" style="210"/>
  </cols>
  <sheetData>
    <row r="1" spans="1:102" x14ac:dyDescent="0.25">
      <c r="A1" s="207" t="s">
        <v>5</v>
      </c>
      <c r="B1" s="207"/>
    </row>
    <row r="2" spans="1:102" ht="13.9" customHeight="1" x14ac:dyDescent="0.25">
      <c r="A2" s="207"/>
      <c r="B2" s="207"/>
    </row>
    <row r="3" spans="1:102" x14ac:dyDescent="0.25">
      <c r="A3" s="211" t="s">
        <v>149</v>
      </c>
      <c r="B3" s="211"/>
      <c r="D3" s="338" t="str">
        <f>+Opleidingseis!$C$5</f>
        <v>MBO | LIFE College</v>
      </c>
      <c r="E3" s="338"/>
      <c r="F3" s="338"/>
      <c r="G3" s="338"/>
      <c r="H3" s="212"/>
      <c r="I3" s="212"/>
      <c r="J3" s="212"/>
      <c r="K3" s="212"/>
      <c r="L3" s="240"/>
      <c r="M3" s="240"/>
      <c r="N3" s="240"/>
      <c r="O3" s="240"/>
      <c r="P3" s="240"/>
      <c r="Q3" s="240"/>
      <c r="R3" s="240"/>
      <c r="S3" s="240"/>
      <c r="T3" s="240"/>
      <c r="AH3" s="210"/>
      <c r="AM3" s="210"/>
      <c r="AU3" s="241"/>
      <c r="BH3" s="210"/>
      <c r="BM3" s="210"/>
      <c r="BU3" s="241"/>
      <c r="CG3" s="210"/>
      <c r="CL3" s="210"/>
      <c r="CT3" s="241"/>
    </row>
    <row r="4" spans="1:102" x14ac:dyDescent="0.25">
      <c r="A4" s="211" t="s">
        <v>23</v>
      </c>
      <c r="B4" s="211"/>
      <c r="D4" s="338" t="str">
        <f>Examenprogramma!B3</f>
        <v>Schiedam</v>
      </c>
      <c r="E4" s="338"/>
      <c r="F4" s="338"/>
      <c r="G4" s="338"/>
      <c r="H4" s="212"/>
      <c r="I4" s="212"/>
      <c r="J4" s="212"/>
      <c r="K4" s="212"/>
      <c r="L4" s="240"/>
      <c r="M4" s="240"/>
      <c r="N4" s="240"/>
      <c r="O4" s="240"/>
      <c r="P4" s="240"/>
      <c r="Q4" s="240"/>
      <c r="R4" s="240"/>
      <c r="S4" s="240"/>
      <c r="T4" s="240"/>
      <c r="AH4" s="210"/>
      <c r="AM4" s="210"/>
      <c r="BH4" s="210"/>
      <c r="BM4" s="210"/>
      <c r="CG4" s="210"/>
      <c r="CL4" s="210"/>
    </row>
    <row r="5" spans="1:102" x14ac:dyDescent="0.25">
      <c r="A5" s="211" t="s">
        <v>27</v>
      </c>
      <c r="B5" s="211"/>
      <c r="D5" s="338" t="str">
        <f>Opleidingseis!F3</f>
        <v>Entree logistiek</v>
      </c>
      <c r="E5" s="338"/>
      <c r="F5" s="338"/>
      <c r="G5" s="33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</row>
    <row r="6" spans="1:102" x14ac:dyDescent="0.25">
      <c r="A6" s="211" t="s">
        <v>148</v>
      </c>
      <c r="B6" s="211"/>
      <c r="D6" s="338" t="str">
        <f>Opleidingseis!C3</f>
        <v>2018-2019</v>
      </c>
      <c r="E6" s="338"/>
      <c r="F6" s="338"/>
      <c r="G6" s="33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</row>
    <row r="7" spans="1:102" x14ac:dyDescent="0.25">
      <c r="A7" s="211" t="s">
        <v>147</v>
      </c>
      <c r="B7" s="211"/>
      <c r="D7" s="338" t="str">
        <f>Opleidingseis!H5</f>
        <v>Entree 23192 (Assistent logistiek)</v>
      </c>
      <c r="E7" s="338"/>
      <c r="F7" s="338"/>
      <c r="G7" s="33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</row>
    <row r="8" spans="1:102" x14ac:dyDescent="0.25">
      <c r="A8" s="211" t="s">
        <v>145</v>
      </c>
      <c r="B8" s="211"/>
      <c r="D8" s="338">
        <f>Opleidingseis!F5</f>
        <v>25259</v>
      </c>
      <c r="E8" s="338"/>
      <c r="F8" s="338"/>
      <c r="G8" s="33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</row>
    <row r="9" spans="1:102" x14ac:dyDescent="0.25">
      <c r="A9" s="211" t="s">
        <v>143</v>
      </c>
      <c r="B9" s="211"/>
      <c r="D9" s="338" t="str">
        <f>Opleidingseis!C7</f>
        <v>BOL</v>
      </c>
      <c r="E9" s="338"/>
      <c r="F9" s="338"/>
      <c r="G9" s="338"/>
      <c r="H9" s="212"/>
      <c r="I9" s="212"/>
      <c r="J9" s="212"/>
      <c r="K9" s="212"/>
      <c r="L9" s="240"/>
      <c r="M9" s="240"/>
      <c r="N9" s="240"/>
      <c r="O9" s="240"/>
      <c r="P9" s="240"/>
      <c r="Q9" s="240"/>
      <c r="R9" s="240"/>
      <c r="S9" s="240"/>
      <c r="T9" s="240"/>
      <c r="AH9" s="210"/>
      <c r="AM9" s="210"/>
      <c r="BH9" s="210"/>
      <c r="BM9" s="210"/>
      <c r="CG9" s="210"/>
      <c r="CL9" s="210"/>
    </row>
    <row r="10" spans="1:102" x14ac:dyDescent="0.25">
      <c r="A10" s="211" t="s">
        <v>144</v>
      </c>
      <c r="B10" s="211"/>
      <c r="D10" s="338">
        <f>Opleidingseis!D7</f>
        <v>1</v>
      </c>
      <c r="E10" s="338"/>
      <c r="F10" s="338"/>
      <c r="G10" s="338"/>
      <c r="H10" s="212"/>
      <c r="I10" s="212"/>
      <c r="J10" s="299"/>
      <c r="K10" s="299"/>
      <c r="L10" s="299"/>
      <c r="M10" s="242"/>
      <c r="N10" s="242"/>
      <c r="O10" s="242"/>
      <c r="P10" s="242"/>
      <c r="Q10" s="242"/>
      <c r="R10" s="242"/>
      <c r="S10" s="242"/>
      <c r="T10" s="242"/>
      <c r="U10" s="243"/>
      <c r="V10" s="243"/>
      <c r="W10" s="243"/>
      <c r="Y10" s="253"/>
      <c r="Z10" s="253"/>
      <c r="AA10" s="253"/>
      <c r="AB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7"/>
      <c r="BY10" s="257"/>
      <c r="BZ10" s="257"/>
      <c r="CA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W10" s="315"/>
      <c r="CX10" s="315"/>
    </row>
    <row r="11" spans="1:102" x14ac:dyDescent="0.25">
      <c r="A11" s="211" t="s">
        <v>901</v>
      </c>
      <c r="D11" s="338">
        <f>Opleidingseis!D5</f>
        <v>1</v>
      </c>
      <c r="E11" s="338"/>
      <c r="F11" s="338"/>
      <c r="G11" s="338"/>
      <c r="H11" s="212"/>
      <c r="I11" s="212"/>
      <c r="J11" s="212"/>
      <c r="K11" s="212"/>
    </row>
    <row r="12" spans="1:102" s="300" customFormat="1" ht="14.45" customHeight="1" x14ac:dyDescent="0.2">
      <c r="A12" s="213"/>
      <c r="B12" s="391" t="s">
        <v>188</v>
      </c>
      <c r="C12" s="214"/>
      <c r="D12" s="384" t="s">
        <v>186</v>
      </c>
      <c r="E12" s="381" t="s">
        <v>186</v>
      </c>
      <c r="F12" s="381" t="s">
        <v>186</v>
      </c>
      <c r="G12" s="381" t="s">
        <v>186</v>
      </c>
      <c r="H12" s="381" t="s">
        <v>186</v>
      </c>
      <c r="I12" s="214"/>
      <c r="J12" s="334" t="s">
        <v>26</v>
      </c>
      <c r="K12" s="335">
        <v>1</v>
      </c>
      <c r="L12" s="214"/>
      <c r="M12" s="333" t="s">
        <v>185</v>
      </c>
      <c r="N12" s="244" t="s">
        <v>902</v>
      </c>
      <c r="O12" s="214"/>
      <c r="P12" s="333" t="s">
        <v>185</v>
      </c>
      <c r="Q12" s="244" t="s">
        <v>903</v>
      </c>
      <c r="R12" s="214"/>
      <c r="S12" s="333" t="s">
        <v>185</v>
      </c>
      <c r="T12" s="244" t="s">
        <v>904</v>
      </c>
      <c r="U12" s="245"/>
      <c r="V12" s="333" t="str">
        <f>+S12</f>
        <v>Periode</v>
      </c>
      <c r="W12" s="244" t="s">
        <v>905</v>
      </c>
      <c r="X12" s="245"/>
      <c r="Y12" s="375" t="s">
        <v>26</v>
      </c>
      <c r="Z12" s="376"/>
      <c r="AA12" s="376"/>
      <c r="AB12" s="254">
        <v>2</v>
      </c>
      <c r="AC12" s="214"/>
      <c r="AD12" s="375" t="s">
        <v>185</v>
      </c>
      <c r="AE12" s="376"/>
      <c r="AF12" s="376"/>
      <c r="AG12" s="254" t="s">
        <v>906</v>
      </c>
      <c r="AH12" s="214"/>
      <c r="AI12" s="375" t="s">
        <v>185</v>
      </c>
      <c r="AJ12" s="376"/>
      <c r="AK12" s="376"/>
      <c r="AL12" s="254" t="s">
        <v>907</v>
      </c>
      <c r="AM12" s="214"/>
      <c r="AN12" s="375" t="s">
        <v>185</v>
      </c>
      <c r="AO12" s="376"/>
      <c r="AP12" s="376"/>
      <c r="AQ12" s="254" t="s">
        <v>908</v>
      </c>
      <c r="AR12" s="245"/>
      <c r="AS12" s="375" t="str">
        <f>+AN12</f>
        <v>Periode</v>
      </c>
      <c r="AT12" s="376"/>
      <c r="AU12" s="376"/>
      <c r="AV12" s="254" t="s">
        <v>909</v>
      </c>
      <c r="AW12" s="245"/>
      <c r="AX12" s="245"/>
      <c r="AY12" s="373" t="s">
        <v>26</v>
      </c>
      <c r="AZ12" s="374"/>
      <c r="BA12" s="374"/>
      <c r="BB12" s="256">
        <v>3</v>
      </c>
      <c r="BC12" s="214"/>
      <c r="BD12" s="373" t="s">
        <v>185</v>
      </c>
      <c r="BE12" s="374"/>
      <c r="BF12" s="374"/>
      <c r="BG12" s="256" t="s">
        <v>910</v>
      </c>
      <c r="BH12" s="214"/>
      <c r="BI12" s="373" t="s">
        <v>185</v>
      </c>
      <c r="BJ12" s="374"/>
      <c r="BK12" s="374"/>
      <c r="BL12" s="256" t="s">
        <v>911</v>
      </c>
      <c r="BM12" s="214"/>
      <c r="BN12" s="373" t="s">
        <v>185</v>
      </c>
      <c r="BO12" s="374"/>
      <c r="BP12" s="374"/>
      <c r="BQ12" s="256" t="s">
        <v>912</v>
      </c>
      <c r="BR12" s="245"/>
      <c r="BS12" s="373" t="str">
        <f>+BN12</f>
        <v>Periode</v>
      </c>
      <c r="BT12" s="374"/>
      <c r="BU12" s="374"/>
      <c r="BV12" s="256" t="s">
        <v>913</v>
      </c>
      <c r="BW12" s="245"/>
      <c r="BX12" s="366" t="s">
        <v>891</v>
      </c>
      <c r="BY12" s="367"/>
      <c r="BZ12" s="367"/>
      <c r="CA12" s="258">
        <v>4</v>
      </c>
      <c r="CC12" s="366" t="s">
        <v>185</v>
      </c>
      <c r="CD12" s="367"/>
      <c r="CE12" s="367"/>
      <c r="CF12" s="258" t="s">
        <v>914</v>
      </c>
      <c r="CG12" s="214"/>
      <c r="CH12" s="366" t="s">
        <v>185</v>
      </c>
      <c r="CI12" s="367"/>
      <c r="CJ12" s="367"/>
      <c r="CK12" s="258" t="s">
        <v>915</v>
      </c>
      <c r="CL12" s="214"/>
      <c r="CM12" s="366" t="s">
        <v>185</v>
      </c>
      <c r="CN12" s="367"/>
      <c r="CO12" s="367"/>
      <c r="CP12" s="258" t="s">
        <v>916</v>
      </c>
      <c r="CQ12" s="245"/>
      <c r="CR12" s="366" t="str">
        <f>+CM12</f>
        <v>Periode</v>
      </c>
      <c r="CS12" s="367"/>
      <c r="CT12" s="367"/>
      <c r="CU12" s="258" t="s">
        <v>917</v>
      </c>
      <c r="CV12" s="245"/>
      <c r="CW12" s="393" t="s">
        <v>36</v>
      </c>
      <c r="CX12" s="394"/>
    </row>
    <row r="13" spans="1:102" s="300" customFormat="1" ht="14.45" customHeight="1" x14ac:dyDescent="0.2">
      <c r="A13" s="379" t="s">
        <v>2</v>
      </c>
      <c r="B13" s="392"/>
      <c r="C13" s="215"/>
      <c r="D13" s="385"/>
      <c r="E13" s="382"/>
      <c r="F13" s="382"/>
      <c r="G13" s="382"/>
      <c r="H13" s="382"/>
      <c r="I13" s="215"/>
      <c r="J13" s="378" t="s">
        <v>199</v>
      </c>
      <c r="K13" s="378" t="s">
        <v>0</v>
      </c>
      <c r="L13" s="246"/>
      <c r="M13" s="378" t="s">
        <v>199</v>
      </c>
      <c r="N13" s="378" t="s">
        <v>0</v>
      </c>
      <c r="O13" s="246"/>
      <c r="P13" s="378" t="s">
        <v>199</v>
      </c>
      <c r="Q13" s="378" t="s">
        <v>0</v>
      </c>
      <c r="R13" s="246"/>
      <c r="S13" s="378" t="s">
        <v>199</v>
      </c>
      <c r="T13" s="378" t="s">
        <v>0</v>
      </c>
      <c r="U13" s="247"/>
      <c r="V13" s="378" t="s">
        <v>199</v>
      </c>
      <c r="W13" s="378" t="s">
        <v>0</v>
      </c>
      <c r="X13" s="247"/>
      <c r="Y13" s="369" t="s">
        <v>199</v>
      </c>
      <c r="Z13" s="369" t="s">
        <v>0</v>
      </c>
      <c r="AA13" s="369" t="s">
        <v>192</v>
      </c>
      <c r="AB13" s="369" t="s">
        <v>22</v>
      </c>
      <c r="AC13" s="246"/>
      <c r="AD13" s="369" t="s">
        <v>199</v>
      </c>
      <c r="AE13" s="369" t="s">
        <v>0</v>
      </c>
      <c r="AF13" s="369" t="s">
        <v>192</v>
      </c>
      <c r="AG13" s="369" t="s">
        <v>22</v>
      </c>
      <c r="AH13" s="246"/>
      <c r="AI13" s="369" t="s">
        <v>199</v>
      </c>
      <c r="AJ13" s="369" t="s">
        <v>0</v>
      </c>
      <c r="AK13" s="369" t="s">
        <v>192</v>
      </c>
      <c r="AL13" s="369" t="s">
        <v>22</v>
      </c>
      <c r="AM13" s="246"/>
      <c r="AN13" s="369" t="s">
        <v>199</v>
      </c>
      <c r="AO13" s="369" t="s">
        <v>0</v>
      </c>
      <c r="AP13" s="369" t="s">
        <v>192</v>
      </c>
      <c r="AQ13" s="369" t="s">
        <v>22</v>
      </c>
      <c r="AR13" s="247"/>
      <c r="AS13" s="369" t="s">
        <v>199</v>
      </c>
      <c r="AT13" s="369" t="s">
        <v>0</v>
      </c>
      <c r="AU13" s="369" t="s">
        <v>192</v>
      </c>
      <c r="AV13" s="369" t="s">
        <v>22</v>
      </c>
      <c r="AW13" s="247"/>
      <c r="AX13" s="247"/>
      <c r="AY13" s="377" t="s">
        <v>199</v>
      </c>
      <c r="AZ13" s="377" t="s">
        <v>0</v>
      </c>
      <c r="BA13" s="377" t="s">
        <v>192</v>
      </c>
      <c r="BB13" s="377" t="s">
        <v>22</v>
      </c>
      <c r="BC13" s="246"/>
      <c r="BD13" s="377" t="s">
        <v>199</v>
      </c>
      <c r="BE13" s="377" t="s">
        <v>0</v>
      </c>
      <c r="BF13" s="377" t="s">
        <v>192</v>
      </c>
      <c r="BG13" s="377" t="s">
        <v>22</v>
      </c>
      <c r="BH13" s="246"/>
      <c r="BI13" s="377" t="s">
        <v>199</v>
      </c>
      <c r="BJ13" s="377" t="s">
        <v>0</v>
      </c>
      <c r="BK13" s="377" t="s">
        <v>192</v>
      </c>
      <c r="BL13" s="377" t="s">
        <v>22</v>
      </c>
      <c r="BM13" s="246"/>
      <c r="BN13" s="377" t="s">
        <v>199</v>
      </c>
      <c r="BO13" s="377" t="s">
        <v>0</v>
      </c>
      <c r="BP13" s="377" t="s">
        <v>192</v>
      </c>
      <c r="BQ13" s="377" t="s">
        <v>22</v>
      </c>
      <c r="BR13" s="247"/>
      <c r="BS13" s="377" t="s">
        <v>199</v>
      </c>
      <c r="BT13" s="377" t="s">
        <v>0</v>
      </c>
      <c r="BU13" s="377" t="s">
        <v>192</v>
      </c>
      <c r="BV13" s="377" t="s">
        <v>22</v>
      </c>
      <c r="BW13" s="247"/>
      <c r="BX13" s="368" t="s">
        <v>199</v>
      </c>
      <c r="BY13" s="368" t="s">
        <v>0</v>
      </c>
      <c r="BZ13" s="368" t="s">
        <v>192</v>
      </c>
      <c r="CA13" s="368" t="s">
        <v>22</v>
      </c>
      <c r="CC13" s="368" t="s">
        <v>199</v>
      </c>
      <c r="CD13" s="368" t="s">
        <v>0</v>
      </c>
      <c r="CE13" s="368" t="s">
        <v>192</v>
      </c>
      <c r="CF13" s="368" t="s">
        <v>22</v>
      </c>
      <c r="CG13" s="246"/>
      <c r="CH13" s="368" t="s">
        <v>199</v>
      </c>
      <c r="CI13" s="368" t="s">
        <v>0</v>
      </c>
      <c r="CJ13" s="368" t="s">
        <v>192</v>
      </c>
      <c r="CK13" s="368" t="s">
        <v>22</v>
      </c>
      <c r="CL13" s="246"/>
      <c r="CM13" s="368" t="s">
        <v>199</v>
      </c>
      <c r="CN13" s="368" t="s">
        <v>0</v>
      </c>
      <c r="CO13" s="368" t="s">
        <v>192</v>
      </c>
      <c r="CP13" s="368" t="s">
        <v>22</v>
      </c>
      <c r="CQ13" s="247"/>
      <c r="CR13" s="368" t="s">
        <v>199</v>
      </c>
      <c r="CS13" s="368" t="s">
        <v>0</v>
      </c>
      <c r="CT13" s="368" t="s">
        <v>192</v>
      </c>
      <c r="CU13" s="368" t="s">
        <v>22</v>
      </c>
      <c r="CV13" s="247"/>
      <c r="CW13" s="387" t="s">
        <v>199</v>
      </c>
      <c r="CX13" s="387" t="s">
        <v>0</v>
      </c>
    </row>
    <row r="14" spans="1:102" s="248" customFormat="1" ht="12" x14ac:dyDescent="0.25">
      <c r="A14" s="380"/>
      <c r="B14" s="392"/>
      <c r="C14" s="216"/>
      <c r="D14" s="386"/>
      <c r="E14" s="383"/>
      <c r="F14" s="383"/>
      <c r="G14" s="383"/>
      <c r="H14" s="383"/>
      <c r="I14" s="216"/>
      <c r="J14" s="378"/>
      <c r="K14" s="378"/>
      <c r="L14" s="216"/>
      <c r="M14" s="378"/>
      <c r="N14" s="378"/>
      <c r="O14" s="216"/>
      <c r="P14" s="378"/>
      <c r="Q14" s="378"/>
      <c r="R14" s="216"/>
      <c r="S14" s="378"/>
      <c r="T14" s="378"/>
      <c r="V14" s="378"/>
      <c r="W14" s="378"/>
      <c r="Y14" s="369"/>
      <c r="Z14" s="369"/>
      <c r="AA14" s="369"/>
      <c r="AB14" s="369"/>
      <c r="AC14" s="216"/>
      <c r="AD14" s="369"/>
      <c r="AE14" s="369"/>
      <c r="AF14" s="369"/>
      <c r="AG14" s="369"/>
      <c r="AH14" s="216"/>
      <c r="AI14" s="369"/>
      <c r="AJ14" s="369"/>
      <c r="AK14" s="369"/>
      <c r="AL14" s="369"/>
      <c r="AM14" s="216"/>
      <c r="AN14" s="369"/>
      <c r="AO14" s="369"/>
      <c r="AP14" s="369"/>
      <c r="AQ14" s="369"/>
      <c r="AS14" s="369"/>
      <c r="AT14" s="369"/>
      <c r="AU14" s="369"/>
      <c r="AV14" s="369"/>
      <c r="AY14" s="377"/>
      <c r="AZ14" s="377"/>
      <c r="BA14" s="377"/>
      <c r="BB14" s="377"/>
      <c r="BC14" s="216"/>
      <c r="BD14" s="377"/>
      <c r="BE14" s="377"/>
      <c r="BF14" s="377"/>
      <c r="BG14" s="377"/>
      <c r="BH14" s="216"/>
      <c r="BI14" s="377"/>
      <c r="BJ14" s="377"/>
      <c r="BK14" s="377"/>
      <c r="BL14" s="377"/>
      <c r="BM14" s="216"/>
      <c r="BN14" s="377"/>
      <c r="BO14" s="377"/>
      <c r="BP14" s="377"/>
      <c r="BQ14" s="377"/>
      <c r="BS14" s="377"/>
      <c r="BT14" s="377"/>
      <c r="BU14" s="377"/>
      <c r="BV14" s="377"/>
      <c r="BX14" s="368"/>
      <c r="BY14" s="368"/>
      <c r="BZ14" s="368"/>
      <c r="CA14" s="368"/>
      <c r="CC14" s="368"/>
      <c r="CD14" s="368"/>
      <c r="CE14" s="368"/>
      <c r="CF14" s="368"/>
      <c r="CG14" s="216"/>
      <c r="CH14" s="368"/>
      <c r="CI14" s="368"/>
      <c r="CJ14" s="368"/>
      <c r="CK14" s="368"/>
      <c r="CL14" s="216"/>
      <c r="CM14" s="368"/>
      <c r="CN14" s="368"/>
      <c r="CO14" s="368"/>
      <c r="CP14" s="368"/>
      <c r="CR14" s="368"/>
      <c r="CS14" s="368"/>
      <c r="CT14" s="368"/>
      <c r="CU14" s="368"/>
      <c r="CW14" s="387"/>
      <c r="CX14" s="387"/>
    </row>
    <row r="15" spans="1:102" s="208" customFormat="1" x14ac:dyDescent="0.25">
      <c r="A15" s="217"/>
      <c r="B15" s="217"/>
      <c r="D15" s="218"/>
    </row>
    <row r="16" spans="1:102" s="249" customFormat="1" ht="30" x14ac:dyDescent="0.25">
      <c r="A16" s="219" t="s">
        <v>3</v>
      </c>
      <c r="B16" s="220" t="s">
        <v>188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21"/>
      <c r="M16" s="238"/>
      <c r="N16" s="238"/>
      <c r="O16" s="221"/>
      <c r="P16" s="238"/>
      <c r="Q16" s="238"/>
      <c r="R16" s="221"/>
      <c r="S16" s="238"/>
      <c r="T16" s="238"/>
      <c r="V16" s="250"/>
      <c r="W16" s="250"/>
      <c r="Y16" s="238"/>
      <c r="Z16" s="238"/>
      <c r="AA16" s="238"/>
      <c r="AB16" s="238"/>
      <c r="AC16" s="221"/>
      <c r="AD16" s="238"/>
      <c r="AE16" s="238"/>
      <c r="AF16" s="238"/>
      <c r="AG16" s="238"/>
      <c r="AH16" s="221"/>
      <c r="AI16" s="238"/>
      <c r="AJ16" s="238"/>
      <c r="AK16" s="238"/>
      <c r="AL16" s="238"/>
      <c r="AM16" s="221"/>
      <c r="AN16" s="238"/>
      <c r="AO16" s="238"/>
      <c r="AP16" s="238"/>
      <c r="AQ16" s="238"/>
      <c r="AS16" s="250"/>
      <c r="AT16" s="250"/>
      <c r="AU16" s="250"/>
      <c r="AV16" s="250"/>
      <c r="AY16" s="238"/>
      <c r="AZ16" s="238"/>
      <c r="BA16" s="238"/>
      <c r="BB16" s="238"/>
      <c r="BC16" s="221"/>
      <c r="BD16" s="238"/>
      <c r="BE16" s="238"/>
      <c r="BF16" s="238"/>
      <c r="BG16" s="238"/>
      <c r="BH16" s="221"/>
      <c r="BI16" s="238"/>
      <c r="BJ16" s="238"/>
      <c r="BK16" s="238"/>
      <c r="BL16" s="238"/>
      <c r="BM16" s="221"/>
      <c r="BN16" s="238"/>
      <c r="BO16" s="238"/>
      <c r="BP16" s="238"/>
      <c r="BQ16" s="238"/>
      <c r="BS16" s="250"/>
      <c r="BT16" s="250"/>
      <c r="BU16" s="250"/>
      <c r="BV16" s="250"/>
      <c r="BX16" s="250"/>
      <c r="BY16" s="250"/>
      <c r="BZ16" s="250"/>
      <c r="CA16" s="250"/>
      <c r="CC16" s="238"/>
      <c r="CD16" s="238"/>
      <c r="CE16" s="238"/>
      <c r="CF16" s="238"/>
      <c r="CG16" s="221"/>
      <c r="CH16" s="238"/>
      <c r="CI16" s="238"/>
      <c r="CJ16" s="238"/>
      <c r="CK16" s="238"/>
      <c r="CL16" s="221"/>
      <c r="CM16" s="238"/>
      <c r="CN16" s="238"/>
      <c r="CO16" s="238"/>
      <c r="CP16" s="238"/>
      <c r="CR16" s="250"/>
      <c r="CS16" s="250"/>
      <c r="CT16" s="250"/>
      <c r="CU16" s="250"/>
      <c r="CW16" s="250"/>
      <c r="CX16" s="250"/>
    </row>
    <row r="17" spans="1:104" x14ac:dyDescent="0.25">
      <c r="A17" s="224" t="s">
        <v>965</v>
      </c>
      <c r="B17" s="224"/>
      <c r="D17" s="225" t="s">
        <v>928</v>
      </c>
      <c r="E17" s="226" t="s">
        <v>929</v>
      </c>
      <c r="F17" s="226" t="s">
        <v>930</v>
      </c>
      <c r="G17" s="226" t="s">
        <v>931</v>
      </c>
      <c r="H17" s="226"/>
      <c r="J17" s="232">
        <f>SUM(M17,P17,S17,V17)</f>
        <v>245.8</v>
      </c>
      <c r="K17" s="236"/>
      <c r="M17" s="232">
        <f>9.8*370/60</f>
        <v>60.433333333333344</v>
      </c>
      <c r="N17" s="236"/>
      <c r="P17" s="232">
        <f>9.8*370/60</f>
        <v>60.433333333333344</v>
      </c>
      <c r="Q17" s="236"/>
      <c r="S17" s="232">
        <f>9.6*340/60</f>
        <v>54.4</v>
      </c>
      <c r="T17" s="236"/>
      <c r="V17" s="232">
        <f>9.2*460/60</f>
        <v>70.533333333333331</v>
      </c>
      <c r="W17" s="236"/>
      <c r="Y17" s="232"/>
      <c r="Z17" s="236"/>
      <c r="AA17" s="236"/>
      <c r="AB17" s="232">
        <f>SUM(AG17,AL17,AQ17,AV17)</f>
        <v>0</v>
      </c>
      <c r="AC17" s="208"/>
      <c r="AD17" s="232">
        <f>3*8.6*5/6</f>
        <v>21.5</v>
      </c>
      <c r="AE17" s="236"/>
      <c r="AF17" s="236"/>
      <c r="AG17" s="232"/>
      <c r="AI17" s="232">
        <f>3*9*5/6</f>
        <v>22.5</v>
      </c>
      <c r="AJ17" s="236"/>
      <c r="AK17" s="236"/>
      <c r="AL17" s="232"/>
      <c r="AN17" s="232">
        <f>2*8.8*5/6</f>
        <v>14.666666666666666</v>
      </c>
      <c r="AO17" s="236"/>
      <c r="AP17" s="236"/>
      <c r="AQ17" s="232"/>
      <c r="AS17" s="232">
        <f>1*6*0.75</f>
        <v>4.5</v>
      </c>
      <c r="AT17" s="236"/>
      <c r="AU17" s="236"/>
      <c r="AV17" s="232"/>
      <c r="AY17" s="232">
        <f>SUM(BD17,BI17,BN17,BS17)</f>
        <v>0</v>
      </c>
      <c r="AZ17" s="236"/>
      <c r="BA17" s="236"/>
      <c r="BB17" s="232">
        <f>SUM(BG17,BL17,BQ17,BV17)</f>
        <v>0</v>
      </c>
      <c r="BC17" s="208"/>
      <c r="BD17" s="232"/>
      <c r="BE17" s="236"/>
      <c r="BF17" s="236"/>
      <c r="BG17" s="232"/>
      <c r="BI17" s="232"/>
      <c r="BJ17" s="236"/>
      <c r="BK17" s="236"/>
      <c r="BL17" s="232"/>
      <c r="BN17" s="232"/>
      <c r="BO17" s="236"/>
      <c r="BP17" s="236"/>
      <c r="BQ17" s="232"/>
      <c r="BS17" s="232"/>
      <c r="BT17" s="236"/>
      <c r="BU17" s="236"/>
      <c r="BV17" s="232"/>
      <c r="BX17" s="232">
        <f>SUM(CC17,CH17,CM17,CR17)</f>
        <v>0</v>
      </c>
      <c r="BY17" s="236"/>
      <c r="BZ17" s="236"/>
      <c r="CA17" s="232">
        <f>SUM(CF17,CK17,CP17,CU17)</f>
        <v>0</v>
      </c>
      <c r="CC17" s="232"/>
      <c r="CD17" s="236"/>
      <c r="CE17" s="236"/>
      <c r="CF17" s="232"/>
      <c r="CH17" s="232"/>
      <c r="CI17" s="236"/>
      <c r="CJ17" s="236"/>
      <c r="CK17" s="232"/>
      <c r="CM17" s="232"/>
      <c r="CN17" s="236"/>
      <c r="CO17" s="236"/>
      <c r="CP17" s="232"/>
      <c r="CR17" s="232"/>
      <c r="CS17" s="236"/>
      <c r="CT17" s="236"/>
      <c r="CU17" s="232"/>
      <c r="CW17" s="232">
        <f>SUM(J17,Y17,AX17,BX17)</f>
        <v>245.8</v>
      </c>
      <c r="CX17" s="236"/>
      <c r="CZ17" s="329"/>
    </row>
    <row r="18" spans="1:104" x14ac:dyDescent="0.25">
      <c r="A18" s="224" t="s">
        <v>932</v>
      </c>
      <c r="B18" s="224"/>
      <c r="D18" s="225" t="s">
        <v>932</v>
      </c>
      <c r="E18" s="226"/>
      <c r="F18" s="226"/>
      <c r="G18" s="226"/>
      <c r="H18" s="226"/>
      <c r="J18" s="232">
        <f>SUM(M18,P18,S18,V18)</f>
        <v>262.10000000000002</v>
      </c>
      <c r="K18" s="236"/>
      <c r="M18" s="232">
        <f>9.8*415/60</f>
        <v>67.783333333333346</v>
      </c>
      <c r="N18" s="236"/>
      <c r="P18" s="232">
        <f>9.8*415/60</f>
        <v>67.783333333333346</v>
      </c>
      <c r="Q18" s="236"/>
      <c r="S18" s="232">
        <f>9.6*350/60</f>
        <v>56</v>
      </c>
      <c r="T18" s="236"/>
      <c r="V18" s="232">
        <f>9.2*460/60</f>
        <v>70.533333333333331</v>
      </c>
      <c r="W18" s="236"/>
      <c r="Y18" s="232"/>
      <c r="Z18" s="236"/>
      <c r="AA18" s="236"/>
      <c r="AB18" s="232">
        <f t="shared" ref="AB18:AB19" si="0">SUM(AG18,AL18,AQ18,AV18)</f>
        <v>0</v>
      </c>
      <c r="AC18" s="208"/>
      <c r="AD18" s="232">
        <f>8.6*3*5/6</f>
        <v>21.5</v>
      </c>
      <c r="AE18" s="236"/>
      <c r="AF18" s="236"/>
      <c r="AG18" s="232"/>
      <c r="AI18" s="232">
        <f>9*2*5/6</f>
        <v>15</v>
      </c>
      <c r="AJ18" s="236"/>
      <c r="AK18" s="236"/>
      <c r="AL18" s="232"/>
      <c r="AN18" s="232">
        <f t="shared" ref="AN18:AN19" si="1">2*8.8*5/6</f>
        <v>14.666666666666666</v>
      </c>
      <c r="AO18" s="236"/>
      <c r="AP18" s="236"/>
      <c r="AQ18" s="232"/>
      <c r="AS18" s="232">
        <f>6*2*5/6</f>
        <v>10</v>
      </c>
      <c r="AT18" s="236"/>
      <c r="AU18" s="236"/>
      <c r="AV18" s="232"/>
      <c r="AY18" s="232">
        <f t="shared" ref="AY18:AY19" si="2">SUM(BD18,BI18,BN18,BS18)</f>
        <v>0</v>
      </c>
      <c r="AZ18" s="236"/>
      <c r="BA18" s="236"/>
      <c r="BB18" s="232">
        <f t="shared" ref="BB18:BB19" si="3">SUM(BG18,BL18,BQ18,BV18)</f>
        <v>0</v>
      </c>
      <c r="BC18" s="208"/>
      <c r="BD18" s="232"/>
      <c r="BE18" s="236"/>
      <c r="BF18" s="236"/>
      <c r="BG18" s="232"/>
      <c r="BI18" s="232"/>
      <c r="BJ18" s="236"/>
      <c r="BK18" s="236"/>
      <c r="BL18" s="232"/>
      <c r="BN18" s="232"/>
      <c r="BO18" s="236"/>
      <c r="BP18" s="236"/>
      <c r="BQ18" s="232"/>
      <c r="BS18" s="232"/>
      <c r="BT18" s="236"/>
      <c r="BU18" s="236"/>
      <c r="BV18" s="232"/>
      <c r="BX18" s="232">
        <f t="shared" ref="BX18:BX19" si="4">SUM(CC18,CH18,CM18,CR18)</f>
        <v>0</v>
      </c>
      <c r="BY18" s="236"/>
      <c r="BZ18" s="236"/>
      <c r="CA18" s="232">
        <f t="shared" ref="CA18:CA19" si="5">SUM(CF18,CK18,CP18,CU18)</f>
        <v>0</v>
      </c>
      <c r="CC18" s="232"/>
      <c r="CD18" s="236"/>
      <c r="CE18" s="236"/>
      <c r="CF18" s="232"/>
      <c r="CH18" s="232"/>
      <c r="CI18" s="236"/>
      <c r="CJ18" s="236"/>
      <c r="CK18" s="232"/>
      <c r="CM18" s="232"/>
      <c r="CN18" s="236"/>
      <c r="CO18" s="236"/>
      <c r="CP18" s="232"/>
      <c r="CR18" s="232"/>
      <c r="CS18" s="236"/>
      <c r="CT18" s="236"/>
      <c r="CU18" s="232"/>
      <c r="CW18" s="232">
        <f>SUM(J18,Y18,AX18,BX18)</f>
        <v>262.10000000000002</v>
      </c>
      <c r="CX18" s="236"/>
    </row>
    <row r="19" spans="1:104" x14ac:dyDescent="0.25">
      <c r="A19" s="224" t="s">
        <v>966</v>
      </c>
      <c r="B19" s="224"/>
      <c r="D19" s="225" t="s">
        <v>155</v>
      </c>
      <c r="E19" s="226"/>
      <c r="F19" s="226"/>
      <c r="G19" s="226"/>
      <c r="H19" s="226"/>
      <c r="J19" s="232">
        <f>SUM(M19,P19,S19,V19)</f>
        <v>66.266666666666666</v>
      </c>
      <c r="K19" s="236"/>
      <c r="M19" s="232">
        <f>9.8*110/60</f>
        <v>17.966666666666665</v>
      </c>
      <c r="N19" s="236"/>
      <c r="P19" s="232">
        <f>9.8*110/60</f>
        <v>17.966666666666665</v>
      </c>
      <c r="Q19" s="236"/>
      <c r="S19" s="232">
        <f>9.6*65/60</f>
        <v>10.4</v>
      </c>
      <c r="T19" s="236"/>
      <c r="V19" s="232">
        <f>9.2*130/60</f>
        <v>19.933333333333334</v>
      </c>
      <c r="W19" s="236"/>
      <c r="Y19" s="232"/>
      <c r="Z19" s="236"/>
      <c r="AA19" s="236"/>
      <c r="AB19" s="232">
        <f t="shared" si="0"/>
        <v>0</v>
      </c>
      <c r="AC19" s="208"/>
      <c r="AD19" s="232">
        <f>2*8.6*5/6</f>
        <v>14.333333333333334</v>
      </c>
      <c r="AE19" s="236"/>
      <c r="AF19" s="236"/>
      <c r="AG19" s="232"/>
      <c r="AI19" s="232">
        <f>2*9*5/6</f>
        <v>15</v>
      </c>
      <c r="AJ19" s="236"/>
      <c r="AK19" s="236"/>
      <c r="AL19" s="232"/>
      <c r="AN19" s="232">
        <f t="shared" si="1"/>
        <v>14.666666666666666</v>
      </c>
      <c r="AO19" s="236"/>
      <c r="AP19" s="236"/>
      <c r="AQ19" s="232"/>
      <c r="AS19" s="232">
        <f>1*6*0.75</f>
        <v>4.5</v>
      </c>
      <c r="AT19" s="236"/>
      <c r="AU19" s="236"/>
      <c r="AV19" s="232"/>
      <c r="AY19" s="232">
        <f t="shared" si="2"/>
        <v>0</v>
      </c>
      <c r="AZ19" s="236"/>
      <c r="BA19" s="236"/>
      <c r="BB19" s="232">
        <f t="shared" si="3"/>
        <v>0</v>
      </c>
      <c r="BC19" s="208"/>
      <c r="BD19" s="232"/>
      <c r="BE19" s="236"/>
      <c r="BF19" s="236"/>
      <c r="BG19" s="232"/>
      <c r="BI19" s="232"/>
      <c r="BJ19" s="236"/>
      <c r="BK19" s="236"/>
      <c r="BL19" s="232"/>
      <c r="BN19" s="232"/>
      <c r="BO19" s="236"/>
      <c r="BP19" s="236"/>
      <c r="BQ19" s="232"/>
      <c r="BS19" s="232"/>
      <c r="BT19" s="236"/>
      <c r="BU19" s="236"/>
      <c r="BV19" s="232"/>
      <c r="BX19" s="232">
        <f t="shared" si="4"/>
        <v>0</v>
      </c>
      <c r="BY19" s="236"/>
      <c r="BZ19" s="236"/>
      <c r="CA19" s="232">
        <f t="shared" si="5"/>
        <v>0</v>
      </c>
      <c r="CC19" s="232"/>
      <c r="CD19" s="236"/>
      <c r="CE19" s="236"/>
      <c r="CF19" s="232"/>
      <c r="CH19" s="232"/>
      <c r="CI19" s="236"/>
      <c r="CJ19" s="236"/>
      <c r="CK19" s="232"/>
      <c r="CM19" s="232"/>
      <c r="CN19" s="236"/>
      <c r="CO19" s="236"/>
      <c r="CP19" s="232"/>
      <c r="CR19" s="232"/>
      <c r="CS19" s="236"/>
      <c r="CT19" s="236"/>
      <c r="CU19" s="232"/>
      <c r="CW19" s="232">
        <f>SUM(J19,Y19,AX19,BX19)</f>
        <v>66.266666666666666</v>
      </c>
      <c r="CX19" s="236"/>
    </row>
    <row r="20" spans="1:104" s="208" customFormat="1" x14ac:dyDescent="0.25">
      <c r="D20" s="218"/>
      <c r="J20" s="251"/>
      <c r="K20" s="251"/>
      <c r="M20" s="251"/>
      <c r="N20" s="251"/>
      <c r="P20" s="251"/>
      <c r="Q20" s="251"/>
      <c r="S20" s="251"/>
      <c r="T20" s="251"/>
      <c r="V20" s="251"/>
      <c r="W20" s="251"/>
      <c r="Y20" s="251"/>
      <c r="Z20" s="251"/>
      <c r="AA20" s="251"/>
      <c r="AB20" s="251"/>
      <c r="AD20" s="251"/>
      <c r="AE20" s="251"/>
      <c r="AF20" s="251"/>
      <c r="AG20" s="251"/>
      <c r="AI20" s="251"/>
      <c r="AJ20" s="251"/>
      <c r="AK20" s="251"/>
      <c r="AL20" s="251"/>
      <c r="AN20" s="251"/>
      <c r="AO20" s="251"/>
      <c r="AP20" s="251"/>
      <c r="AQ20" s="251"/>
      <c r="AS20" s="251"/>
      <c r="AT20" s="251"/>
      <c r="AU20" s="251"/>
      <c r="AV20" s="251"/>
      <c r="AY20" s="251"/>
      <c r="AZ20" s="251"/>
      <c r="BA20" s="251"/>
      <c r="BB20" s="251"/>
      <c r="BD20" s="251"/>
      <c r="BE20" s="251"/>
      <c r="BF20" s="251"/>
      <c r="BG20" s="251"/>
      <c r="BI20" s="251"/>
      <c r="BJ20" s="251"/>
      <c r="BK20" s="251"/>
      <c r="BL20" s="251"/>
      <c r="BN20" s="251"/>
      <c r="BO20" s="251"/>
      <c r="BP20" s="251"/>
      <c r="BQ20" s="251"/>
      <c r="BS20" s="251"/>
      <c r="BT20" s="251"/>
      <c r="BU20" s="251"/>
      <c r="BV20" s="251"/>
      <c r="BX20" s="251"/>
      <c r="BY20" s="251"/>
      <c r="BZ20" s="251"/>
      <c r="CA20" s="251"/>
      <c r="CC20" s="251"/>
      <c r="CD20" s="251"/>
      <c r="CE20" s="251"/>
      <c r="CF20" s="251"/>
      <c r="CH20" s="251"/>
      <c r="CI20" s="251"/>
      <c r="CJ20" s="251"/>
      <c r="CK20" s="251"/>
      <c r="CM20" s="251"/>
      <c r="CN20" s="251"/>
      <c r="CO20" s="251"/>
      <c r="CP20" s="251"/>
      <c r="CR20" s="251"/>
      <c r="CS20" s="251"/>
      <c r="CT20" s="251"/>
      <c r="CU20" s="251"/>
      <c r="CW20" s="251"/>
      <c r="CX20" s="251"/>
    </row>
    <row r="21" spans="1:104" s="249" customFormat="1" ht="30" x14ac:dyDescent="0.25">
      <c r="A21" s="219" t="s">
        <v>40</v>
      </c>
      <c r="B21" s="220" t="s">
        <v>188</v>
      </c>
      <c r="C21" s="221"/>
      <c r="D21" s="222"/>
      <c r="E21" s="223"/>
      <c r="F21" s="223"/>
      <c r="G21" s="223"/>
      <c r="H21" s="223"/>
      <c r="I21" s="221"/>
      <c r="J21" s="238"/>
      <c r="K21" s="238"/>
      <c r="L21" s="221"/>
      <c r="M21" s="238"/>
      <c r="N21" s="238"/>
      <c r="O21" s="221"/>
      <c r="P21" s="238"/>
      <c r="Q21" s="238"/>
      <c r="R21" s="221"/>
      <c r="S21" s="238"/>
      <c r="T21" s="238"/>
      <c r="V21" s="238"/>
      <c r="W21" s="238"/>
      <c r="Y21" s="238"/>
      <c r="Z21" s="238"/>
      <c r="AA21" s="238"/>
      <c r="AB21" s="238"/>
      <c r="AC21" s="221"/>
      <c r="AD21" s="238"/>
      <c r="AE21" s="238"/>
      <c r="AF21" s="238"/>
      <c r="AG21" s="238"/>
      <c r="AH21" s="221"/>
      <c r="AI21" s="238"/>
      <c r="AJ21" s="238"/>
      <c r="AK21" s="238"/>
      <c r="AL21" s="238"/>
      <c r="AM21" s="221"/>
      <c r="AN21" s="238"/>
      <c r="AO21" s="238"/>
      <c r="AP21" s="238"/>
      <c r="AQ21" s="238"/>
      <c r="AS21" s="238"/>
      <c r="AT21" s="238"/>
      <c r="AU21" s="238"/>
      <c r="AV21" s="238"/>
      <c r="AY21" s="238"/>
      <c r="AZ21" s="238"/>
      <c r="BA21" s="238"/>
      <c r="BB21" s="238"/>
      <c r="BC21" s="221"/>
      <c r="BD21" s="238"/>
      <c r="BE21" s="238"/>
      <c r="BF21" s="238"/>
      <c r="BG21" s="238"/>
      <c r="BH21" s="221"/>
      <c r="BI21" s="238"/>
      <c r="BJ21" s="238"/>
      <c r="BK21" s="238"/>
      <c r="BL21" s="238"/>
      <c r="BM21" s="221"/>
      <c r="BN21" s="238"/>
      <c r="BO21" s="238"/>
      <c r="BP21" s="238"/>
      <c r="BQ21" s="238"/>
      <c r="BS21" s="238"/>
      <c r="BT21" s="238"/>
      <c r="BU21" s="238"/>
      <c r="BV21" s="238"/>
      <c r="BX21" s="238"/>
      <c r="BY21" s="238"/>
      <c r="BZ21" s="238"/>
      <c r="CA21" s="238"/>
      <c r="CC21" s="238"/>
      <c r="CD21" s="238"/>
      <c r="CE21" s="238"/>
      <c r="CF21" s="238"/>
      <c r="CG21" s="221"/>
      <c r="CH21" s="238"/>
      <c r="CI21" s="238"/>
      <c r="CJ21" s="238"/>
      <c r="CK21" s="238"/>
      <c r="CL21" s="221"/>
      <c r="CM21" s="238"/>
      <c r="CN21" s="238"/>
      <c r="CO21" s="238"/>
      <c r="CP21" s="238"/>
      <c r="CR21" s="238"/>
      <c r="CS21" s="238"/>
      <c r="CT21" s="238"/>
      <c r="CU21" s="238"/>
      <c r="CW21" s="238"/>
      <c r="CX21" s="238"/>
    </row>
    <row r="22" spans="1:104" x14ac:dyDescent="0.25">
      <c r="A22" s="224" t="s">
        <v>611</v>
      </c>
      <c r="B22" s="224"/>
      <c r="D22" s="225" t="s">
        <v>960</v>
      </c>
      <c r="E22" s="226"/>
      <c r="F22" s="226"/>
      <c r="G22" s="226"/>
      <c r="H22" s="226"/>
      <c r="J22" s="232">
        <f>SUM(M22,P22,S22,V22)</f>
        <v>59.133333333333326</v>
      </c>
      <c r="K22" s="236"/>
      <c r="M22" s="232">
        <f>9.8*110/60</f>
        <v>17.966666666666665</v>
      </c>
      <c r="N22" s="236"/>
      <c r="P22" s="232">
        <f>10*65/60</f>
        <v>10.833333333333334</v>
      </c>
      <c r="Q22" s="236"/>
      <c r="S22" s="232">
        <f>9.6*65/60</f>
        <v>10.4</v>
      </c>
      <c r="T22" s="236"/>
      <c r="V22" s="232">
        <f>9.2*130/60</f>
        <v>19.933333333333334</v>
      </c>
      <c r="W22" s="236"/>
      <c r="Y22" s="232"/>
      <c r="Z22" s="236"/>
      <c r="AA22" s="236"/>
      <c r="AB22" s="232">
        <f t="shared" ref="AB22" si="6">SUM(AG22,AL22,AQ22,AV22)</f>
        <v>0</v>
      </c>
      <c r="AC22" s="208"/>
      <c r="AD22" s="232">
        <f>8.6*3*5/6</f>
        <v>21.5</v>
      </c>
      <c r="AE22" s="236"/>
      <c r="AF22" s="236"/>
      <c r="AG22" s="232"/>
      <c r="AI22" s="232">
        <f>9*4*5/6</f>
        <v>30</v>
      </c>
      <c r="AJ22" s="236"/>
      <c r="AK22" s="236"/>
      <c r="AL22" s="232"/>
      <c r="AN22" s="232">
        <f>8.8*4*5/6</f>
        <v>29.333333333333332</v>
      </c>
      <c r="AO22" s="236"/>
      <c r="AP22" s="236"/>
      <c r="AQ22" s="232"/>
      <c r="AS22" s="232">
        <f>6*4*5/6</f>
        <v>20</v>
      </c>
      <c r="AT22" s="236"/>
      <c r="AU22" s="236"/>
      <c r="AV22" s="232"/>
      <c r="AY22" s="330">
        <f t="shared" ref="AY22" si="7">SUM(BD22,BI22,BN22,BS22)</f>
        <v>0</v>
      </c>
      <c r="AZ22" s="236"/>
      <c r="BA22" s="236"/>
      <c r="BB22" s="232">
        <f t="shared" ref="BB22" si="8">SUM(BG22,BL22,BQ22,BV22)</f>
        <v>0</v>
      </c>
      <c r="BC22" s="208"/>
      <c r="BD22" s="232"/>
      <c r="BE22" s="236"/>
      <c r="BF22" s="236"/>
      <c r="BG22" s="232"/>
      <c r="BI22" s="232"/>
      <c r="BJ22" s="236"/>
      <c r="BK22" s="236"/>
      <c r="BL22" s="232"/>
      <c r="BN22" s="232"/>
      <c r="BO22" s="236"/>
      <c r="BP22" s="236"/>
      <c r="BQ22" s="232"/>
      <c r="BS22" s="232"/>
      <c r="BT22" s="236"/>
      <c r="BU22" s="236"/>
      <c r="BV22" s="232"/>
      <c r="BX22" s="232">
        <f t="shared" ref="BX22" si="9">SUM(CC22,CH22,CM22,CR22)</f>
        <v>0</v>
      </c>
      <c r="BY22" s="236"/>
      <c r="BZ22" s="236"/>
      <c r="CA22" s="232">
        <f t="shared" ref="CA22" si="10">SUM(CF22,CK22,CP22,CU22)</f>
        <v>0</v>
      </c>
      <c r="CC22" s="232"/>
      <c r="CD22" s="236"/>
      <c r="CE22" s="236"/>
      <c r="CF22" s="232"/>
      <c r="CH22" s="232"/>
      <c r="CI22" s="236"/>
      <c r="CJ22" s="236"/>
      <c r="CK22" s="232"/>
      <c r="CM22" s="232"/>
      <c r="CN22" s="236"/>
      <c r="CO22" s="236"/>
      <c r="CP22" s="232"/>
      <c r="CR22" s="232"/>
      <c r="CS22" s="236"/>
      <c r="CT22" s="236"/>
      <c r="CU22" s="232"/>
      <c r="CW22" s="232">
        <f>SUM(J22,Y22,AY22,BX22)</f>
        <v>59.133333333333326</v>
      </c>
      <c r="CX22" s="236"/>
    </row>
    <row r="23" spans="1:104" x14ac:dyDescent="0.25">
      <c r="A23" s="224" t="s">
        <v>967</v>
      </c>
      <c r="B23" s="224"/>
      <c r="D23" s="225" t="s">
        <v>960</v>
      </c>
      <c r="E23" s="226"/>
      <c r="F23" s="226"/>
      <c r="G23" s="226"/>
      <c r="H23" s="226"/>
      <c r="J23" s="232">
        <f>SUM(M23,P23,S23,V23)</f>
        <v>20.583333333333336</v>
      </c>
      <c r="K23" s="236"/>
      <c r="M23" s="232">
        <f>9.8*65/60</f>
        <v>10.616666666666667</v>
      </c>
      <c r="N23" s="236"/>
      <c r="P23" s="232">
        <f>10*0/60</f>
        <v>0</v>
      </c>
      <c r="Q23" s="236"/>
      <c r="S23" s="232">
        <f>10*0/60</f>
        <v>0</v>
      </c>
      <c r="T23" s="236"/>
      <c r="V23" s="232">
        <f>9.2*65/60</f>
        <v>9.9666666666666668</v>
      </c>
      <c r="W23" s="236"/>
      <c r="Y23" s="232"/>
      <c r="Z23" s="236"/>
      <c r="AA23" s="236"/>
      <c r="AB23" s="232">
        <f t="shared" ref="AB23:AB24" si="11">SUM(AG23,AL23,AQ23,AV23)</f>
        <v>0</v>
      </c>
      <c r="AC23" s="208"/>
      <c r="AD23" s="232">
        <f>8.6*0*5/6</f>
        <v>0</v>
      </c>
      <c r="AE23" s="236"/>
      <c r="AF23" s="236"/>
      <c r="AG23" s="232"/>
      <c r="AI23" s="232">
        <f>9*0*5/6</f>
        <v>0</v>
      </c>
      <c r="AJ23" s="236"/>
      <c r="AK23" s="236"/>
      <c r="AL23" s="232"/>
      <c r="AN23" s="232">
        <f>8.8*0*5/6</f>
        <v>0</v>
      </c>
      <c r="AO23" s="236"/>
      <c r="AP23" s="236"/>
      <c r="AQ23" s="232"/>
      <c r="AS23" s="232">
        <f>6*0*5/6</f>
        <v>0</v>
      </c>
      <c r="AT23" s="236"/>
      <c r="AU23" s="236"/>
      <c r="AV23" s="232"/>
      <c r="AY23" s="330">
        <f t="shared" ref="AY23:AY24" si="12">SUM(BD23,BI23,BN23,BS23)</f>
        <v>0</v>
      </c>
      <c r="AZ23" s="236"/>
      <c r="BA23" s="236"/>
      <c r="BB23" s="232">
        <f t="shared" ref="BB23:BB24" si="13">SUM(BG23,BL23,BQ23,BV23)</f>
        <v>0</v>
      </c>
      <c r="BC23" s="208"/>
      <c r="BD23" s="232"/>
      <c r="BE23" s="236"/>
      <c r="BF23" s="236"/>
      <c r="BG23" s="232"/>
      <c r="BI23" s="232"/>
      <c r="BJ23" s="236"/>
      <c r="BK23" s="236"/>
      <c r="BL23" s="232"/>
      <c r="BN23" s="232"/>
      <c r="BO23" s="236"/>
      <c r="BP23" s="236"/>
      <c r="BQ23" s="232"/>
      <c r="BS23" s="232"/>
      <c r="BT23" s="236"/>
      <c r="BU23" s="236"/>
      <c r="BV23" s="232"/>
      <c r="BX23" s="232">
        <f t="shared" ref="BX23:BX24" si="14">SUM(CC23,CH23,CM23,CR23)</f>
        <v>0</v>
      </c>
      <c r="BY23" s="236"/>
      <c r="BZ23" s="236"/>
      <c r="CA23" s="232">
        <f t="shared" ref="CA23:CA24" si="15">SUM(CF23,CK23,CP23,CU23)</f>
        <v>0</v>
      </c>
      <c r="CC23" s="232"/>
      <c r="CD23" s="236"/>
      <c r="CE23" s="236"/>
      <c r="CF23" s="232"/>
      <c r="CH23" s="232"/>
      <c r="CI23" s="236"/>
      <c r="CJ23" s="236"/>
      <c r="CK23" s="232"/>
      <c r="CM23" s="232"/>
      <c r="CN23" s="236"/>
      <c r="CO23" s="236"/>
      <c r="CP23" s="232"/>
      <c r="CR23" s="232"/>
      <c r="CS23" s="236"/>
      <c r="CT23" s="236"/>
      <c r="CU23" s="232"/>
      <c r="CW23" s="232">
        <f>SUM(J23,Y23,AY23,BX23)</f>
        <v>20.583333333333336</v>
      </c>
      <c r="CX23" s="236"/>
    </row>
    <row r="24" spans="1:104" x14ac:dyDescent="0.25">
      <c r="A24" s="224" t="s">
        <v>975</v>
      </c>
      <c r="B24" s="224"/>
      <c r="D24" s="225" t="s">
        <v>960</v>
      </c>
      <c r="E24" s="226"/>
      <c r="F24" s="226"/>
      <c r="G24" s="226"/>
      <c r="H24" s="226"/>
      <c r="J24" s="232">
        <f>SUM(M24,P24,S24,V24)</f>
        <v>52.8</v>
      </c>
      <c r="K24" s="236"/>
      <c r="M24" s="232">
        <f>9.8*220/60</f>
        <v>35.93333333333333</v>
      </c>
      <c r="N24" s="236"/>
      <c r="P24" s="232">
        <f>10*0/60</f>
        <v>0</v>
      </c>
      <c r="Q24" s="236"/>
      <c r="S24" s="232">
        <f>10*0/60</f>
        <v>0</v>
      </c>
      <c r="T24" s="236"/>
      <c r="V24" s="232">
        <f>9.2*110/60</f>
        <v>16.866666666666664</v>
      </c>
      <c r="W24" s="236"/>
      <c r="Y24" s="232"/>
      <c r="Z24" s="236"/>
      <c r="AA24" s="236"/>
      <c r="AB24" s="232">
        <f t="shared" si="11"/>
        <v>0</v>
      </c>
      <c r="AC24" s="208"/>
      <c r="AD24" s="232">
        <f>8.6*2*5/6</f>
        <v>14.333333333333334</v>
      </c>
      <c r="AE24" s="236"/>
      <c r="AF24" s="236"/>
      <c r="AG24" s="232"/>
      <c r="AI24" s="232">
        <f t="shared" ref="AI24" si="16">9*0*5/6</f>
        <v>0</v>
      </c>
      <c r="AJ24" s="236"/>
      <c r="AK24" s="236"/>
      <c r="AL24" s="232"/>
      <c r="AN24" s="232">
        <f t="shared" ref="AN24" si="17">8.8*0*5/6</f>
        <v>0</v>
      </c>
      <c r="AO24" s="236"/>
      <c r="AP24" s="236"/>
      <c r="AQ24" s="232"/>
      <c r="AS24" s="232">
        <f t="shared" ref="AS24" si="18">6*0*5/6</f>
        <v>0</v>
      </c>
      <c r="AT24" s="236"/>
      <c r="AU24" s="236"/>
      <c r="AV24" s="232"/>
      <c r="AY24" s="330">
        <f t="shared" si="12"/>
        <v>0</v>
      </c>
      <c r="AZ24" s="236"/>
      <c r="BA24" s="236"/>
      <c r="BB24" s="232">
        <f t="shared" si="13"/>
        <v>0</v>
      </c>
      <c r="BC24" s="208"/>
      <c r="BD24" s="232"/>
      <c r="BE24" s="236"/>
      <c r="BF24" s="236"/>
      <c r="BG24" s="232"/>
      <c r="BI24" s="232"/>
      <c r="BJ24" s="236"/>
      <c r="BK24" s="236"/>
      <c r="BL24" s="232"/>
      <c r="BN24" s="232"/>
      <c r="BO24" s="236"/>
      <c r="BP24" s="236"/>
      <c r="BQ24" s="232"/>
      <c r="BS24" s="232"/>
      <c r="BT24" s="236"/>
      <c r="BU24" s="236"/>
      <c r="BV24" s="232"/>
      <c r="BX24" s="232">
        <f t="shared" si="14"/>
        <v>0</v>
      </c>
      <c r="BY24" s="236"/>
      <c r="BZ24" s="236"/>
      <c r="CA24" s="232">
        <f t="shared" si="15"/>
        <v>0</v>
      </c>
      <c r="CC24" s="232"/>
      <c r="CD24" s="236"/>
      <c r="CE24" s="236"/>
      <c r="CF24" s="232"/>
      <c r="CH24" s="232"/>
      <c r="CI24" s="236"/>
      <c r="CJ24" s="236"/>
      <c r="CK24" s="232"/>
      <c r="CM24" s="232"/>
      <c r="CN24" s="236"/>
      <c r="CO24" s="236"/>
      <c r="CP24" s="232"/>
      <c r="CR24" s="232"/>
      <c r="CS24" s="236"/>
      <c r="CT24" s="236"/>
      <c r="CU24" s="232"/>
      <c r="CW24" s="232">
        <f>SUM(J24,Y24,AY24,BX24)</f>
        <v>52.8</v>
      </c>
      <c r="CX24" s="236"/>
    </row>
    <row r="25" spans="1:104" hidden="1" x14ac:dyDescent="0.25">
      <c r="A25" s="224"/>
      <c r="B25" s="224"/>
      <c r="D25" s="225" t="s">
        <v>960</v>
      </c>
      <c r="E25" s="226"/>
      <c r="F25" s="226"/>
      <c r="G25" s="226"/>
      <c r="H25" s="226"/>
      <c r="J25" s="232"/>
      <c r="K25" s="236"/>
      <c r="M25" s="232"/>
      <c r="N25" s="236"/>
      <c r="P25" s="232"/>
      <c r="Q25" s="236"/>
      <c r="S25" s="232"/>
      <c r="T25" s="236"/>
      <c r="V25" s="232"/>
      <c r="W25" s="236"/>
      <c r="Y25" s="232"/>
      <c r="Z25" s="236"/>
      <c r="AA25" s="236"/>
      <c r="AB25" s="232"/>
      <c r="AC25" s="208"/>
      <c r="AD25" s="232"/>
      <c r="AE25" s="236"/>
      <c r="AF25" s="236"/>
      <c r="AG25" s="232"/>
      <c r="AI25" s="232"/>
      <c r="AJ25" s="236"/>
      <c r="AK25" s="236"/>
      <c r="AL25" s="232"/>
      <c r="AN25" s="232"/>
      <c r="AO25" s="236"/>
      <c r="AP25" s="236"/>
      <c r="AQ25" s="232"/>
      <c r="AS25" s="232"/>
      <c r="AT25" s="236"/>
      <c r="AU25" s="236"/>
      <c r="AV25" s="232"/>
      <c r="AY25" s="330"/>
      <c r="AZ25" s="236"/>
      <c r="BA25" s="236"/>
      <c r="BB25" s="232"/>
      <c r="BC25" s="208"/>
      <c r="BD25" s="232"/>
      <c r="BE25" s="236"/>
      <c r="BF25" s="236"/>
      <c r="BG25" s="232"/>
      <c r="BI25" s="232"/>
      <c r="BJ25" s="236"/>
      <c r="BK25" s="236"/>
      <c r="BL25" s="232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/>
      <c r="CI25" s="236"/>
      <c r="CJ25" s="236"/>
      <c r="CK25" s="232"/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</row>
    <row r="26" spans="1:104" hidden="1" x14ac:dyDescent="0.25">
      <c r="A26" s="224"/>
      <c r="B26" s="224"/>
      <c r="D26" s="225" t="s">
        <v>960</v>
      </c>
      <c r="E26" s="226"/>
      <c r="F26" s="226"/>
      <c r="G26" s="226"/>
      <c r="H26" s="226"/>
      <c r="J26" s="232"/>
      <c r="K26" s="236"/>
      <c r="M26" s="232"/>
      <c r="N26" s="236"/>
      <c r="P26" s="232"/>
      <c r="Q26" s="236"/>
      <c r="S26" s="232"/>
      <c r="T26" s="236"/>
      <c r="V26" s="232"/>
      <c r="W26" s="236"/>
      <c r="Y26" s="232"/>
      <c r="Z26" s="236"/>
      <c r="AA26" s="236"/>
      <c r="AB26" s="232"/>
      <c r="AC26" s="208"/>
      <c r="AD26" s="232"/>
      <c r="AE26" s="236"/>
      <c r="AF26" s="236"/>
      <c r="AG26" s="232"/>
      <c r="AI26" s="232"/>
      <c r="AJ26" s="236"/>
      <c r="AK26" s="236"/>
      <c r="AL26" s="232"/>
      <c r="AN26" s="232"/>
      <c r="AO26" s="236"/>
      <c r="AP26" s="236"/>
      <c r="AQ26" s="232"/>
      <c r="AS26" s="232"/>
      <c r="AT26" s="236"/>
      <c r="AU26" s="236"/>
      <c r="AV26" s="232"/>
      <c r="AY26" s="330"/>
      <c r="AZ26" s="236"/>
      <c r="BA26" s="236"/>
      <c r="BB26" s="232"/>
      <c r="BC26" s="208"/>
      <c r="BD26" s="232"/>
      <c r="BE26" s="236"/>
      <c r="BF26" s="236"/>
      <c r="BG26" s="232"/>
      <c r="BI26" s="232"/>
      <c r="BJ26" s="236"/>
      <c r="BK26" s="236"/>
      <c r="BL26" s="232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/>
      <c r="CI26" s="236"/>
      <c r="CJ26" s="236"/>
      <c r="CK26" s="232"/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</row>
    <row r="27" spans="1:104" ht="14.45" hidden="1" customHeight="1" x14ac:dyDescent="0.25">
      <c r="A27" s="224"/>
      <c r="B27" s="224"/>
      <c r="D27" s="225" t="s">
        <v>960</v>
      </c>
      <c r="E27" s="226"/>
      <c r="F27" s="226"/>
      <c r="G27" s="226"/>
      <c r="H27" s="226"/>
      <c r="J27" s="232"/>
      <c r="K27" s="236"/>
      <c r="M27" s="232"/>
      <c r="N27" s="236"/>
      <c r="P27" s="232"/>
      <c r="Q27" s="236"/>
      <c r="S27" s="232"/>
      <c r="T27" s="236"/>
      <c r="V27" s="232"/>
      <c r="W27" s="236"/>
      <c r="Y27" s="301"/>
      <c r="Z27" s="236"/>
      <c r="AA27" s="236"/>
      <c r="AB27" s="232"/>
      <c r="AC27" s="208"/>
      <c r="AD27" s="232"/>
      <c r="AE27" s="236"/>
      <c r="AF27" s="236"/>
      <c r="AG27" s="232"/>
      <c r="AI27" s="232"/>
      <c r="AJ27" s="236"/>
      <c r="AK27" s="236"/>
      <c r="AL27" s="232"/>
      <c r="AN27" s="232"/>
      <c r="AO27" s="236"/>
      <c r="AP27" s="236"/>
      <c r="AQ27" s="232"/>
      <c r="AS27" s="232"/>
      <c r="AT27" s="236"/>
      <c r="AU27" s="236"/>
      <c r="AV27" s="232"/>
      <c r="AY27" s="301"/>
      <c r="AZ27" s="236"/>
      <c r="BA27" s="236"/>
      <c r="BB27" s="232"/>
      <c r="BC27" s="208"/>
      <c r="BD27" s="232"/>
      <c r="BE27" s="236"/>
      <c r="BF27" s="236"/>
      <c r="BG27" s="232"/>
      <c r="BI27" s="232"/>
      <c r="BJ27" s="236"/>
      <c r="BK27" s="236"/>
      <c r="BL27" s="232"/>
      <c r="BN27" s="232"/>
      <c r="BO27" s="236"/>
      <c r="BP27" s="236"/>
      <c r="BQ27" s="232"/>
      <c r="BS27" s="232"/>
      <c r="BT27" s="236"/>
      <c r="BU27" s="236"/>
      <c r="BV27" s="232"/>
      <c r="BX27" s="232"/>
      <c r="BY27" s="236"/>
      <c r="BZ27" s="236"/>
      <c r="CA27" s="232"/>
      <c r="CC27" s="232"/>
      <c r="CD27" s="236"/>
      <c r="CE27" s="236"/>
      <c r="CF27" s="232"/>
      <c r="CH27" s="232"/>
      <c r="CI27" s="236"/>
      <c r="CJ27" s="236"/>
      <c r="CK27" s="232"/>
      <c r="CM27" s="232"/>
      <c r="CN27" s="236"/>
      <c r="CO27" s="236"/>
      <c r="CP27" s="232"/>
      <c r="CR27" s="232"/>
      <c r="CS27" s="236"/>
      <c r="CT27" s="236"/>
      <c r="CU27" s="232"/>
      <c r="CW27" s="232"/>
      <c r="CX27" s="236"/>
    </row>
    <row r="28" spans="1:104" ht="14.45" hidden="1" customHeight="1" x14ac:dyDescent="0.25">
      <c r="A28" s="224"/>
      <c r="B28" s="224"/>
      <c r="D28" s="225" t="s">
        <v>960</v>
      </c>
      <c r="E28" s="226"/>
      <c r="F28" s="226"/>
      <c r="G28" s="226"/>
      <c r="H28" s="226"/>
      <c r="J28" s="232"/>
      <c r="K28" s="236"/>
      <c r="M28" s="232"/>
      <c r="N28" s="236"/>
      <c r="P28" s="232"/>
      <c r="Q28" s="236"/>
      <c r="S28" s="232"/>
      <c r="T28" s="236"/>
      <c r="V28" s="232"/>
      <c r="W28" s="236"/>
      <c r="Y28" s="301"/>
      <c r="Z28" s="236"/>
      <c r="AA28" s="236"/>
      <c r="AB28" s="232"/>
      <c r="AC28" s="208"/>
      <c r="AD28" s="232"/>
      <c r="AE28" s="236"/>
      <c r="AF28" s="236"/>
      <c r="AG28" s="232"/>
      <c r="AI28" s="232"/>
      <c r="AJ28" s="236"/>
      <c r="AK28" s="236"/>
      <c r="AL28" s="232"/>
      <c r="AN28" s="232"/>
      <c r="AO28" s="236"/>
      <c r="AP28" s="236"/>
      <c r="AQ28" s="232"/>
      <c r="AS28" s="232"/>
      <c r="AT28" s="236"/>
      <c r="AU28" s="236"/>
      <c r="AV28" s="232"/>
      <c r="AY28" s="301"/>
      <c r="AZ28" s="236"/>
      <c r="BA28" s="236"/>
      <c r="BB28" s="232"/>
      <c r="BC28" s="208"/>
      <c r="BD28" s="232"/>
      <c r="BE28" s="236"/>
      <c r="BF28" s="236"/>
      <c r="BG28" s="232"/>
      <c r="BI28" s="232"/>
      <c r="BJ28" s="236"/>
      <c r="BK28" s="236"/>
      <c r="BL28" s="232"/>
      <c r="BN28" s="232"/>
      <c r="BO28" s="236"/>
      <c r="BP28" s="236"/>
      <c r="BQ28" s="232"/>
      <c r="BS28" s="232"/>
      <c r="BT28" s="236"/>
      <c r="BU28" s="236"/>
      <c r="BV28" s="232"/>
      <c r="BX28" s="232"/>
      <c r="BY28" s="236"/>
      <c r="BZ28" s="236"/>
      <c r="CA28" s="232"/>
      <c r="CC28" s="232"/>
      <c r="CD28" s="236"/>
      <c r="CE28" s="236"/>
      <c r="CF28" s="232"/>
      <c r="CH28" s="232"/>
      <c r="CI28" s="236"/>
      <c r="CJ28" s="236"/>
      <c r="CK28" s="232"/>
      <c r="CM28" s="232"/>
      <c r="CN28" s="236"/>
      <c r="CO28" s="236"/>
      <c r="CP28" s="232"/>
      <c r="CR28" s="232"/>
      <c r="CS28" s="236"/>
      <c r="CT28" s="236"/>
      <c r="CU28" s="232"/>
      <c r="CW28" s="232"/>
      <c r="CX28" s="236"/>
    </row>
    <row r="29" spans="1:104" ht="14.45" hidden="1" customHeight="1" x14ac:dyDescent="0.25">
      <c r="A29" s="224"/>
      <c r="B29" s="224"/>
      <c r="D29" s="225" t="s">
        <v>960</v>
      </c>
      <c r="E29" s="226"/>
      <c r="F29" s="226"/>
      <c r="G29" s="226"/>
      <c r="H29" s="226"/>
      <c r="J29" s="232"/>
      <c r="K29" s="236"/>
      <c r="M29" s="232"/>
      <c r="N29" s="236"/>
      <c r="P29" s="232"/>
      <c r="Q29" s="236"/>
      <c r="S29" s="232"/>
      <c r="T29" s="236"/>
      <c r="V29" s="232"/>
      <c r="W29" s="236"/>
      <c r="Y29" s="301"/>
      <c r="Z29" s="236"/>
      <c r="AA29" s="236"/>
      <c r="AB29" s="232"/>
      <c r="AC29" s="208"/>
      <c r="AD29" s="232"/>
      <c r="AE29" s="236"/>
      <c r="AF29" s="236"/>
      <c r="AG29" s="232"/>
      <c r="AI29" s="232"/>
      <c r="AJ29" s="236"/>
      <c r="AK29" s="236"/>
      <c r="AL29" s="232"/>
      <c r="AN29" s="232"/>
      <c r="AO29" s="236"/>
      <c r="AP29" s="236"/>
      <c r="AQ29" s="232"/>
      <c r="AS29" s="232"/>
      <c r="AT29" s="236"/>
      <c r="AU29" s="236"/>
      <c r="AV29" s="232"/>
      <c r="AY29" s="301"/>
      <c r="AZ29" s="236"/>
      <c r="BA29" s="236"/>
      <c r="BB29" s="232"/>
      <c r="BC29" s="208"/>
      <c r="BD29" s="232"/>
      <c r="BE29" s="236"/>
      <c r="BF29" s="236"/>
      <c r="BG29" s="232"/>
      <c r="BI29" s="232"/>
      <c r="BJ29" s="236"/>
      <c r="BK29" s="236"/>
      <c r="BL29" s="232"/>
      <c r="BN29" s="232"/>
      <c r="BO29" s="236"/>
      <c r="BP29" s="236"/>
      <c r="BQ29" s="232"/>
      <c r="BS29" s="25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/>
      <c r="CI29" s="236"/>
      <c r="CJ29" s="236"/>
      <c r="CK29" s="232"/>
      <c r="CM29" s="232"/>
      <c r="CN29" s="236"/>
      <c r="CO29" s="236"/>
      <c r="CP29" s="232"/>
      <c r="CR29" s="252"/>
      <c r="CS29" s="236"/>
      <c r="CT29" s="236"/>
      <c r="CU29" s="232"/>
      <c r="CW29" s="232"/>
      <c r="CX29" s="236"/>
    </row>
    <row r="30" spans="1:104" ht="14.45" hidden="1" customHeight="1" x14ac:dyDescent="0.25">
      <c r="A30" s="224"/>
      <c r="B30" s="227"/>
      <c r="D30" s="225" t="s">
        <v>960</v>
      </c>
      <c r="E30" s="226"/>
      <c r="F30" s="226"/>
      <c r="G30" s="226"/>
      <c r="H30" s="251"/>
      <c r="J30" s="232"/>
      <c r="K30" s="236"/>
      <c r="M30" s="232"/>
      <c r="N30" s="236"/>
      <c r="P30" s="232"/>
      <c r="Q30" s="236"/>
      <c r="S30" s="232"/>
      <c r="T30" s="236"/>
      <c r="V30" s="232"/>
      <c r="W30" s="236"/>
      <c r="Y30" s="301"/>
      <c r="Z30" s="236"/>
      <c r="AA30" s="236"/>
      <c r="AB30" s="232"/>
      <c r="AC30" s="208"/>
      <c r="AD30" s="232"/>
      <c r="AE30" s="236"/>
      <c r="AF30" s="236"/>
      <c r="AG30" s="232"/>
      <c r="AI30" s="232"/>
      <c r="AJ30" s="236"/>
      <c r="AK30" s="236"/>
      <c r="AL30" s="232"/>
      <c r="AN30" s="232"/>
      <c r="AO30" s="236"/>
      <c r="AP30" s="236"/>
      <c r="AQ30" s="232"/>
      <c r="AS30" s="232"/>
      <c r="AT30" s="236"/>
      <c r="AU30" s="236"/>
      <c r="AV30" s="232"/>
      <c r="AY30" s="301"/>
      <c r="AZ30" s="236"/>
      <c r="BA30" s="236"/>
      <c r="BB30" s="232"/>
      <c r="BC30" s="208"/>
      <c r="BD30" s="232"/>
      <c r="BE30" s="236"/>
      <c r="BF30" s="236"/>
      <c r="BG30" s="232"/>
      <c r="BI30" s="232"/>
      <c r="BJ30" s="236"/>
      <c r="BK30" s="236"/>
      <c r="BL30" s="232"/>
      <c r="BN30" s="232"/>
      <c r="BO30" s="236"/>
      <c r="BP30" s="236"/>
      <c r="BQ30" s="232"/>
      <c r="BS30" s="25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/>
      <c r="CI30" s="236"/>
      <c r="CJ30" s="236"/>
      <c r="CK30" s="232"/>
      <c r="CM30" s="232"/>
      <c r="CN30" s="236"/>
      <c r="CO30" s="236"/>
      <c r="CP30" s="232"/>
      <c r="CR30" s="252"/>
      <c r="CS30" s="236"/>
      <c r="CT30" s="236"/>
      <c r="CU30" s="232"/>
      <c r="CW30" s="232"/>
      <c r="CX30" s="236"/>
    </row>
    <row r="31" spans="1:104" ht="14.45" hidden="1" customHeight="1" x14ac:dyDescent="0.25">
      <c r="A31" s="224"/>
      <c r="B31" s="227"/>
      <c r="D31" s="225" t="s">
        <v>960</v>
      </c>
      <c r="E31" s="226"/>
      <c r="F31" s="226"/>
      <c r="G31" s="226"/>
      <c r="H31" s="251"/>
      <c r="J31" s="232"/>
      <c r="K31" s="236"/>
      <c r="M31" s="232"/>
      <c r="N31" s="236"/>
      <c r="P31" s="232"/>
      <c r="Q31" s="236"/>
      <c r="S31" s="232"/>
      <c r="T31" s="236"/>
      <c r="V31" s="232"/>
      <c r="W31" s="236"/>
      <c r="Y31" s="301"/>
      <c r="Z31" s="236"/>
      <c r="AA31" s="236"/>
      <c r="AB31" s="232"/>
      <c r="AC31" s="208"/>
      <c r="AD31" s="232"/>
      <c r="AE31" s="236"/>
      <c r="AF31" s="236"/>
      <c r="AG31" s="232"/>
      <c r="AI31" s="232"/>
      <c r="AJ31" s="236"/>
      <c r="AK31" s="236"/>
      <c r="AL31" s="232"/>
      <c r="AN31" s="232"/>
      <c r="AO31" s="236"/>
      <c r="AP31" s="236"/>
      <c r="AQ31" s="232"/>
      <c r="AS31" s="232"/>
      <c r="AT31" s="236"/>
      <c r="AU31" s="236"/>
      <c r="AV31" s="232"/>
      <c r="AY31" s="301"/>
      <c r="AZ31" s="236"/>
      <c r="BA31" s="236"/>
      <c r="BB31" s="232"/>
      <c r="BC31" s="208"/>
      <c r="BD31" s="232"/>
      <c r="BE31" s="236"/>
      <c r="BF31" s="236"/>
      <c r="BG31" s="232"/>
      <c r="BI31" s="232"/>
      <c r="BJ31" s="236"/>
      <c r="BK31" s="236"/>
      <c r="BL31" s="232"/>
      <c r="BN31" s="232"/>
      <c r="BO31" s="236"/>
      <c r="BP31" s="236"/>
      <c r="BQ31" s="232"/>
      <c r="BS31" s="252"/>
      <c r="BT31" s="236"/>
      <c r="BU31" s="236"/>
      <c r="BV31" s="232"/>
      <c r="BX31" s="232"/>
      <c r="BY31" s="236"/>
      <c r="BZ31" s="236"/>
      <c r="CA31" s="232"/>
      <c r="CC31" s="232"/>
      <c r="CD31" s="236"/>
      <c r="CE31" s="236"/>
      <c r="CF31" s="232"/>
      <c r="CH31" s="232"/>
      <c r="CI31" s="236"/>
      <c r="CJ31" s="236"/>
      <c r="CK31" s="232"/>
      <c r="CM31" s="232"/>
      <c r="CN31" s="236"/>
      <c r="CO31" s="236"/>
      <c r="CP31" s="232"/>
      <c r="CR31" s="252"/>
      <c r="CS31" s="236"/>
      <c r="CT31" s="236"/>
      <c r="CU31" s="232"/>
      <c r="CW31" s="232"/>
      <c r="CX31" s="236"/>
    </row>
    <row r="32" spans="1:104" ht="14.45" hidden="1" customHeight="1" x14ac:dyDescent="0.25">
      <c r="A32" s="224"/>
      <c r="B32" s="227"/>
      <c r="D32" s="225" t="s">
        <v>960</v>
      </c>
      <c r="E32" s="226"/>
      <c r="F32" s="226"/>
      <c r="G32" s="226"/>
      <c r="H32" s="251"/>
      <c r="J32" s="232"/>
      <c r="K32" s="236"/>
      <c r="M32" s="232"/>
      <c r="N32" s="236"/>
      <c r="P32" s="232"/>
      <c r="Q32" s="236"/>
      <c r="S32" s="232"/>
      <c r="T32" s="236"/>
      <c r="V32" s="232"/>
      <c r="W32" s="236"/>
      <c r="Y32" s="301"/>
      <c r="Z32" s="236"/>
      <c r="AA32" s="236"/>
      <c r="AB32" s="232"/>
      <c r="AC32" s="208"/>
      <c r="AD32" s="232"/>
      <c r="AE32" s="236"/>
      <c r="AF32" s="236"/>
      <c r="AG32" s="232"/>
      <c r="AI32" s="232"/>
      <c r="AJ32" s="236"/>
      <c r="AK32" s="236"/>
      <c r="AL32" s="232"/>
      <c r="AN32" s="232"/>
      <c r="AO32" s="236"/>
      <c r="AP32" s="236"/>
      <c r="AQ32" s="232"/>
      <c r="AS32" s="232"/>
      <c r="AT32" s="236"/>
      <c r="AU32" s="236"/>
      <c r="AV32" s="232"/>
      <c r="AY32" s="301"/>
      <c r="AZ32" s="236"/>
      <c r="BA32" s="236"/>
      <c r="BB32" s="232"/>
      <c r="BC32" s="208"/>
      <c r="BD32" s="232"/>
      <c r="BE32" s="236"/>
      <c r="BF32" s="236"/>
      <c r="BG32" s="232"/>
      <c r="BI32" s="232"/>
      <c r="BJ32" s="236"/>
      <c r="BK32" s="236"/>
      <c r="BL32" s="232"/>
      <c r="BN32" s="232"/>
      <c r="BO32" s="236"/>
      <c r="BP32" s="236"/>
      <c r="BQ32" s="232"/>
      <c r="BS32" s="25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/>
      <c r="CI32" s="236"/>
      <c r="CJ32" s="236"/>
      <c r="CK32" s="232"/>
      <c r="CM32" s="232"/>
      <c r="CN32" s="236"/>
      <c r="CO32" s="236"/>
      <c r="CP32" s="232"/>
      <c r="CR32" s="252"/>
      <c r="CS32" s="236"/>
      <c r="CT32" s="236"/>
      <c r="CU32" s="232"/>
      <c r="CW32" s="232"/>
      <c r="CX32" s="236"/>
    </row>
    <row r="33" spans="1:102" ht="14.45" hidden="1" customHeight="1" x14ac:dyDescent="0.25">
      <c r="A33" s="224"/>
      <c r="B33" s="227"/>
      <c r="D33" s="225" t="s">
        <v>960</v>
      </c>
      <c r="E33" s="226"/>
      <c r="F33" s="226"/>
      <c r="G33" s="226"/>
      <c r="H33" s="251"/>
      <c r="J33" s="232"/>
      <c r="K33" s="236"/>
      <c r="M33" s="232"/>
      <c r="N33" s="236"/>
      <c r="P33" s="232"/>
      <c r="Q33" s="236"/>
      <c r="S33" s="232"/>
      <c r="T33" s="236"/>
      <c r="V33" s="232"/>
      <c r="W33" s="236"/>
      <c r="Y33" s="301"/>
      <c r="Z33" s="236"/>
      <c r="AA33" s="236"/>
      <c r="AB33" s="232"/>
      <c r="AC33" s="208"/>
      <c r="AD33" s="232"/>
      <c r="AE33" s="236"/>
      <c r="AF33" s="236"/>
      <c r="AG33" s="232"/>
      <c r="AI33" s="232"/>
      <c r="AJ33" s="236"/>
      <c r="AK33" s="236"/>
      <c r="AL33" s="232"/>
      <c r="AN33" s="232"/>
      <c r="AO33" s="236"/>
      <c r="AP33" s="236"/>
      <c r="AQ33" s="232"/>
      <c r="AS33" s="232"/>
      <c r="AT33" s="236"/>
      <c r="AU33" s="236"/>
      <c r="AV33" s="232"/>
      <c r="AY33" s="301"/>
      <c r="AZ33" s="236"/>
      <c r="BA33" s="236"/>
      <c r="BB33" s="232"/>
      <c r="BC33" s="208"/>
      <c r="BD33" s="232"/>
      <c r="BE33" s="236"/>
      <c r="BF33" s="236"/>
      <c r="BG33" s="232"/>
      <c r="BI33" s="232"/>
      <c r="BJ33" s="236"/>
      <c r="BK33" s="236"/>
      <c r="BL33" s="232"/>
      <c r="BN33" s="232"/>
      <c r="BO33" s="236"/>
      <c r="BP33" s="236"/>
      <c r="BQ33" s="232"/>
      <c r="BS33" s="25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/>
      <c r="CI33" s="236"/>
      <c r="CJ33" s="236"/>
      <c r="CK33" s="232"/>
      <c r="CM33" s="232"/>
      <c r="CN33" s="236"/>
      <c r="CO33" s="236"/>
      <c r="CP33" s="232"/>
      <c r="CR33" s="252"/>
      <c r="CS33" s="236"/>
      <c r="CT33" s="236"/>
      <c r="CU33" s="232"/>
      <c r="CW33" s="232"/>
      <c r="CX33" s="236"/>
    </row>
    <row r="34" spans="1:102" s="208" customFormat="1" x14ac:dyDescent="0.25">
      <c r="A34" s="227"/>
      <c r="B34" s="227"/>
      <c r="D34" s="218"/>
      <c r="J34" s="251"/>
      <c r="K34" s="251"/>
      <c r="M34" s="251"/>
      <c r="N34" s="251"/>
      <c r="P34" s="251"/>
      <c r="Q34" s="251"/>
      <c r="S34" s="251"/>
      <c r="T34" s="251"/>
      <c r="V34" s="251"/>
      <c r="W34" s="251"/>
      <c r="Y34" s="251"/>
      <c r="Z34" s="251"/>
      <c r="AA34" s="251"/>
      <c r="AB34" s="251"/>
      <c r="AD34" s="251"/>
      <c r="AE34" s="251"/>
      <c r="AF34" s="251"/>
      <c r="AG34" s="251"/>
      <c r="AI34" s="251"/>
      <c r="AJ34" s="251"/>
      <c r="AK34" s="251"/>
      <c r="AL34" s="251"/>
      <c r="AN34" s="251"/>
      <c r="AO34" s="251"/>
      <c r="AP34" s="251"/>
      <c r="AQ34" s="251"/>
      <c r="AS34" s="251"/>
      <c r="AT34" s="251"/>
      <c r="AU34" s="251"/>
      <c r="AV34" s="251"/>
      <c r="AY34" s="251"/>
      <c r="AZ34" s="251"/>
      <c r="BA34" s="251"/>
      <c r="BB34" s="251"/>
      <c r="BD34" s="251"/>
      <c r="BE34" s="251"/>
      <c r="BF34" s="251"/>
      <c r="BG34" s="251"/>
      <c r="BI34" s="251"/>
      <c r="BJ34" s="251"/>
      <c r="BK34" s="251"/>
      <c r="BL34" s="251"/>
      <c r="BN34" s="251"/>
      <c r="BO34" s="251"/>
      <c r="BP34" s="251"/>
      <c r="BQ34" s="251"/>
      <c r="BS34" s="251"/>
      <c r="BT34" s="251"/>
      <c r="BU34" s="251"/>
      <c r="BV34" s="251"/>
      <c r="BX34" s="251"/>
      <c r="BY34" s="251"/>
      <c r="BZ34" s="251"/>
      <c r="CA34" s="251"/>
      <c r="CC34" s="251"/>
      <c r="CD34" s="251"/>
      <c r="CE34" s="251"/>
      <c r="CF34" s="251"/>
      <c r="CH34" s="251"/>
      <c r="CI34" s="251"/>
      <c r="CJ34" s="251"/>
      <c r="CK34" s="251"/>
      <c r="CM34" s="251"/>
      <c r="CN34" s="251"/>
      <c r="CO34" s="251"/>
      <c r="CP34" s="251"/>
      <c r="CR34" s="251"/>
      <c r="CS34" s="251"/>
      <c r="CT34" s="251"/>
      <c r="CU34" s="251"/>
      <c r="CW34" s="251"/>
      <c r="CX34" s="251"/>
    </row>
    <row r="35" spans="1:102" s="249" customFormat="1" ht="30" x14ac:dyDescent="0.25">
      <c r="A35" s="219" t="s">
        <v>181</v>
      </c>
      <c r="B35" s="220" t="s">
        <v>188</v>
      </c>
      <c r="C35" s="221"/>
      <c r="D35" s="222"/>
      <c r="E35" s="223"/>
      <c r="F35" s="223"/>
      <c r="G35" s="223"/>
      <c r="H35" s="223"/>
      <c r="I35" s="221"/>
      <c r="J35" s="238"/>
      <c r="K35" s="238"/>
      <c r="L35" s="221"/>
      <c r="M35" s="238"/>
      <c r="N35" s="238"/>
      <c r="O35" s="221"/>
      <c r="P35" s="238"/>
      <c r="Q35" s="238"/>
      <c r="R35" s="221"/>
      <c r="S35" s="238"/>
      <c r="T35" s="238"/>
      <c r="V35" s="238"/>
      <c r="W35" s="238"/>
      <c r="Y35" s="238"/>
      <c r="Z35" s="238"/>
      <c r="AA35" s="238"/>
      <c r="AB35" s="238"/>
      <c r="AC35" s="221"/>
      <c r="AD35" s="238"/>
      <c r="AE35" s="238"/>
      <c r="AF35" s="238"/>
      <c r="AG35" s="238"/>
      <c r="AH35" s="221"/>
      <c r="AI35" s="238"/>
      <c r="AJ35" s="238"/>
      <c r="AK35" s="238"/>
      <c r="AL35" s="238"/>
      <c r="AM35" s="221"/>
      <c r="AN35" s="238"/>
      <c r="AO35" s="238"/>
      <c r="AP35" s="238"/>
      <c r="AQ35" s="238"/>
      <c r="AS35" s="238"/>
      <c r="AT35" s="238"/>
      <c r="AU35" s="238"/>
      <c r="AV35" s="238"/>
      <c r="AY35" s="238"/>
      <c r="AZ35" s="238"/>
      <c r="BA35" s="238"/>
      <c r="BB35" s="238"/>
      <c r="BC35" s="221"/>
      <c r="BD35" s="238"/>
      <c r="BE35" s="238"/>
      <c r="BF35" s="238"/>
      <c r="BG35" s="238"/>
      <c r="BH35" s="221"/>
      <c r="BI35" s="238"/>
      <c r="BJ35" s="238"/>
      <c r="BK35" s="238"/>
      <c r="BL35" s="238"/>
      <c r="BM35" s="221"/>
      <c r="BN35" s="238"/>
      <c r="BO35" s="238"/>
      <c r="BP35" s="238"/>
      <c r="BQ35" s="238"/>
      <c r="BS35" s="238"/>
      <c r="BT35" s="238"/>
      <c r="BU35" s="238"/>
      <c r="BV35" s="238"/>
      <c r="BX35" s="238"/>
      <c r="BY35" s="238"/>
      <c r="BZ35" s="238"/>
      <c r="CA35" s="238"/>
      <c r="CC35" s="238"/>
      <c r="CD35" s="238"/>
      <c r="CE35" s="238"/>
      <c r="CF35" s="238"/>
      <c r="CG35" s="221"/>
      <c r="CH35" s="238"/>
      <c r="CI35" s="238"/>
      <c r="CJ35" s="238"/>
      <c r="CK35" s="238"/>
      <c r="CL35" s="221"/>
      <c r="CM35" s="238"/>
      <c r="CN35" s="238"/>
      <c r="CO35" s="238"/>
      <c r="CP35" s="238"/>
      <c r="CR35" s="238"/>
      <c r="CS35" s="238"/>
      <c r="CT35" s="238"/>
      <c r="CU35" s="238"/>
      <c r="CW35" s="238"/>
      <c r="CX35" s="238"/>
    </row>
    <row r="36" spans="1:102" x14ac:dyDescent="0.25">
      <c r="A36" s="224" t="s">
        <v>182</v>
      </c>
      <c r="B36" s="224"/>
      <c r="D36" s="228" t="s">
        <v>940</v>
      </c>
      <c r="E36" s="229"/>
      <c r="F36" s="229"/>
      <c r="G36" s="229"/>
      <c r="H36" s="229"/>
      <c r="J36" s="232">
        <f>SUM(M36,P36,S36,V36)</f>
        <v>38.099999999999994</v>
      </c>
      <c r="K36" s="236"/>
      <c r="M36" s="232">
        <v>0</v>
      </c>
      <c r="N36" s="236"/>
      <c r="P36" s="232">
        <f>10*65/60</f>
        <v>10.833333333333334</v>
      </c>
      <c r="Q36" s="236"/>
      <c r="S36" s="232">
        <f>9.6*65/60</f>
        <v>10.4</v>
      </c>
      <c r="T36" s="236"/>
      <c r="V36" s="232">
        <f>9.2*110/60</f>
        <v>16.866666666666664</v>
      </c>
      <c r="W36" s="236"/>
      <c r="Y36" s="232"/>
      <c r="Z36" s="236"/>
      <c r="AA36" s="236"/>
      <c r="AB36" s="232">
        <f t="shared" ref="AB36:AB37" si="19">SUM(AG36,AL36,AQ36,AV36)</f>
        <v>0</v>
      </c>
      <c r="AC36" s="208"/>
      <c r="AD36" s="232">
        <f>0*5/6</f>
        <v>0</v>
      </c>
      <c r="AE36" s="236"/>
      <c r="AF36" s="236"/>
      <c r="AG36" s="232"/>
      <c r="AI36" s="232">
        <f>0*5/6</f>
        <v>0</v>
      </c>
      <c r="AJ36" s="236"/>
      <c r="AK36" s="236"/>
      <c r="AL36" s="232"/>
      <c r="AN36" s="232">
        <f>0*5/6</f>
        <v>0</v>
      </c>
      <c r="AO36" s="236"/>
      <c r="AP36" s="236"/>
      <c r="AQ36" s="232"/>
      <c r="AS36" s="232">
        <f>0*5/6</f>
        <v>0</v>
      </c>
      <c r="AT36" s="236"/>
      <c r="AU36" s="236"/>
      <c r="AV36" s="232"/>
      <c r="AY36" s="330">
        <f t="shared" ref="AY36:AY37" si="20">SUM(BD36,BI36,BN36,BS36)</f>
        <v>0</v>
      </c>
      <c r="AZ36" s="236"/>
      <c r="BA36" s="236"/>
      <c r="BB36" s="232">
        <f t="shared" ref="BB36:BB37" si="21">SUM(BG36,BL36,BQ36,BV36)</f>
        <v>0</v>
      </c>
      <c r="BC36" s="208"/>
      <c r="BD36" s="232"/>
      <c r="BE36" s="236"/>
      <c r="BF36" s="236"/>
      <c r="BG36" s="232"/>
      <c r="BI36" s="232"/>
      <c r="BJ36" s="236"/>
      <c r="BK36" s="236"/>
      <c r="BL36" s="232"/>
      <c r="BN36" s="232"/>
      <c r="BO36" s="236"/>
      <c r="BP36" s="236"/>
      <c r="BQ36" s="232"/>
      <c r="BS36" s="232"/>
      <c r="BT36" s="236"/>
      <c r="BU36" s="236"/>
      <c r="BV36" s="232"/>
      <c r="BX36" s="232">
        <f>SUM(CC36,CH36,CM36,CR36)</f>
        <v>0</v>
      </c>
      <c r="BY36" s="236"/>
      <c r="BZ36" s="236"/>
      <c r="CA36" s="232">
        <f>SUM(CF36,CK36,CP36,CU36)</f>
        <v>0</v>
      </c>
      <c r="CC36" s="232"/>
      <c r="CD36" s="236"/>
      <c r="CE36" s="236"/>
      <c r="CF36" s="232"/>
      <c r="CH36" s="232"/>
      <c r="CI36" s="236"/>
      <c r="CJ36" s="236"/>
      <c r="CK36" s="232"/>
      <c r="CM36" s="232"/>
      <c r="CN36" s="236"/>
      <c r="CO36" s="236"/>
      <c r="CP36" s="232"/>
      <c r="CR36" s="232"/>
      <c r="CS36" s="236"/>
      <c r="CT36" s="236"/>
      <c r="CU36" s="232"/>
      <c r="CW36" s="232">
        <f>SUM(J36,Y36,AY36,BX36)</f>
        <v>38.099999999999994</v>
      </c>
      <c r="CX36" s="236"/>
    </row>
    <row r="37" spans="1:102" hidden="1" x14ac:dyDescent="0.25">
      <c r="A37" s="224" t="s">
        <v>183</v>
      </c>
      <c r="B37" s="224"/>
      <c r="D37" s="228" t="s">
        <v>940</v>
      </c>
      <c r="E37" s="229"/>
      <c r="F37" s="229"/>
      <c r="G37" s="229"/>
      <c r="H37" s="229"/>
      <c r="J37" s="232">
        <f>SUM(M37,P37,S37,V37)</f>
        <v>0</v>
      </c>
      <c r="K37" s="236"/>
      <c r="M37" s="232"/>
      <c r="N37" s="236"/>
      <c r="P37" s="232"/>
      <c r="Q37" s="236"/>
      <c r="S37" s="232"/>
      <c r="T37" s="236"/>
      <c r="V37" s="232"/>
      <c r="W37" s="236"/>
      <c r="Y37" s="232"/>
      <c r="Z37" s="236"/>
      <c r="AA37" s="236"/>
      <c r="AB37" s="232">
        <f t="shared" si="19"/>
        <v>0</v>
      </c>
      <c r="AC37" s="208"/>
      <c r="AD37" s="232">
        <f>40*5/6</f>
        <v>33.333333333333336</v>
      </c>
      <c r="AE37" s="236"/>
      <c r="AF37" s="236"/>
      <c r="AG37" s="232"/>
      <c r="AI37" s="232">
        <f>40*5/6</f>
        <v>33.333333333333336</v>
      </c>
      <c r="AJ37" s="236"/>
      <c r="AK37" s="236"/>
      <c r="AL37" s="232"/>
      <c r="AN37" s="232">
        <f>40*5/6</f>
        <v>33.333333333333336</v>
      </c>
      <c r="AO37" s="236"/>
      <c r="AP37" s="236"/>
      <c r="AQ37" s="232"/>
      <c r="AS37" s="232">
        <f>0*5/6</f>
        <v>0</v>
      </c>
      <c r="AT37" s="236"/>
      <c r="AU37" s="236"/>
      <c r="AV37" s="232"/>
      <c r="AY37" s="330">
        <f t="shared" si="20"/>
        <v>0</v>
      </c>
      <c r="AZ37" s="236"/>
      <c r="BA37" s="236"/>
      <c r="BB37" s="232">
        <f t="shared" si="21"/>
        <v>0</v>
      </c>
      <c r="BC37" s="208"/>
      <c r="BD37" s="232"/>
      <c r="BE37" s="236"/>
      <c r="BF37" s="236"/>
      <c r="BG37" s="232"/>
      <c r="BI37" s="232"/>
      <c r="BJ37" s="236"/>
      <c r="BK37" s="236"/>
      <c r="BL37" s="232"/>
      <c r="BN37" s="232"/>
      <c r="BO37" s="236"/>
      <c r="BP37" s="236"/>
      <c r="BQ37" s="232"/>
      <c r="BS37" s="232"/>
      <c r="BT37" s="236"/>
      <c r="BU37" s="236"/>
      <c r="BV37" s="232"/>
      <c r="BX37" s="232">
        <f t="shared" ref="BX37" si="22">SUM(CC37,CH37,CM37,CR37)</f>
        <v>0</v>
      </c>
      <c r="BY37" s="236"/>
      <c r="BZ37" s="236"/>
      <c r="CA37" s="232">
        <f t="shared" ref="CA37" si="23">SUM(CF37,CK37,CP37,CU37)</f>
        <v>0</v>
      </c>
      <c r="CC37" s="232"/>
      <c r="CD37" s="236"/>
      <c r="CE37" s="236"/>
      <c r="CF37" s="232"/>
      <c r="CH37" s="232"/>
      <c r="CI37" s="236"/>
      <c r="CJ37" s="236"/>
      <c r="CK37" s="232"/>
      <c r="CM37" s="232"/>
      <c r="CN37" s="236"/>
      <c r="CO37" s="236"/>
      <c r="CP37" s="232"/>
      <c r="CR37" s="232"/>
      <c r="CS37" s="236"/>
      <c r="CT37" s="236"/>
      <c r="CU37" s="232"/>
      <c r="CW37" s="232">
        <f>SUM(J37,Y37,AY37,BX37)</f>
        <v>0</v>
      </c>
      <c r="CX37" s="236"/>
    </row>
    <row r="38" spans="1:102" hidden="1" x14ac:dyDescent="0.25">
      <c r="A38" s="224" t="s">
        <v>184</v>
      </c>
      <c r="B38" s="224"/>
      <c r="D38" s="228"/>
      <c r="E38" s="229"/>
      <c r="F38" s="229"/>
      <c r="G38" s="229"/>
      <c r="H38" s="229"/>
      <c r="J38" s="232">
        <f>SUM(M38,P38,S38,V38)</f>
        <v>0</v>
      </c>
      <c r="K38" s="236"/>
      <c r="M38" s="232"/>
      <c r="N38" s="236"/>
      <c r="P38" s="232"/>
      <c r="Q38" s="236"/>
      <c r="S38" s="232"/>
      <c r="T38" s="236"/>
      <c r="V38" s="232"/>
      <c r="W38" s="236"/>
      <c r="Y38" s="301"/>
      <c r="Z38" s="236"/>
      <c r="AA38" s="236"/>
      <c r="AB38" s="232">
        <f t="shared" ref="AB38:AB39" si="24">SUM(AG38,AL38,AQ38,AV38)</f>
        <v>0</v>
      </c>
      <c r="AC38" s="208"/>
      <c r="AD38" s="232"/>
      <c r="AE38" s="236"/>
      <c r="AF38" s="236"/>
      <c r="AG38" s="232"/>
      <c r="AI38" s="232"/>
      <c r="AJ38" s="236"/>
      <c r="AK38" s="236"/>
      <c r="AL38" s="232"/>
      <c r="AN38" s="232"/>
      <c r="AO38" s="236"/>
      <c r="AP38" s="236"/>
      <c r="AQ38" s="232"/>
      <c r="AS38" s="232"/>
      <c r="AT38" s="236"/>
      <c r="AU38" s="236"/>
      <c r="AV38" s="232"/>
      <c r="AY38" s="301">
        <f t="shared" ref="AY38:AY39" si="25">SUM(BD38,BI38,BN38,BS38)</f>
        <v>0</v>
      </c>
      <c r="AZ38" s="236"/>
      <c r="BA38" s="236"/>
      <c r="BB38" s="232">
        <f t="shared" ref="BB38:BB39" si="26">SUM(BG38,BL38,BQ38,BV38)</f>
        <v>0</v>
      </c>
      <c r="BC38" s="208"/>
      <c r="BD38" s="232"/>
      <c r="BE38" s="236"/>
      <c r="BF38" s="236"/>
      <c r="BG38" s="232"/>
      <c r="BI38" s="232"/>
      <c r="BJ38" s="236"/>
      <c r="BK38" s="236"/>
      <c r="BL38" s="232"/>
      <c r="BN38" s="232"/>
      <c r="BO38" s="236"/>
      <c r="BP38" s="236"/>
      <c r="BQ38" s="232"/>
      <c r="BS38" s="232"/>
      <c r="BT38" s="236"/>
      <c r="BU38" s="236"/>
      <c r="BV38" s="232"/>
      <c r="BX38" s="232">
        <f t="shared" ref="BX38:BX39" si="27">SUM(CC38,CH38,CM38,CR38)</f>
        <v>0</v>
      </c>
      <c r="BY38" s="236"/>
      <c r="BZ38" s="236"/>
      <c r="CA38" s="232">
        <f t="shared" ref="CA38:CA39" si="28">SUM(CF38,CK38,CP38,CU38)</f>
        <v>0</v>
      </c>
      <c r="CC38" s="232"/>
      <c r="CD38" s="236"/>
      <c r="CE38" s="236"/>
      <c r="CF38" s="232"/>
      <c r="CH38" s="232"/>
      <c r="CI38" s="236"/>
      <c r="CJ38" s="236"/>
      <c r="CK38" s="232"/>
      <c r="CM38" s="232"/>
      <c r="CN38" s="236"/>
      <c r="CO38" s="236"/>
      <c r="CP38" s="232"/>
      <c r="CR38" s="232"/>
      <c r="CS38" s="236"/>
      <c r="CT38" s="236"/>
      <c r="CU38" s="232"/>
      <c r="CW38" s="232">
        <f>SUM(J38,Y38,AY38,BX38)</f>
        <v>0</v>
      </c>
      <c r="CX38" s="236"/>
    </row>
    <row r="39" spans="1:102" s="230" customFormat="1" hidden="1" x14ac:dyDescent="0.25">
      <c r="A39" s="224" t="s">
        <v>187</v>
      </c>
      <c r="B39" s="224"/>
      <c r="D39" s="228"/>
      <c r="E39" s="229"/>
      <c r="F39" s="229"/>
      <c r="G39" s="229"/>
      <c r="H39" s="229"/>
      <c r="I39" s="208"/>
      <c r="J39" s="232">
        <f>SUM(M39,P39,S39,V39)</f>
        <v>0</v>
      </c>
      <c r="K39" s="236"/>
      <c r="M39" s="232"/>
      <c r="N39" s="236"/>
      <c r="P39" s="232"/>
      <c r="Q39" s="236"/>
      <c r="S39" s="232"/>
      <c r="T39" s="236"/>
      <c r="V39" s="232"/>
      <c r="W39" s="236"/>
      <c r="Y39" s="301"/>
      <c r="Z39" s="236"/>
      <c r="AA39" s="236"/>
      <c r="AB39" s="232">
        <f t="shared" si="24"/>
        <v>0</v>
      </c>
      <c r="AD39" s="232"/>
      <c r="AE39" s="236"/>
      <c r="AF39" s="236"/>
      <c r="AG39" s="232"/>
      <c r="AI39" s="232"/>
      <c r="AJ39" s="236"/>
      <c r="AK39" s="236"/>
      <c r="AL39" s="232"/>
      <c r="AN39" s="232"/>
      <c r="AO39" s="236"/>
      <c r="AP39" s="236"/>
      <c r="AQ39" s="232"/>
      <c r="AS39" s="232"/>
      <c r="AT39" s="236"/>
      <c r="AU39" s="236"/>
      <c r="AV39" s="232"/>
      <c r="AY39" s="301">
        <f t="shared" si="25"/>
        <v>0</v>
      </c>
      <c r="AZ39" s="236"/>
      <c r="BA39" s="236"/>
      <c r="BB39" s="232">
        <f t="shared" si="26"/>
        <v>0</v>
      </c>
      <c r="BD39" s="232"/>
      <c r="BE39" s="236"/>
      <c r="BF39" s="236"/>
      <c r="BG39" s="232"/>
      <c r="BI39" s="232"/>
      <c r="BJ39" s="236"/>
      <c r="BK39" s="236"/>
      <c r="BL39" s="232"/>
      <c r="BN39" s="232"/>
      <c r="BO39" s="236"/>
      <c r="BP39" s="236"/>
      <c r="BQ39" s="232"/>
      <c r="BS39" s="232"/>
      <c r="BT39" s="236"/>
      <c r="BU39" s="236"/>
      <c r="BV39" s="232"/>
      <c r="BX39" s="232">
        <f t="shared" si="27"/>
        <v>0</v>
      </c>
      <c r="BY39" s="236"/>
      <c r="BZ39" s="236"/>
      <c r="CA39" s="232">
        <f t="shared" si="28"/>
        <v>0</v>
      </c>
      <c r="CC39" s="232"/>
      <c r="CD39" s="236"/>
      <c r="CE39" s="236"/>
      <c r="CF39" s="232"/>
      <c r="CH39" s="232"/>
      <c r="CI39" s="236"/>
      <c r="CJ39" s="236"/>
      <c r="CK39" s="232"/>
      <c r="CM39" s="232"/>
      <c r="CN39" s="236"/>
      <c r="CO39" s="236"/>
      <c r="CP39" s="232"/>
      <c r="CR39" s="232"/>
      <c r="CS39" s="236"/>
      <c r="CT39" s="236"/>
      <c r="CU39" s="232"/>
      <c r="CW39" s="232">
        <f>SUM(J39,Y39,AY39,BX39)</f>
        <v>0</v>
      </c>
      <c r="CX39" s="236"/>
    </row>
    <row r="40" spans="1:102" s="208" customFormat="1" x14ac:dyDescent="0.25">
      <c r="D40" s="218"/>
      <c r="J40" s="251"/>
      <c r="K40" s="251"/>
      <c r="M40" s="251"/>
      <c r="N40" s="251"/>
      <c r="P40" s="251"/>
      <c r="Q40" s="251"/>
      <c r="S40" s="251"/>
      <c r="T40" s="251"/>
      <c r="V40" s="251"/>
      <c r="W40" s="251"/>
      <c r="Y40" s="251"/>
      <c r="Z40" s="251"/>
      <c r="AA40" s="251"/>
      <c r="AB40" s="251"/>
      <c r="AD40" s="251"/>
      <c r="AE40" s="251"/>
      <c r="AF40" s="251"/>
      <c r="AG40" s="251"/>
      <c r="AI40" s="251"/>
      <c r="AJ40" s="251"/>
      <c r="AK40" s="251"/>
      <c r="AL40" s="251"/>
      <c r="AN40" s="251"/>
      <c r="AO40" s="251"/>
      <c r="AP40" s="251"/>
      <c r="AQ40" s="251"/>
      <c r="AS40" s="251"/>
      <c r="AT40" s="251"/>
      <c r="AU40" s="251"/>
      <c r="AV40" s="251"/>
      <c r="AY40" s="251"/>
      <c r="AZ40" s="251"/>
      <c r="BA40" s="251"/>
      <c r="BB40" s="251"/>
      <c r="BD40" s="251"/>
      <c r="BE40" s="251"/>
      <c r="BF40" s="251"/>
      <c r="BG40" s="251"/>
      <c r="BI40" s="251"/>
      <c r="BJ40" s="251"/>
      <c r="BK40" s="251"/>
      <c r="BL40" s="251"/>
      <c r="BN40" s="251"/>
      <c r="BO40" s="251"/>
      <c r="BP40" s="251"/>
      <c r="BQ40" s="251"/>
      <c r="BS40" s="251"/>
      <c r="BT40" s="251"/>
      <c r="BU40" s="251"/>
      <c r="BV40" s="251"/>
      <c r="BX40" s="251"/>
      <c r="BY40" s="251"/>
      <c r="BZ40" s="251"/>
      <c r="CA40" s="251"/>
      <c r="CC40" s="251"/>
      <c r="CD40" s="251"/>
      <c r="CE40" s="251"/>
      <c r="CF40" s="251"/>
      <c r="CH40" s="251"/>
      <c r="CI40" s="251"/>
      <c r="CJ40" s="251"/>
      <c r="CK40" s="251"/>
      <c r="CM40" s="251"/>
      <c r="CN40" s="251"/>
      <c r="CO40" s="251"/>
      <c r="CP40" s="251"/>
      <c r="CR40" s="251"/>
      <c r="CS40" s="251"/>
      <c r="CT40" s="251"/>
      <c r="CU40" s="251"/>
      <c r="CW40" s="251"/>
      <c r="CX40" s="251"/>
    </row>
    <row r="41" spans="1:102" s="249" customFormat="1" ht="30" x14ac:dyDescent="0.25">
      <c r="A41" s="219" t="s">
        <v>0</v>
      </c>
      <c r="B41" s="220" t="s">
        <v>188</v>
      </c>
      <c r="C41" s="221"/>
      <c r="D41" s="222"/>
      <c r="E41" s="223"/>
      <c r="F41" s="223"/>
      <c r="G41" s="223"/>
      <c r="H41" s="223"/>
      <c r="I41" s="221"/>
      <c r="J41" s="238"/>
      <c r="K41" s="238"/>
      <c r="L41" s="221"/>
      <c r="M41" s="238"/>
      <c r="N41" s="238"/>
      <c r="O41" s="221"/>
      <c r="P41" s="238"/>
      <c r="Q41" s="238"/>
      <c r="R41" s="221"/>
      <c r="S41" s="238"/>
      <c r="T41" s="238"/>
      <c r="V41" s="238"/>
      <c r="W41" s="238"/>
      <c r="Y41" s="238"/>
      <c r="Z41" s="238"/>
      <c r="AA41" s="238"/>
      <c r="AB41" s="238"/>
      <c r="AC41" s="221"/>
      <c r="AD41" s="238"/>
      <c r="AE41" s="238"/>
      <c r="AF41" s="238"/>
      <c r="AG41" s="238"/>
      <c r="AH41" s="221"/>
      <c r="AI41" s="238"/>
      <c r="AJ41" s="238"/>
      <c r="AK41" s="238"/>
      <c r="AL41" s="238"/>
      <c r="AM41" s="221"/>
      <c r="AN41" s="238"/>
      <c r="AO41" s="238"/>
      <c r="AP41" s="238"/>
      <c r="AQ41" s="238"/>
      <c r="AS41" s="238"/>
      <c r="AT41" s="238"/>
      <c r="AU41" s="238"/>
      <c r="AV41" s="238"/>
      <c r="AY41" s="238"/>
      <c r="AZ41" s="238"/>
      <c r="BA41" s="238"/>
      <c r="BB41" s="238"/>
      <c r="BC41" s="221"/>
      <c r="BD41" s="238"/>
      <c r="BE41" s="238"/>
      <c r="BF41" s="238"/>
      <c r="BG41" s="238"/>
      <c r="BH41" s="221"/>
      <c r="BI41" s="238"/>
      <c r="BJ41" s="238"/>
      <c r="BK41" s="238"/>
      <c r="BL41" s="238"/>
      <c r="BM41" s="221"/>
      <c r="BN41" s="238"/>
      <c r="BO41" s="238"/>
      <c r="BP41" s="238"/>
      <c r="BQ41" s="238"/>
      <c r="BS41" s="238"/>
      <c r="BT41" s="238"/>
      <c r="BU41" s="238"/>
      <c r="BV41" s="238"/>
      <c r="BX41" s="238"/>
      <c r="BY41" s="238"/>
      <c r="BZ41" s="238"/>
      <c r="CA41" s="238"/>
      <c r="CC41" s="238"/>
      <c r="CD41" s="238"/>
      <c r="CE41" s="238"/>
      <c r="CF41" s="238"/>
      <c r="CG41" s="221"/>
      <c r="CH41" s="238"/>
      <c r="CI41" s="238"/>
      <c r="CJ41" s="238"/>
      <c r="CK41" s="238"/>
      <c r="CL41" s="221"/>
      <c r="CM41" s="238"/>
      <c r="CN41" s="238"/>
      <c r="CO41" s="238"/>
      <c r="CP41" s="238"/>
      <c r="CR41" s="238"/>
      <c r="CS41" s="238"/>
      <c r="CT41" s="238"/>
      <c r="CU41" s="238"/>
      <c r="CW41" s="238"/>
      <c r="CX41" s="238"/>
    </row>
    <row r="42" spans="1:102" x14ac:dyDescent="0.25">
      <c r="A42" s="231" t="s">
        <v>85</v>
      </c>
      <c r="B42" s="231"/>
      <c r="D42" s="228"/>
      <c r="E42" s="229"/>
      <c r="F42" s="229"/>
      <c r="G42" s="229"/>
      <c r="H42" s="229"/>
      <c r="J42" s="236"/>
      <c r="K42" s="232">
        <f>SUM(N42,Q42,T42,W42)</f>
        <v>345.6</v>
      </c>
      <c r="M42" s="236"/>
      <c r="N42" s="210">
        <v>0</v>
      </c>
      <c r="P42" s="236"/>
      <c r="Q42" s="232">
        <f>16*10</f>
        <v>160</v>
      </c>
      <c r="S42" s="236"/>
      <c r="T42" s="232">
        <f>16*9.6</f>
        <v>153.6</v>
      </c>
      <c r="V42" s="236"/>
      <c r="W42" s="232">
        <f>8*4</f>
        <v>32</v>
      </c>
      <c r="Y42" s="331"/>
      <c r="Z42" s="232"/>
      <c r="AA42" s="236"/>
      <c r="AB42" s="236"/>
      <c r="AC42" s="208"/>
      <c r="AD42" s="236"/>
      <c r="AE42" s="232"/>
      <c r="AF42" s="236"/>
      <c r="AG42" s="236"/>
      <c r="AI42" s="236"/>
      <c r="AJ42" s="232"/>
      <c r="AK42" s="236"/>
      <c r="AL42" s="236"/>
      <c r="AN42" s="236"/>
      <c r="AO42" s="232"/>
      <c r="AP42" s="236"/>
      <c r="AQ42" s="236"/>
      <c r="AS42" s="236"/>
      <c r="AT42" s="232"/>
      <c r="AU42" s="236"/>
      <c r="AV42" s="236"/>
      <c r="AY42" s="331"/>
      <c r="AZ42" s="232">
        <f>SUM(BE42,BJ42,BO42,BT42)</f>
        <v>0</v>
      </c>
      <c r="BA42" s="236"/>
      <c r="BB42" s="236"/>
      <c r="BC42" s="208"/>
      <c r="BD42" s="236"/>
      <c r="BE42" s="232"/>
      <c r="BF42" s="236"/>
      <c r="BG42" s="236"/>
      <c r="BI42" s="236"/>
      <c r="BJ42" s="232"/>
      <c r="BK42" s="236"/>
      <c r="BL42" s="236"/>
      <c r="BN42" s="236"/>
      <c r="BO42" s="232"/>
      <c r="BP42" s="236"/>
      <c r="BQ42" s="236"/>
      <c r="BS42" s="236"/>
      <c r="BT42" s="232"/>
      <c r="BU42" s="236"/>
      <c r="BV42" s="236"/>
      <c r="BX42" s="236"/>
      <c r="BY42" s="232">
        <f>SUM(CD42,CI42,CN42,CS42)</f>
        <v>0</v>
      </c>
      <c r="BZ42" s="236"/>
      <c r="CA42" s="236"/>
      <c r="CC42" s="236"/>
      <c r="CD42" s="232"/>
      <c r="CE42" s="236"/>
      <c r="CF42" s="236"/>
      <c r="CH42" s="236"/>
      <c r="CI42" s="232"/>
      <c r="CJ42" s="236"/>
      <c r="CK42" s="236"/>
      <c r="CM42" s="236"/>
      <c r="CN42" s="232"/>
      <c r="CO42" s="236"/>
      <c r="CP42" s="236"/>
      <c r="CR42" s="236"/>
      <c r="CS42" s="232"/>
      <c r="CT42" s="236"/>
      <c r="CU42" s="236"/>
      <c r="CW42" s="236"/>
      <c r="CX42" s="232">
        <f>SUM(K42,Z42,AZ42,BY42)</f>
        <v>345.6</v>
      </c>
    </row>
    <row r="43" spans="1:102" x14ac:dyDescent="0.25">
      <c r="A43" s="231" t="s">
        <v>86</v>
      </c>
      <c r="B43" s="231"/>
      <c r="D43" s="228"/>
      <c r="E43" s="229"/>
      <c r="F43" s="229"/>
      <c r="G43" s="229"/>
      <c r="H43" s="229"/>
      <c r="J43" s="236"/>
      <c r="K43" s="232">
        <f>SUM(N43,Q43,T43,W43)</f>
        <v>0</v>
      </c>
      <c r="M43" s="236"/>
      <c r="N43" s="232"/>
      <c r="P43" s="236"/>
      <c r="Q43" s="232"/>
      <c r="S43" s="236"/>
      <c r="T43" s="232"/>
      <c r="V43" s="236"/>
      <c r="W43" s="232"/>
      <c r="Y43" s="331"/>
      <c r="Z43" s="232"/>
      <c r="AA43" s="236"/>
      <c r="AB43" s="236"/>
      <c r="AC43" s="208"/>
      <c r="AD43" s="236"/>
      <c r="AE43" s="232">
        <f>8*8.6</f>
        <v>68.8</v>
      </c>
      <c r="AF43" s="236"/>
      <c r="AG43" s="236"/>
      <c r="AI43" s="236"/>
      <c r="AJ43" s="232">
        <f>8*9</f>
        <v>72</v>
      </c>
      <c r="AK43" s="236"/>
      <c r="AL43" s="236"/>
      <c r="AN43" s="236"/>
      <c r="AO43" s="232">
        <f>16*8.8</f>
        <v>140.80000000000001</v>
      </c>
      <c r="AP43" s="236"/>
      <c r="AQ43" s="236"/>
      <c r="AS43" s="236"/>
      <c r="AT43" s="232">
        <f>24*6</f>
        <v>144</v>
      </c>
      <c r="AU43" s="236"/>
      <c r="AV43" s="236"/>
      <c r="AY43" s="331"/>
      <c r="AZ43" s="232">
        <f t="shared" ref="AZ43" si="29">SUM(BE43,BJ43,BO43,BT43)</f>
        <v>0</v>
      </c>
      <c r="BA43" s="236"/>
      <c r="BB43" s="236"/>
      <c r="BC43" s="208"/>
      <c r="BD43" s="236"/>
      <c r="BE43" s="232"/>
      <c r="BF43" s="236"/>
      <c r="BG43" s="236"/>
      <c r="BI43" s="236"/>
      <c r="BJ43" s="232"/>
      <c r="BK43" s="236"/>
      <c r="BL43" s="236"/>
      <c r="BN43" s="236"/>
      <c r="BO43" s="232"/>
      <c r="BP43" s="236"/>
      <c r="BQ43" s="236"/>
      <c r="BS43" s="236"/>
      <c r="BT43" s="232"/>
      <c r="BU43" s="236"/>
      <c r="BV43" s="236"/>
      <c r="BX43" s="236"/>
      <c r="BY43" s="232">
        <f t="shared" ref="BY43" si="30">SUM(CD43,CI43,CN43,CS43)</f>
        <v>0</v>
      </c>
      <c r="BZ43" s="236"/>
      <c r="CA43" s="236"/>
      <c r="CC43" s="236"/>
      <c r="CD43" s="232"/>
      <c r="CE43" s="236"/>
      <c r="CF43" s="236"/>
      <c r="CH43" s="236"/>
      <c r="CI43" s="232"/>
      <c r="CJ43" s="236"/>
      <c r="CK43" s="236"/>
      <c r="CM43" s="236"/>
      <c r="CN43" s="232"/>
      <c r="CO43" s="236"/>
      <c r="CP43" s="236"/>
      <c r="CR43" s="236"/>
      <c r="CS43" s="232"/>
      <c r="CT43" s="236"/>
      <c r="CU43" s="236"/>
      <c r="CW43" s="236"/>
      <c r="CX43" s="232">
        <f>SUM(K43,Z43,AZ43,BY43)</f>
        <v>0</v>
      </c>
    </row>
    <row r="44" spans="1:102" hidden="1" x14ac:dyDescent="0.25">
      <c r="A44" s="231" t="s">
        <v>87</v>
      </c>
      <c r="B44" s="231"/>
      <c r="D44" s="228"/>
      <c r="E44" s="229"/>
      <c r="F44" s="229"/>
      <c r="G44" s="229"/>
      <c r="H44" s="229"/>
      <c r="J44" s="236"/>
      <c r="K44" s="232">
        <f>SUM(N44,Q44,T44,W44)</f>
        <v>0</v>
      </c>
      <c r="M44" s="236"/>
      <c r="N44" s="232"/>
      <c r="P44" s="236"/>
      <c r="Q44" s="232"/>
      <c r="S44" s="236"/>
      <c r="T44" s="232"/>
      <c r="V44" s="236"/>
      <c r="W44" s="232"/>
      <c r="Y44" s="302"/>
      <c r="Z44" s="232">
        <f t="shared" ref="Z44:Z46" si="31">SUM(AE44,AJ44,AO44,AT44)</f>
        <v>0</v>
      </c>
      <c r="AA44" s="236"/>
      <c r="AB44" s="236"/>
      <c r="AC44" s="208"/>
      <c r="AD44" s="236"/>
      <c r="AE44" s="232"/>
      <c r="AF44" s="236"/>
      <c r="AG44" s="236"/>
      <c r="AI44" s="236"/>
      <c r="AJ44" s="232"/>
      <c r="AK44" s="236"/>
      <c r="AL44" s="236"/>
      <c r="AN44" s="236"/>
      <c r="AO44" s="232"/>
      <c r="AP44" s="236"/>
      <c r="AQ44" s="236"/>
      <c r="AS44" s="236"/>
      <c r="AT44" s="232"/>
      <c r="AU44" s="236"/>
      <c r="AV44" s="236"/>
      <c r="AY44" s="302"/>
      <c r="AZ44" s="232">
        <f t="shared" ref="AZ44:AZ46" si="32">SUM(BE44,BJ44,BO44,BT44)</f>
        <v>0</v>
      </c>
      <c r="BA44" s="236"/>
      <c r="BB44" s="236"/>
      <c r="BC44" s="208"/>
      <c r="BD44" s="236"/>
      <c r="BE44" s="232"/>
      <c r="BF44" s="236"/>
      <c r="BG44" s="236"/>
      <c r="BI44" s="236"/>
      <c r="BJ44" s="232"/>
      <c r="BK44" s="236"/>
      <c r="BL44" s="236"/>
      <c r="BN44" s="236"/>
      <c r="BO44" s="232"/>
      <c r="BP44" s="236"/>
      <c r="BQ44" s="236"/>
      <c r="BS44" s="236"/>
      <c r="BT44" s="232"/>
      <c r="BU44" s="236"/>
      <c r="BV44" s="236"/>
      <c r="BX44" s="236"/>
      <c r="BY44" s="232">
        <f t="shared" ref="BY44:BY46" si="33">SUM(CD44,CI44,CN44,CS44)</f>
        <v>0</v>
      </c>
      <c r="BZ44" s="236"/>
      <c r="CA44" s="236"/>
      <c r="CC44" s="236"/>
      <c r="CD44" s="232"/>
      <c r="CE44" s="236"/>
      <c r="CF44" s="236"/>
      <c r="CH44" s="236"/>
      <c r="CI44" s="232"/>
      <c r="CJ44" s="236"/>
      <c r="CK44" s="236"/>
      <c r="CM44" s="236"/>
      <c r="CN44" s="232"/>
      <c r="CO44" s="236"/>
      <c r="CP44" s="236"/>
      <c r="CR44" s="236"/>
      <c r="CS44" s="232"/>
      <c r="CT44" s="236"/>
      <c r="CU44" s="236"/>
      <c r="CW44" s="236"/>
      <c r="CX44" s="232">
        <f>SUM(K44,Z44,AZ44,BY44)</f>
        <v>0</v>
      </c>
    </row>
    <row r="45" spans="1:102" hidden="1" x14ac:dyDescent="0.25">
      <c r="A45" s="231" t="s">
        <v>88</v>
      </c>
      <c r="B45" s="231"/>
      <c r="D45" s="228"/>
      <c r="E45" s="229"/>
      <c r="F45" s="229"/>
      <c r="G45" s="229"/>
      <c r="H45" s="229"/>
      <c r="J45" s="236"/>
      <c r="K45" s="232">
        <f>SUM(N45,Q45,T45,W45)</f>
        <v>0</v>
      </c>
      <c r="M45" s="236"/>
      <c r="N45" s="232"/>
      <c r="P45" s="236"/>
      <c r="Q45" s="232"/>
      <c r="S45" s="236"/>
      <c r="T45" s="232"/>
      <c r="V45" s="236"/>
      <c r="W45" s="232"/>
      <c r="Y45" s="302"/>
      <c r="Z45" s="232">
        <f t="shared" si="31"/>
        <v>0</v>
      </c>
      <c r="AA45" s="236"/>
      <c r="AB45" s="236"/>
      <c r="AC45" s="208"/>
      <c r="AD45" s="236"/>
      <c r="AE45" s="232"/>
      <c r="AF45" s="236"/>
      <c r="AG45" s="236"/>
      <c r="AI45" s="236"/>
      <c r="AJ45" s="232"/>
      <c r="AK45" s="236"/>
      <c r="AL45" s="236"/>
      <c r="AN45" s="236"/>
      <c r="AO45" s="232"/>
      <c r="AP45" s="236"/>
      <c r="AQ45" s="236"/>
      <c r="AS45" s="236"/>
      <c r="AT45" s="232"/>
      <c r="AU45" s="236"/>
      <c r="AV45" s="236"/>
      <c r="AY45" s="302"/>
      <c r="AZ45" s="232">
        <f t="shared" si="32"/>
        <v>0</v>
      </c>
      <c r="BA45" s="236"/>
      <c r="BB45" s="236"/>
      <c r="BC45" s="208"/>
      <c r="BD45" s="236"/>
      <c r="BE45" s="232"/>
      <c r="BF45" s="236"/>
      <c r="BG45" s="236"/>
      <c r="BI45" s="236"/>
      <c r="BJ45" s="232"/>
      <c r="BK45" s="236"/>
      <c r="BL45" s="236"/>
      <c r="BN45" s="236"/>
      <c r="BO45" s="232"/>
      <c r="BP45" s="236"/>
      <c r="BQ45" s="236"/>
      <c r="BS45" s="236"/>
      <c r="BT45" s="232"/>
      <c r="BU45" s="236"/>
      <c r="BV45" s="236"/>
      <c r="BX45" s="236"/>
      <c r="BY45" s="232">
        <f t="shared" si="33"/>
        <v>0</v>
      </c>
      <c r="BZ45" s="236"/>
      <c r="CA45" s="236"/>
      <c r="CC45" s="236"/>
      <c r="CD45" s="232"/>
      <c r="CE45" s="236"/>
      <c r="CF45" s="236"/>
      <c r="CH45" s="236"/>
      <c r="CI45" s="232"/>
      <c r="CJ45" s="236"/>
      <c r="CK45" s="236"/>
      <c r="CM45" s="236"/>
      <c r="CN45" s="232"/>
      <c r="CO45" s="236"/>
      <c r="CP45" s="236"/>
      <c r="CR45" s="236"/>
      <c r="CS45" s="232"/>
      <c r="CT45" s="236"/>
      <c r="CU45" s="236"/>
      <c r="CW45" s="236"/>
      <c r="CX45" s="232">
        <f>SUM(K45,Z45,AZ45,BY45)</f>
        <v>0</v>
      </c>
    </row>
    <row r="46" spans="1:102" hidden="1" x14ac:dyDescent="0.25">
      <c r="A46" s="231" t="s">
        <v>89</v>
      </c>
      <c r="B46" s="231"/>
      <c r="D46" s="228"/>
      <c r="E46" s="229"/>
      <c r="F46" s="229"/>
      <c r="G46" s="229"/>
      <c r="H46" s="229"/>
      <c r="J46" s="236"/>
      <c r="K46" s="232">
        <f>SUM(N46,Q46,T46,W46)</f>
        <v>0</v>
      </c>
      <c r="M46" s="236"/>
      <c r="N46" s="232"/>
      <c r="P46" s="236"/>
      <c r="Q46" s="232"/>
      <c r="S46" s="236"/>
      <c r="T46" s="232"/>
      <c r="V46" s="236"/>
      <c r="W46" s="232"/>
      <c r="Y46" s="236"/>
      <c r="Z46" s="232">
        <f t="shared" si="31"/>
        <v>0</v>
      </c>
      <c r="AA46" s="236"/>
      <c r="AB46" s="236"/>
      <c r="AC46" s="208"/>
      <c r="AD46" s="236"/>
      <c r="AE46" s="232"/>
      <c r="AF46" s="236"/>
      <c r="AG46" s="236"/>
      <c r="AI46" s="236"/>
      <c r="AJ46" s="232"/>
      <c r="AK46" s="236"/>
      <c r="AL46" s="236"/>
      <c r="AN46" s="236"/>
      <c r="AO46" s="232"/>
      <c r="AP46" s="236"/>
      <c r="AQ46" s="236"/>
      <c r="AS46" s="236"/>
      <c r="AT46" s="232"/>
      <c r="AU46" s="236"/>
      <c r="AV46" s="236"/>
      <c r="AY46" s="236"/>
      <c r="AZ46" s="232">
        <f t="shared" si="32"/>
        <v>0</v>
      </c>
      <c r="BA46" s="236"/>
      <c r="BB46" s="236"/>
      <c r="BC46" s="208"/>
      <c r="BD46" s="236"/>
      <c r="BE46" s="232"/>
      <c r="BF46" s="236"/>
      <c r="BG46" s="236"/>
      <c r="BI46" s="236"/>
      <c r="BJ46" s="232"/>
      <c r="BK46" s="236"/>
      <c r="BL46" s="236"/>
      <c r="BN46" s="236"/>
      <c r="BO46" s="232"/>
      <c r="BP46" s="236"/>
      <c r="BQ46" s="236"/>
      <c r="BS46" s="236"/>
      <c r="BT46" s="232"/>
      <c r="BU46" s="236"/>
      <c r="BV46" s="236"/>
      <c r="BX46" s="236"/>
      <c r="BY46" s="232">
        <f t="shared" si="33"/>
        <v>0</v>
      </c>
      <c r="BZ46" s="236"/>
      <c r="CA46" s="236"/>
      <c r="CC46" s="236"/>
      <c r="CD46" s="232"/>
      <c r="CE46" s="236"/>
      <c r="CF46" s="236"/>
      <c r="CH46" s="236"/>
      <c r="CI46" s="232"/>
      <c r="CJ46" s="236"/>
      <c r="CK46" s="236"/>
      <c r="CM46" s="236"/>
      <c r="CN46" s="232"/>
      <c r="CO46" s="236"/>
      <c r="CP46" s="236"/>
      <c r="CR46" s="236"/>
      <c r="CS46" s="232"/>
      <c r="CT46" s="236"/>
      <c r="CU46" s="236"/>
      <c r="CW46" s="236"/>
      <c r="CX46" s="232">
        <f>SUM(K46,Z46,AZ46,BY46)</f>
        <v>0</v>
      </c>
    </row>
    <row r="47" spans="1:102" s="208" customFormat="1" outlineLevel="1" x14ac:dyDescent="0.25">
      <c r="D47" s="218"/>
      <c r="J47" s="251"/>
      <c r="K47" s="251"/>
      <c r="M47" s="251"/>
      <c r="N47" s="251"/>
      <c r="P47" s="251"/>
      <c r="Q47" s="251"/>
      <c r="S47" s="251"/>
      <c r="T47" s="251"/>
      <c r="V47" s="251"/>
      <c r="W47" s="251"/>
      <c r="Y47" s="251"/>
      <c r="Z47" s="251"/>
      <c r="AA47" s="251"/>
      <c r="AB47" s="251"/>
      <c r="AD47" s="251"/>
      <c r="AE47" s="251"/>
      <c r="AF47" s="251"/>
      <c r="AG47" s="251"/>
      <c r="AI47" s="251"/>
      <c r="AJ47" s="251"/>
      <c r="AK47" s="251"/>
      <c r="AL47" s="251"/>
      <c r="AN47" s="251"/>
      <c r="AO47" s="251"/>
      <c r="AP47" s="251"/>
      <c r="AQ47" s="251"/>
      <c r="AS47" s="251"/>
      <c r="AT47" s="251"/>
      <c r="AU47" s="251"/>
      <c r="AV47" s="251"/>
      <c r="AY47" s="251"/>
      <c r="AZ47" s="251"/>
      <c r="BA47" s="251"/>
      <c r="BB47" s="251"/>
      <c r="BD47" s="251"/>
      <c r="BE47" s="251"/>
      <c r="BF47" s="251"/>
      <c r="BG47" s="251"/>
      <c r="BI47" s="251"/>
      <c r="BJ47" s="251"/>
      <c r="BK47" s="251"/>
      <c r="BL47" s="251"/>
      <c r="BN47" s="251"/>
      <c r="BO47" s="251"/>
      <c r="BP47" s="251"/>
      <c r="BQ47" s="251"/>
      <c r="BS47" s="251"/>
      <c r="BT47" s="251"/>
      <c r="BU47" s="251"/>
      <c r="BV47" s="251"/>
      <c r="BX47" s="251"/>
      <c r="BY47" s="251"/>
      <c r="BZ47" s="251"/>
      <c r="CA47" s="251"/>
      <c r="CC47" s="251"/>
      <c r="CD47" s="251"/>
      <c r="CE47" s="251"/>
      <c r="CF47" s="251"/>
      <c r="CH47" s="251"/>
      <c r="CI47" s="251"/>
      <c r="CJ47" s="251"/>
      <c r="CK47" s="251"/>
      <c r="CM47" s="251"/>
      <c r="CN47" s="251"/>
      <c r="CO47" s="251"/>
      <c r="CP47" s="251"/>
      <c r="CR47" s="251"/>
      <c r="CS47" s="251"/>
      <c r="CT47" s="251"/>
      <c r="CU47" s="251"/>
      <c r="CW47" s="251"/>
      <c r="CX47" s="251"/>
    </row>
    <row r="48" spans="1:102" s="249" customFormat="1" hidden="1" outlineLevel="1" x14ac:dyDescent="0.25">
      <c r="A48" s="219" t="s">
        <v>203</v>
      </c>
      <c r="B48" s="219"/>
      <c r="C48" s="221"/>
      <c r="D48" s="222"/>
      <c r="E48" s="223"/>
      <c r="F48" s="223"/>
      <c r="G48" s="223"/>
      <c r="H48" s="223"/>
      <c r="I48" s="221"/>
      <c r="J48" s="238"/>
      <c r="K48" s="238"/>
      <c r="L48" s="221"/>
      <c r="M48" s="238"/>
      <c r="N48" s="238"/>
      <c r="O48" s="221"/>
      <c r="P48" s="238"/>
      <c r="Q48" s="238"/>
      <c r="R48" s="221"/>
      <c r="S48" s="238"/>
      <c r="T48" s="238"/>
      <c r="V48" s="238"/>
      <c r="W48" s="238"/>
      <c r="Y48" s="238"/>
      <c r="Z48" s="238"/>
      <c r="AA48" s="238"/>
      <c r="AB48" s="238"/>
      <c r="AC48" s="221"/>
      <c r="AD48" s="238"/>
      <c r="AE48" s="238"/>
      <c r="AF48" s="238"/>
      <c r="AG48" s="238"/>
      <c r="AH48" s="221"/>
      <c r="AI48" s="238"/>
      <c r="AJ48" s="238"/>
      <c r="AK48" s="238"/>
      <c r="AL48" s="238"/>
      <c r="AM48" s="221"/>
      <c r="AN48" s="238"/>
      <c r="AO48" s="238"/>
      <c r="AP48" s="238"/>
      <c r="AQ48" s="238"/>
      <c r="AS48" s="238"/>
      <c r="AT48" s="238"/>
      <c r="AU48" s="238"/>
      <c r="AV48" s="238"/>
      <c r="AY48" s="238"/>
      <c r="AZ48" s="238"/>
      <c r="BA48" s="238"/>
      <c r="BB48" s="238"/>
      <c r="BC48" s="221"/>
      <c r="BD48" s="238"/>
      <c r="BE48" s="238"/>
      <c r="BF48" s="238"/>
      <c r="BG48" s="238"/>
      <c r="BH48" s="221"/>
      <c r="BI48" s="238"/>
      <c r="BJ48" s="238"/>
      <c r="BK48" s="238"/>
      <c r="BL48" s="238"/>
      <c r="BM48" s="221"/>
      <c r="BN48" s="238"/>
      <c r="BO48" s="238"/>
      <c r="BP48" s="238"/>
      <c r="BQ48" s="238"/>
      <c r="BS48" s="238"/>
      <c r="BT48" s="238"/>
      <c r="BU48" s="238"/>
      <c r="BV48" s="238"/>
      <c r="BX48" s="238"/>
      <c r="BY48" s="238"/>
      <c r="BZ48" s="238"/>
      <c r="CA48" s="238"/>
      <c r="CC48" s="238"/>
      <c r="CD48" s="238"/>
      <c r="CE48" s="238"/>
      <c r="CF48" s="238"/>
      <c r="CG48" s="221"/>
      <c r="CH48" s="238"/>
      <c r="CI48" s="238"/>
      <c r="CJ48" s="238"/>
      <c r="CK48" s="238"/>
      <c r="CL48" s="221"/>
      <c r="CM48" s="238"/>
      <c r="CN48" s="238"/>
      <c r="CO48" s="238"/>
      <c r="CP48" s="238"/>
      <c r="CR48" s="238"/>
      <c r="CS48" s="238"/>
      <c r="CT48" s="238"/>
      <c r="CU48" s="238"/>
      <c r="CW48" s="238"/>
      <c r="CX48" s="238"/>
    </row>
    <row r="49" spans="1:102" hidden="1" outlineLevel="1" x14ac:dyDescent="0.25">
      <c r="A49" s="232" t="s">
        <v>207</v>
      </c>
      <c r="B49" s="232"/>
      <c r="D49" s="228"/>
      <c r="E49" s="229"/>
      <c r="F49" s="229"/>
      <c r="G49" s="229"/>
      <c r="H49" s="229"/>
      <c r="I49" s="251"/>
      <c r="J49" s="236"/>
      <c r="K49" s="236"/>
      <c r="M49" s="236"/>
      <c r="N49" s="236"/>
      <c r="P49" s="236"/>
      <c r="Q49" s="236"/>
      <c r="S49" s="236"/>
      <c r="T49" s="236"/>
      <c r="V49" s="236"/>
      <c r="W49" s="236"/>
      <c r="Y49" s="236"/>
      <c r="Z49" s="236"/>
      <c r="AA49" s="236"/>
      <c r="AB49" s="236"/>
      <c r="AC49" s="208"/>
      <c r="AD49" s="236"/>
      <c r="AE49" s="236"/>
      <c r="AF49" s="236"/>
      <c r="AG49" s="236"/>
      <c r="AI49" s="236"/>
      <c r="AJ49" s="236"/>
      <c r="AK49" s="236"/>
      <c r="AL49" s="236"/>
      <c r="AN49" s="236"/>
      <c r="AO49" s="236"/>
      <c r="AP49" s="236"/>
      <c r="AQ49" s="236"/>
      <c r="AS49" s="236"/>
      <c r="AT49" s="236"/>
      <c r="AU49" s="236"/>
      <c r="AV49" s="236"/>
      <c r="AY49" s="236"/>
      <c r="AZ49" s="236"/>
      <c r="BA49" s="236"/>
      <c r="BB49" s="236"/>
      <c r="BC49" s="208"/>
      <c r="BD49" s="236"/>
      <c r="BE49" s="236"/>
      <c r="BF49" s="236"/>
      <c r="BG49" s="236"/>
      <c r="BI49" s="236"/>
      <c r="BJ49" s="236"/>
      <c r="BK49" s="236"/>
      <c r="BL49" s="236"/>
      <c r="BN49" s="236"/>
      <c r="BO49" s="236"/>
      <c r="BP49" s="236"/>
      <c r="BQ49" s="236"/>
      <c r="BS49" s="236"/>
      <c r="BT49" s="236"/>
      <c r="BU49" s="236"/>
      <c r="BV49" s="236"/>
      <c r="BX49" s="236"/>
      <c r="BY49" s="236"/>
      <c r="BZ49" s="236"/>
      <c r="CA49" s="236"/>
      <c r="CB49" s="303"/>
      <c r="CC49" s="236"/>
      <c r="CD49" s="236"/>
      <c r="CE49" s="236"/>
      <c r="CF49" s="236"/>
      <c r="CH49" s="236"/>
      <c r="CI49" s="236"/>
      <c r="CJ49" s="236"/>
      <c r="CK49" s="236"/>
      <c r="CM49" s="236"/>
      <c r="CN49" s="236"/>
      <c r="CO49" s="236"/>
      <c r="CP49" s="236"/>
      <c r="CR49" s="236"/>
      <c r="CS49" s="236"/>
      <c r="CT49" s="236"/>
      <c r="CU49" s="236"/>
      <c r="CW49" s="236"/>
      <c r="CX49" s="236"/>
    </row>
    <row r="50" spans="1:102" hidden="1" outlineLevel="1" x14ac:dyDescent="0.25">
      <c r="A50" s="232" t="s">
        <v>200</v>
      </c>
      <c r="B50" s="232"/>
      <c r="D50" s="228"/>
      <c r="E50" s="229"/>
      <c r="F50" s="229"/>
      <c r="G50" s="229"/>
      <c r="H50" s="229"/>
      <c r="I50" s="251"/>
      <c r="J50" s="236"/>
      <c r="K50" s="236"/>
      <c r="M50" s="236"/>
      <c r="N50" s="236"/>
      <c r="P50" s="236"/>
      <c r="Q50" s="236"/>
      <c r="S50" s="236"/>
      <c r="T50" s="236"/>
      <c r="V50" s="236"/>
      <c r="W50" s="236"/>
      <c r="Y50" s="236"/>
      <c r="Z50" s="236"/>
      <c r="AA50" s="236"/>
      <c r="AB50" s="236"/>
      <c r="AC50" s="208"/>
      <c r="AD50" s="236"/>
      <c r="AE50" s="236"/>
      <c r="AF50" s="236"/>
      <c r="AG50" s="236"/>
      <c r="AI50" s="236"/>
      <c r="AJ50" s="236"/>
      <c r="AK50" s="236"/>
      <c r="AL50" s="236"/>
      <c r="AN50" s="236"/>
      <c r="AO50" s="236"/>
      <c r="AP50" s="236"/>
      <c r="AQ50" s="236"/>
      <c r="AS50" s="236"/>
      <c r="AT50" s="236"/>
      <c r="AU50" s="236"/>
      <c r="AV50" s="236"/>
      <c r="AY50" s="236"/>
      <c r="AZ50" s="236"/>
      <c r="BA50" s="236"/>
      <c r="BB50" s="236"/>
      <c r="BC50" s="208"/>
      <c r="BD50" s="236"/>
      <c r="BE50" s="236"/>
      <c r="BF50" s="236"/>
      <c r="BG50" s="236"/>
      <c r="BI50" s="236"/>
      <c r="BJ50" s="236"/>
      <c r="BK50" s="236"/>
      <c r="BL50" s="236"/>
      <c r="BN50" s="236"/>
      <c r="BO50" s="236"/>
      <c r="BP50" s="236"/>
      <c r="BQ50" s="236"/>
      <c r="BS50" s="236"/>
      <c r="BT50" s="236"/>
      <c r="BU50" s="236"/>
      <c r="BV50" s="236"/>
      <c r="BX50" s="236"/>
      <c r="BY50" s="236"/>
      <c r="BZ50" s="236"/>
      <c r="CA50" s="236"/>
      <c r="CC50" s="236"/>
      <c r="CD50" s="236"/>
      <c r="CE50" s="236"/>
      <c r="CF50" s="236"/>
      <c r="CH50" s="236"/>
      <c r="CI50" s="236"/>
      <c r="CJ50" s="236"/>
      <c r="CK50" s="236"/>
      <c r="CM50" s="236"/>
      <c r="CN50" s="236"/>
      <c r="CO50" s="236"/>
      <c r="CP50" s="236"/>
      <c r="CR50" s="236"/>
      <c r="CS50" s="236"/>
      <c r="CT50" s="236"/>
      <c r="CU50" s="236"/>
      <c r="CW50" s="236"/>
      <c r="CX50" s="236"/>
    </row>
    <row r="51" spans="1:102" hidden="1" outlineLevel="1" x14ac:dyDescent="0.25">
      <c r="A51" s="232" t="s">
        <v>201</v>
      </c>
      <c r="B51" s="232"/>
      <c r="D51" s="228"/>
      <c r="E51" s="229"/>
      <c r="F51" s="229"/>
      <c r="G51" s="229"/>
      <c r="H51" s="229"/>
      <c r="I51" s="251"/>
      <c r="J51" s="236"/>
      <c r="K51" s="236"/>
      <c r="M51" s="236"/>
      <c r="N51" s="236"/>
      <c r="P51" s="236"/>
      <c r="Q51" s="236"/>
      <c r="S51" s="236"/>
      <c r="T51" s="236"/>
      <c r="V51" s="236"/>
      <c r="W51" s="236"/>
      <c r="Y51" s="236"/>
      <c r="Z51" s="236"/>
      <c r="AA51" s="236"/>
      <c r="AB51" s="236"/>
      <c r="AC51" s="208"/>
      <c r="AD51" s="236"/>
      <c r="AE51" s="236"/>
      <c r="AF51" s="236"/>
      <c r="AG51" s="236"/>
      <c r="AI51" s="236"/>
      <c r="AJ51" s="236"/>
      <c r="AK51" s="236"/>
      <c r="AL51" s="236"/>
      <c r="AN51" s="236"/>
      <c r="AO51" s="236"/>
      <c r="AP51" s="236"/>
      <c r="AQ51" s="236"/>
      <c r="AS51" s="236"/>
      <c r="AT51" s="236"/>
      <c r="AU51" s="236"/>
      <c r="AV51" s="236"/>
      <c r="AY51" s="236"/>
      <c r="AZ51" s="236"/>
      <c r="BA51" s="236"/>
      <c r="BB51" s="236"/>
      <c r="BC51" s="208"/>
      <c r="BD51" s="236"/>
      <c r="BE51" s="236"/>
      <c r="BF51" s="236"/>
      <c r="BG51" s="236"/>
      <c r="BI51" s="236"/>
      <c r="BJ51" s="236"/>
      <c r="BK51" s="236"/>
      <c r="BL51" s="236"/>
      <c r="BN51" s="236"/>
      <c r="BO51" s="236"/>
      <c r="BP51" s="236"/>
      <c r="BQ51" s="236"/>
      <c r="BS51" s="236"/>
      <c r="BT51" s="236"/>
      <c r="BU51" s="236"/>
      <c r="BV51" s="236"/>
      <c r="BX51" s="236"/>
      <c r="BY51" s="236"/>
      <c r="BZ51" s="236"/>
      <c r="CA51" s="236"/>
      <c r="CC51" s="236"/>
      <c r="CD51" s="236"/>
      <c r="CE51" s="236"/>
      <c r="CF51" s="236"/>
      <c r="CH51" s="236"/>
      <c r="CI51" s="236"/>
      <c r="CJ51" s="236"/>
      <c r="CK51" s="236"/>
      <c r="CM51" s="236"/>
      <c r="CN51" s="236"/>
      <c r="CO51" s="236"/>
      <c r="CP51" s="236"/>
      <c r="CR51" s="236"/>
      <c r="CS51" s="236"/>
      <c r="CT51" s="236"/>
      <c r="CU51" s="236"/>
      <c r="CW51" s="236"/>
      <c r="CX51" s="236"/>
    </row>
    <row r="52" spans="1:102" hidden="1" outlineLevel="1" x14ac:dyDescent="0.25">
      <c r="A52" s="232" t="s">
        <v>202</v>
      </c>
      <c r="B52" s="232"/>
      <c r="D52" s="228"/>
      <c r="E52" s="229"/>
      <c r="F52" s="229"/>
      <c r="G52" s="229"/>
      <c r="H52" s="229"/>
      <c r="I52" s="251"/>
      <c r="J52" s="236"/>
      <c r="K52" s="236"/>
      <c r="M52" s="236"/>
      <c r="N52" s="236"/>
      <c r="P52" s="236"/>
      <c r="Q52" s="236"/>
      <c r="S52" s="236"/>
      <c r="T52" s="236"/>
      <c r="V52" s="236"/>
      <c r="W52" s="236"/>
      <c r="Y52" s="236"/>
      <c r="Z52" s="236"/>
      <c r="AA52" s="236"/>
      <c r="AB52" s="236"/>
      <c r="AC52" s="208"/>
      <c r="AD52" s="236"/>
      <c r="AE52" s="236"/>
      <c r="AF52" s="236"/>
      <c r="AG52" s="236"/>
      <c r="AI52" s="236"/>
      <c r="AJ52" s="236"/>
      <c r="AK52" s="236"/>
      <c r="AL52" s="236"/>
      <c r="AN52" s="236"/>
      <c r="AO52" s="236"/>
      <c r="AP52" s="236"/>
      <c r="AQ52" s="236"/>
      <c r="AS52" s="236"/>
      <c r="AT52" s="236"/>
      <c r="AU52" s="236"/>
      <c r="AV52" s="236"/>
      <c r="AY52" s="236"/>
      <c r="AZ52" s="236"/>
      <c r="BA52" s="236"/>
      <c r="BB52" s="236"/>
      <c r="BC52" s="208"/>
      <c r="BD52" s="236"/>
      <c r="BE52" s="236"/>
      <c r="BF52" s="236"/>
      <c r="BG52" s="236"/>
      <c r="BI52" s="236"/>
      <c r="BJ52" s="236"/>
      <c r="BK52" s="236"/>
      <c r="BL52" s="236"/>
      <c r="BN52" s="236"/>
      <c r="BO52" s="236"/>
      <c r="BP52" s="236"/>
      <c r="BQ52" s="236"/>
      <c r="BS52" s="236"/>
      <c r="BT52" s="236"/>
      <c r="BU52" s="236"/>
      <c r="BV52" s="236"/>
      <c r="BX52" s="236"/>
      <c r="BY52" s="236"/>
      <c r="BZ52" s="236"/>
      <c r="CA52" s="236"/>
      <c r="CC52" s="236"/>
      <c r="CD52" s="236"/>
      <c r="CE52" s="236"/>
      <c r="CF52" s="236"/>
      <c r="CH52" s="236"/>
      <c r="CI52" s="236"/>
      <c r="CJ52" s="236"/>
      <c r="CK52" s="236"/>
      <c r="CM52" s="236"/>
      <c r="CN52" s="236"/>
      <c r="CO52" s="236"/>
      <c r="CP52" s="236"/>
      <c r="CR52" s="236"/>
      <c r="CS52" s="236"/>
      <c r="CT52" s="236"/>
      <c r="CU52" s="236"/>
      <c r="CW52" s="236"/>
      <c r="CX52" s="236"/>
    </row>
    <row r="53" spans="1:102" hidden="1" outlineLevel="1" x14ac:dyDescent="0.25">
      <c r="A53" s="232" t="s">
        <v>180</v>
      </c>
      <c r="B53" s="232"/>
      <c r="D53" s="228"/>
      <c r="E53" s="229"/>
      <c r="F53" s="229"/>
      <c r="G53" s="229"/>
      <c r="H53" s="229"/>
      <c r="I53" s="251"/>
      <c r="J53" s="236"/>
      <c r="K53" s="236"/>
      <c r="M53" s="236"/>
      <c r="N53" s="236"/>
      <c r="P53" s="236"/>
      <c r="Q53" s="236"/>
      <c r="S53" s="236"/>
      <c r="T53" s="236"/>
      <c r="V53" s="236"/>
      <c r="W53" s="236"/>
      <c r="Y53" s="236"/>
      <c r="Z53" s="236"/>
      <c r="AA53" s="236"/>
      <c r="AB53" s="236"/>
      <c r="AC53" s="208"/>
      <c r="AD53" s="236"/>
      <c r="AE53" s="236"/>
      <c r="AF53" s="236"/>
      <c r="AG53" s="236"/>
      <c r="AI53" s="236"/>
      <c r="AJ53" s="236"/>
      <c r="AK53" s="236"/>
      <c r="AL53" s="236"/>
      <c r="AN53" s="236"/>
      <c r="AO53" s="236"/>
      <c r="AP53" s="236"/>
      <c r="AQ53" s="236"/>
      <c r="AS53" s="236"/>
      <c r="AT53" s="236"/>
      <c r="AU53" s="236"/>
      <c r="AV53" s="236"/>
      <c r="AY53" s="236"/>
      <c r="AZ53" s="236"/>
      <c r="BA53" s="236"/>
      <c r="BB53" s="236"/>
      <c r="BC53" s="208"/>
      <c r="BD53" s="236"/>
      <c r="BE53" s="236"/>
      <c r="BF53" s="236"/>
      <c r="BG53" s="236"/>
      <c r="BI53" s="236"/>
      <c r="BJ53" s="236"/>
      <c r="BK53" s="236"/>
      <c r="BL53" s="236"/>
      <c r="BN53" s="236"/>
      <c r="BO53" s="236"/>
      <c r="BP53" s="236"/>
      <c r="BQ53" s="236"/>
      <c r="BS53" s="236"/>
      <c r="BT53" s="236"/>
      <c r="BU53" s="236"/>
      <c r="BV53" s="236"/>
      <c r="BX53" s="236"/>
      <c r="BY53" s="236"/>
      <c r="BZ53" s="236"/>
      <c r="CA53" s="236"/>
      <c r="CC53" s="236"/>
      <c r="CD53" s="236"/>
      <c r="CE53" s="236"/>
      <c r="CF53" s="236"/>
      <c r="CH53" s="236"/>
      <c r="CI53" s="236"/>
      <c r="CJ53" s="236"/>
      <c r="CK53" s="236"/>
      <c r="CM53" s="236"/>
      <c r="CN53" s="236"/>
      <c r="CO53" s="236"/>
      <c r="CP53" s="236"/>
      <c r="CR53" s="236"/>
      <c r="CS53" s="236"/>
      <c r="CT53" s="236"/>
      <c r="CU53" s="236"/>
      <c r="CW53" s="236"/>
      <c r="CX53" s="236"/>
    </row>
    <row r="54" spans="1:102" hidden="1" outlineLevel="1" x14ac:dyDescent="0.25">
      <c r="A54" s="232" t="s">
        <v>195</v>
      </c>
      <c r="B54" s="232"/>
      <c r="D54" s="228"/>
      <c r="E54" s="229"/>
      <c r="F54" s="229"/>
      <c r="G54" s="229"/>
      <c r="H54" s="229"/>
      <c r="I54" s="251"/>
      <c r="J54" s="236"/>
      <c r="K54" s="236"/>
      <c r="M54" s="236"/>
      <c r="N54" s="236"/>
      <c r="P54" s="236"/>
      <c r="Q54" s="236"/>
      <c r="S54" s="236"/>
      <c r="T54" s="236"/>
      <c r="V54" s="236"/>
      <c r="W54" s="236"/>
      <c r="Y54" s="236"/>
      <c r="Z54" s="236"/>
      <c r="AA54" s="236"/>
      <c r="AB54" s="236"/>
      <c r="AC54" s="208"/>
      <c r="AD54" s="236"/>
      <c r="AE54" s="236"/>
      <c r="AF54" s="236"/>
      <c r="AG54" s="236"/>
      <c r="AI54" s="236"/>
      <c r="AJ54" s="236"/>
      <c r="AK54" s="236"/>
      <c r="AL54" s="236"/>
      <c r="AN54" s="236"/>
      <c r="AO54" s="236"/>
      <c r="AP54" s="236"/>
      <c r="AQ54" s="236"/>
      <c r="AS54" s="236"/>
      <c r="AT54" s="236"/>
      <c r="AU54" s="236"/>
      <c r="AV54" s="236"/>
      <c r="AY54" s="236"/>
      <c r="AZ54" s="236"/>
      <c r="BA54" s="236"/>
      <c r="BB54" s="236"/>
      <c r="BC54" s="208"/>
      <c r="BD54" s="236"/>
      <c r="BE54" s="236"/>
      <c r="BF54" s="236"/>
      <c r="BG54" s="236"/>
      <c r="BI54" s="236"/>
      <c r="BJ54" s="236"/>
      <c r="BK54" s="236"/>
      <c r="BL54" s="236"/>
      <c r="BN54" s="236"/>
      <c r="BO54" s="236"/>
      <c r="BP54" s="236"/>
      <c r="BQ54" s="236"/>
      <c r="BS54" s="236"/>
      <c r="BT54" s="236"/>
      <c r="BU54" s="236"/>
      <c r="BV54" s="236"/>
      <c r="BX54" s="236"/>
      <c r="BY54" s="236"/>
      <c r="BZ54" s="236"/>
      <c r="CA54" s="236"/>
      <c r="CC54" s="236"/>
      <c r="CD54" s="236"/>
      <c r="CE54" s="236"/>
      <c r="CF54" s="236"/>
      <c r="CH54" s="236"/>
      <c r="CI54" s="236"/>
      <c r="CJ54" s="236"/>
      <c r="CK54" s="236"/>
      <c r="CM54" s="236"/>
      <c r="CN54" s="236"/>
      <c r="CO54" s="236"/>
      <c r="CP54" s="236"/>
      <c r="CR54" s="236"/>
      <c r="CS54" s="236"/>
      <c r="CT54" s="236"/>
      <c r="CU54" s="236"/>
      <c r="CW54" s="236"/>
      <c r="CX54" s="236"/>
    </row>
    <row r="55" spans="1:102" hidden="1" outlineLevel="1" x14ac:dyDescent="0.25">
      <c r="A55" s="232" t="s">
        <v>196</v>
      </c>
      <c r="B55" s="232"/>
      <c r="D55" s="228"/>
      <c r="E55" s="229"/>
      <c r="F55" s="229"/>
      <c r="G55" s="229"/>
      <c r="H55" s="229"/>
      <c r="I55" s="251"/>
      <c r="J55" s="236"/>
      <c r="K55" s="236"/>
      <c r="M55" s="236"/>
      <c r="N55" s="236"/>
      <c r="P55" s="236"/>
      <c r="Q55" s="236"/>
      <c r="S55" s="236"/>
      <c r="T55" s="236"/>
      <c r="V55" s="236"/>
      <c r="W55" s="236"/>
      <c r="Y55" s="236"/>
      <c r="Z55" s="236"/>
      <c r="AA55" s="236"/>
      <c r="AB55" s="236"/>
      <c r="AC55" s="208"/>
      <c r="AD55" s="236"/>
      <c r="AE55" s="236"/>
      <c r="AF55" s="236"/>
      <c r="AG55" s="236"/>
      <c r="AI55" s="236"/>
      <c r="AJ55" s="236"/>
      <c r="AK55" s="236"/>
      <c r="AL55" s="236"/>
      <c r="AN55" s="236"/>
      <c r="AO55" s="236"/>
      <c r="AP55" s="236"/>
      <c r="AQ55" s="236"/>
      <c r="AS55" s="236"/>
      <c r="AT55" s="236"/>
      <c r="AU55" s="236"/>
      <c r="AV55" s="236"/>
      <c r="AY55" s="236"/>
      <c r="AZ55" s="236"/>
      <c r="BA55" s="236"/>
      <c r="BB55" s="236"/>
      <c r="BC55" s="208"/>
      <c r="BD55" s="236"/>
      <c r="BE55" s="236"/>
      <c r="BF55" s="236"/>
      <c r="BG55" s="236"/>
      <c r="BI55" s="236"/>
      <c r="BJ55" s="236"/>
      <c r="BK55" s="236"/>
      <c r="BL55" s="236"/>
      <c r="BN55" s="236"/>
      <c r="BO55" s="236"/>
      <c r="BP55" s="236"/>
      <c r="BQ55" s="236"/>
      <c r="BS55" s="236"/>
      <c r="BT55" s="236"/>
      <c r="BU55" s="236"/>
      <c r="BV55" s="236"/>
      <c r="BX55" s="236"/>
      <c r="BY55" s="236"/>
      <c r="BZ55" s="236"/>
      <c r="CA55" s="236"/>
      <c r="CC55" s="236"/>
      <c r="CD55" s="236"/>
      <c r="CE55" s="236"/>
      <c r="CF55" s="236"/>
      <c r="CH55" s="236"/>
      <c r="CI55" s="236"/>
      <c r="CJ55" s="236"/>
      <c r="CK55" s="236"/>
      <c r="CM55" s="236"/>
      <c r="CN55" s="236"/>
      <c r="CO55" s="236"/>
      <c r="CP55" s="236"/>
      <c r="CR55" s="236"/>
      <c r="CS55" s="236"/>
      <c r="CT55" s="236"/>
      <c r="CU55" s="236"/>
      <c r="CW55" s="236"/>
      <c r="CX55" s="236"/>
    </row>
    <row r="56" spans="1:102" hidden="1" outlineLevel="1" x14ac:dyDescent="0.25">
      <c r="A56" s="232" t="s">
        <v>197</v>
      </c>
      <c r="B56" s="232"/>
      <c r="D56" s="228"/>
      <c r="E56" s="229"/>
      <c r="F56" s="229"/>
      <c r="G56" s="229"/>
      <c r="H56" s="229"/>
      <c r="I56" s="251"/>
      <c r="J56" s="236"/>
      <c r="K56" s="236"/>
      <c r="M56" s="236"/>
      <c r="N56" s="236"/>
      <c r="P56" s="236"/>
      <c r="Q56" s="236"/>
      <c r="S56" s="236"/>
      <c r="T56" s="236"/>
      <c r="V56" s="236"/>
      <c r="W56" s="236"/>
      <c r="Y56" s="236"/>
      <c r="Z56" s="236"/>
      <c r="AA56" s="236"/>
      <c r="AB56" s="236"/>
      <c r="AC56" s="208"/>
      <c r="AD56" s="236"/>
      <c r="AE56" s="236"/>
      <c r="AF56" s="236"/>
      <c r="AG56" s="236"/>
      <c r="AI56" s="236"/>
      <c r="AJ56" s="236"/>
      <c r="AK56" s="236"/>
      <c r="AL56" s="236"/>
      <c r="AN56" s="236"/>
      <c r="AO56" s="236"/>
      <c r="AP56" s="236"/>
      <c r="AQ56" s="236"/>
      <c r="AS56" s="236"/>
      <c r="AT56" s="236"/>
      <c r="AU56" s="236"/>
      <c r="AV56" s="236"/>
      <c r="AY56" s="236"/>
      <c r="AZ56" s="236"/>
      <c r="BA56" s="236"/>
      <c r="BB56" s="236"/>
      <c r="BC56" s="208"/>
      <c r="BD56" s="236"/>
      <c r="BE56" s="236"/>
      <c r="BF56" s="236"/>
      <c r="BG56" s="236"/>
      <c r="BI56" s="236"/>
      <c r="BJ56" s="236"/>
      <c r="BK56" s="236"/>
      <c r="BL56" s="236"/>
      <c r="BN56" s="236"/>
      <c r="BO56" s="236"/>
      <c r="BP56" s="236"/>
      <c r="BQ56" s="236"/>
      <c r="BS56" s="236"/>
      <c r="BT56" s="236"/>
      <c r="BU56" s="236"/>
      <c r="BV56" s="236"/>
      <c r="BX56" s="236"/>
      <c r="BY56" s="236"/>
      <c r="BZ56" s="236"/>
      <c r="CA56" s="236"/>
      <c r="CC56" s="236"/>
      <c r="CD56" s="236"/>
      <c r="CE56" s="236"/>
      <c r="CF56" s="236"/>
      <c r="CH56" s="236"/>
      <c r="CI56" s="236"/>
      <c r="CJ56" s="236"/>
      <c r="CK56" s="236"/>
      <c r="CM56" s="236"/>
      <c r="CN56" s="236"/>
      <c r="CO56" s="236"/>
      <c r="CP56" s="236"/>
      <c r="CR56" s="236"/>
      <c r="CS56" s="236"/>
      <c r="CT56" s="236"/>
      <c r="CU56" s="236"/>
      <c r="CW56" s="236"/>
      <c r="CX56" s="236"/>
    </row>
    <row r="57" spans="1:102" hidden="1" outlineLevel="1" x14ac:dyDescent="0.25">
      <c r="A57" s="231" t="s">
        <v>198</v>
      </c>
      <c r="B57" s="231"/>
      <c r="D57" s="228"/>
      <c r="E57" s="229"/>
      <c r="F57" s="229"/>
      <c r="G57" s="229"/>
      <c r="H57" s="229"/>
      <c r="J57" s="236"/>
      <c r="K57" s="236"/>
      <c r="M57" s="236"/>
      <c r="N57" s="236"/>
      <c r="P57" s="236"/>
      <c r="Q57" s="236"/>
      <c r="S57" s="236"/>
      <c r="T57" s="236"/>
      <c r="V57" s="236"/>
      <c r="W57" s="236"/>
      <c r="Y57" s="236"/>
      <c r="Z57" s="236"/>
      <c r="AA57" s="236"/>
      <c r="AB57" s="236"/>
      <c r="AC57" s="208"/>
      <c r="AD57" s="236"/>
      <c r="AE57" s="236"/>
      <c r="AF57" s="236"/>
      <c r="AG57" s="236"/>
      <c r="AI57" s="236"/>
      <c r="AJ57" s="236"/>
      <c r="AK57" s="236"/>
      <c r="AL57" s="236"/>
      <c r="AN57" s="236"/>
      <c r="AO57" s="236"/>
      <c r="AP57" s="236"/>
      <c r="AQ57" s="236"/>
      <c r="AS57" s="236"/>
      <c r="AT57" s="236"/>
      <c r="AU57" s="236"/>
      <c r="AV57" s="236"/>
      <c r="AY57" s="236"/>
      <c r="AZ57" s="236"/>
      <c r="BA57" s="236"/>
      <c r="BB57" s="236"/>
      <c r="BC57" s="208"/>
      <c r="BD57" s="236"/>
      <c r="BE57" s="236"/>
      <c r="BF57" s="236"/>
      <c r="BG57" s="236"/>
      <c r="BI57" s="236"/>
      <c r="BJ57" s="236"/>
      <c r="BK57" s="236"/>
      <c r="BL57" s="236"/>
      <c r="BN57" s="236"/>
      <c r="BO57" s="236"/>
      <c r="BP57" s="236"/>
      <c r="BQ57" s="236"/>
      <c r="BS57" s="236"/>
      <c r="BT57" s="236"/>
      <c r="BU57" s="236"/>
      <c r="BV57" s="236"/>
      <c r="BX57" s="236"/>
      <c r="BY57" s="236"/>
      <c r="BZ57" s="236"/>
      <c r="CA57" s="236"/>
      <c r="CC57" s="236"/>
      <c r="CD57" s="236"/>
      <c r="CE57" s="236"/>
      <c r="CF57" s="236"/>
      <c r="CH57" s="236"/>
      <c r="CI57" s="236"/>
      <c r="CJ57" s="236"/>
      <c r="CK57" s="236"/>
      <c r="CM57" s="236"/>
      <c r="CN57" s="236"/>
      <c r="CO57" s="236"/>
      <c r="CP57" s="236"/>
      <c r="CR57" s="236"/>
      <c r="CS57" s="236"/>
      <c r="CT57" s="236"/>
      <c r="CU57" s="236"/>
      <c r="CW57" s="236"/>
      <c r="CX57" s="236"/>
    </row>
    <row r="58" spans="1:102" s="208" customFormat="1" ht="18" hidden="1" customHeight="1" x14ac:dyDescent="0.25">
      <c r="A58" s="221" t="s">
        <v>206</v>
      </c>
      <c r="D58" s="218"/>
      <c r="J58" s="251"/>
      <c r="K58" s="251"/>
      <c r="M58" s="251"/>
      <c r="N58" s="251"/>
      <c r="P58" s="251"/>
      <c r="Q58" s="251"/>
      <c r="S58" s="251"/>
      <c r="T58" s="251"/>
      <c r="V58" s="251"/>
      <c r="W58" s="251"/>
      <c r="Y58" s="251"/>
      <c r="Z58" s="251"/>
      <c r="AA58" s="251"/>
      <c r="AB58" s="251"/>
      <c r="AD58" s="251"/>
      <c r="AE58" s="251"/>
      <c r="AF58" s="251"/>
      <c r="AG58" s="251"/>
      <c r="AI58" s="251"/>
      <c r="AJ58" s="251"/>
      <c r="AK58" s="251"/>
      <c r="AL58" s="251"/>
      <c r="AN58" s="251"/>
      <c r="AO58" s="251"/>
      <c r="AP58" s="251"/>
      <c r="AQ58" s="251"/>
      <c r="AS58" s="251"/>
      <c r="AT58" s="251"/>
      <c r="AU58" s="251"/>
      <c r="AV58" s="251"/>
      <c r="AY58" s="251"/>
      <c r="AZ58" s="251"/>
      <c r="BA58" s="251"/>
      <c r="BB58" s="251"/>
      <c r="BD58" s="251"/>
      <c r="BE58" s="251"/>
      <c r="BF58" s="251"/>
      <c r="BG58" s="251"/>
      <c r="BI58" s="251"/>
      <c r="BJ58" s="251"/>
      <c r="BK58" s="251"/>
      <c r="BL58" s="251"/>
      <c r="BN58" s="251"/>
      <c r="BO58" s="251"/>
      <c r="BP58" s="251"/>
      <c r="BQ58" s="251"/>
      <c r="BS58" s="251"/>
      <c r="BT58" s="251"/>
      <c r="BU58" s="251"/>
      <c r="BV58" s="251"/>
      <c r="BX58" s="251"/>
      <c r="BY58" s="251"/>
      <c r="BZ58" s="251"/>
      <c r="CA58" s="251"/>
      <c r="CC58" s="251"/>
      <c r="CD58" s="251"/>
      <c r="CE58" s="251"/>
      <c r="CF58" s="251"/>
      <c r="CH58" s="251"/>
      <c r="CI58" s="251"/>
      <c r="CJ58" s="251"/>
      <c r="CK58" s="251"/>
      <c r="CM58" s="251"/>
      <c r="CN58" s="251"/>
      <c r="CO58" s="251"/>
      <c r="CP58" s="251"/>
      <c r="CR58" s="251"/>
      <c r="CS58" s="251"/>
      <c r="CT58" s="251"/>
      <c r="CU58" s="251"/>
      <c r="CW58" s="251"/>
      <c r="CX58" s="251"/>
    </row>
    <row r="59" spans="1:102" s="249" customFormat="1" hidden="1" x14ac:dyDescent="0.25">
      <c r="A59" s="219" t="s">
        <v>1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21"/>
      <c r="M59" s="238"/>
      <c r="N59" s="238"/>
      <c r="O59" s="221"/>
      <c r="P59" s="238"/>
      <c r="Q59" s="238"/>
      <c r="R59" s="221"/>
      <c r="S59" s="238"/>
      <c r="T59" s="238"/>
      <c r="V59" s="238"/>
      <c r="W59" s="238"/>
      <c r="Y59" s="238"/>
      <c r="Z59" s="238"/>
      <c r="AA59" s="238"/>
      <c r="AB59" s="238"/>
      <c r="AC59" s="221"/>
      <c r="AD59" s="238"/>
      <c r="AE59" s="238"/>
      <c r="AF59" s="238"/>
      <c r="AG59" s="238"/>
      <c r="AH59" s="221"/>
      <c r="AI59" s="238"/>
      <c r="AJ59" s="238"/>
      <c r="AK59" s="238"/>
      <c r="AL59" s="238"/>
      <c r="AM59" s="221"/>
      <c r="AN59" s="238"/>
      <c r="AO59" s="238"/>
      <c r="AP59" s="238"/>
      <c r="AQ59" s="238"/>
      <c r="AS59" s="238"/>
      <c r="AT59" s="238"/>
      <c r="AU59" s="238"/>
      <c r="AV59" s="238"/>
      <c r="AY59" s="238"/>
      <c r="AZ59" s="238"/>
      <c r="BA59" s="238"/>
      <c r="BB59" s="238"/>
      <c r="BC59" s="221"/>
      <c r="BD59" s="238"/>
      <c r="BE59" s="238"/>
      <c r="BF59" s="238"/>
      <c r="BG59" s="238"/>
      <c r="BH59" s="221"/>
      <c r="BI59" s="238"/>
      <c r="BJ59" s="238"/>
      <c r="BK59" s="238"/>
      <c r="BL59" s="238"/>
      <c r="BM59" s="221"/>
      <c r="BN59" s="238"/>
      <c r="BO59" s="238"/>
      <c r="BP59" s="238"/>
      <c r="BQ59" s="238"/>
      <c r="BS59" s="238"/>
      <c r="BT59" s="238"/>
      <c r="BU59" s="238"/>
      <c r="BV59" s="238"/>
      <c r="BX59" s="238"/>
      <c r="BY59" s="238"/>
      <c r="BZ59" s="238"/>
      <c r="CA59" s="238"/>
      <c r="CC59" s="238"/>
      <c r="CD59" s="238"/>
      <c r="CE59" s="238"/>
      <c r="CF59" s="238"/>
      <c r="CG59" s="221"/>
      <c r="CH59" s="238"/>
      <c r="CI59" s="238"/>
      <c r="CJ59" s="238"/>
      <c r="CK59" s="238"/>
      <c r="CL59" s="221"/>
      <c r="CM59" s="238"/>
      <c r="CN59" s="238"/>
      <c r="CO59" s="238"/>
      <c r="CP59" s="238"/>
      <c r="CR59" s="238"/>
      <c r="CS59" s="238"/>
      <c r="CT59" s="238"/>
      <c r="CU59" s="238"/>
      <c r="CW59" s="238"/>
      <c r="CX59" s="238"/>
    </row>
    <row r="60" spans="1:102" hidden="1" x14ac:dyDescent="0.25">
      <c r="A60" s="231" t="s">
        <v>928</v>
      </c>
      <c r="B60" s="231"/>
      <c r="D60" s="233"/>
      <c r="E60" s="234"/>
      <c r="F60" s="234"/>
      <c r="G60" s="234"/>
      <c r="H60" s="234"/>
      <c r="I60" s="251"/>
      <c r="J60" s="236"/>
      <c r="K60" s="236"/>
      <c r="M60" s="236"/>
      <c r="N60" s="236"/>
      <c r="P60" s="236"/>
      <c r="Q60" s="236"/>
      <c r="S60" s="236"/>
      <c r="T60" s="236"/>
      <c r="V60" s="236"/>
      <c r="W60" s="236"/>
      <c r="Y60" s="236"/>
      <c r="Z60" s="236"/>
      <c r="AA60" s="232">
        <f>SUM(AF60,AK60,AP60,AU60)</f>
        <v>0</v>
      </c>
      <c r="AB60" s="236"/>
      <c r="AC60" s="208"/>
      <c r="AD60" s="236"/>
      <c r="AE60" s="236"/>
      <c r="AF60" s="232"/>
      <c r="AG60" s="236"/>
      <c r="AI60" s="236"/>
      <c r="AJ60" s="236"/>
      <c r="AK60" s="232"/>
      <c r="AL60" s="236"/>
      <c r="AN60" s="236"/>
      <c r="AO60" s="236"/>
      <c r="AP60" s="232"/>
      <c r="AQ60" s="236"/>
      <c r="AS60" s="236"/>
      <c r="AT60" s="236"/>
      <c r="AU60" s="232"/>
      <c r="AV60" s="236"/>
      <c r="AY60" s="236"/>
      <c r="AZ60" s="236"/>
      <c r="BA60" s="232">
        <f>SUM(BF60,BK60,BP60,BU60)</f>
        <v>0</v>
      </c>
      <c r="BB60" s="236"/>
      <c r="BC60" s="208"/>
      <c r="BD60" s="236"/>
      <c r="BE60" s="236"/>
      <c r="BF60" s="232"/>
      <c r="BG60" s="236"/>
      <c r="BI60" s="236"/>
      <c r="BJ60" s="236"/>
      <c r="BK60" s="232"/>
      <c r="BL60" s="236"/>
      <c r="BN60" s="236"/>
      <c r="BO60" s="236"/>
      <c r="BP60" s="232"/>
      <c r="BQ60" s="236"/>
      <c r="BS60" s="236"/>
      <c r="BT60" s="236"/>
      <c r="BU60" s="232"/>
      <c r="BV60" s="236"/>
      <c r="BX60" s="236"/>
      <c r="BY60" s="236"/>
      <c r="BZ60" s="232">
        <f>SUM(CE60,CJ60,CO60,CT60)</f>
        <v>0</v>
      </c>
      <c r="CA60" s="236"/>
      <c r="CC60" s="236"/>
      <c r="CD60" s="236"/>
      <c r="CE60" s="232"/>
      <c r="CF60" s="236"/>
      <c r="CH60" s="236"/>
      <c r="CI60" s="236"/>
      <c r="CJ60" s="232"/>
      <c r="CK60" s="236"/>
      <c r="CM60" s="236"/>
      <c r="CN60" s="236"/>
      <c r="CO60" s="232"/>
      <c r="CP60" s="236"/>
      <c r="CR60" s="236"/>
      <c r="CS60" s="236"/>
      <c r="CT60" s="232"/>
      <c r="CU60" s="236"/>
      <c r="CW60" s="236"/>
      <c r="CX60" s="236"/>
    </row>
    <row r="61" spans="1:102" hidden="1" x14ac:dyDescent="0.25">
      <c r="A61" s="231" t="s">
        <v>929</v>
      </c>
      <c r="B61" s="231"/>
      <c r="D61" s="235"/>
      <c r="E61" s="236"/>
      <c r="F61" s="236"/>
      <c r="G61" s="236"/>
      <c r="H61" s="236"/>
      <c r="I61" s="251"/>
      <c r="J61" s="236"/>
      <c r="K61" s="236"/>
      <c r="M61" s="236"/>
      <c r="N61" s="236"/>
      <c r="P61" s="236"/>
      <c r="Q61" s="236"/>
      <c r="S61" s="236"/>
      <c r="T61" s="236"/>
      <c r="V61" s="236"/>
      <c r="W61" s="236"/>
      <c r="Y61" s="236"/>
      <c r="Z61" s="236"/>
      <c r="AA61" s="232">
        <f t="shared" ref="AA61:AA75" si="34">SUM(AF61,AK61,AP61,AU61)</f>
        <v>0</v>
      </c>
      <c r="AB61" s="236"/>
      <c r="AC61" s="208"/>
      <c r="AD61" s="236"/>
      <c r="AE61" s="236"/>
      <c r="AF61" s="232"/>
      <c r="AG61" s="236"/>
      <c r="AI61" s="236"/>
      <c r="AJ61" s="236"/>
      <c r="AK61" s="232"/>
      <c r="AL61" s="236"/>
      <c r="AN61" s="236"/>
      <c r="AO61" s="236"/>
      <c r="AP61" s="232"/>
      <c r="AQ61" s="236"/>
      <c r="AS61" s="236"/>
      <c r="AT61" s="236"/>
      <c r="AU61" s="232"/>
      <c r="AV61" s="236"/>
      <c r="AY61" s="236"/>
      <c r="AZ61" s="236"/>
      <c r="BA61" s="232">
        <f t="shared" ref="BA61:BA75" si="35">SUM(BF61,BK61,BP61,BU61)</f>
        <v>0</v>
      </c>
      <c r="BB61" s="236"/>
      <c r="BC61" s="208"/>
      <c r="BD61" s="236"/>
      <c r="BE61" s="236"/>
      <c r="BF61" s="232"/>
      <c r="BG61" s="236"/>
      <c r="BI61" s="236"/>
      <c r="BJ61" s="236"/>
      <c r="BK61" s="232"/>
      <c r="BL61" s="236"/>
      <c r="BN61" s="236"/>
      <c r="BO61" s="236"/>
      <c r="BP61" s="232"/>
      <c r="BQ61" s="236"/>
      <c r="BS61" s="236"/>
      <c r="BT61" s="236"/>
      <c r="BU61" s="232"/>
      <c r="BV61" s="236"/>
      <c r="BX61" s="236"/>
      <c r="BY61" s="236"/>
      <c r="BZ61" s="232">
        <f t="shared" ref="BZ61:BZ75" si="36">SUM(CE61,CJ61,CO61,CT61)</f>
        <v>0</v>
      </c>
      <c r="CA61" s="236"/>
      <c r="CC61" s="236"/>
      <c r="CD61" s="236"/>
      <c r="CE61" s="232"/>
      <c r="CF61" s="236"/>
      <c r="CH61" s="236"/>
      <c r="CI61" s="236"/>
      <c r="CJ61" s="232"/>
      <c r="CK61" s="236"/>
      <c r="CM61" s="236"/>
      <c r="CN61" s="236"/>
      <c r="CO61" s="232"/>
      <c r="CP61" s="236"/>
      <c r="CR61" s="236"/>
      <c r="CS61" s="236"/>
      <c r="CT61" s="232"/>
      <c r="CU61" s="236"/>
      <c r="CW61" s="236"/>
      <c r="CX61" s="236"/>
    </row>
    <row r="62" spans="1:102" hidden="1" x14ac:dyDescent="0.25">
      <c r="A62" s="231" t="s">
        <v>930</v>
      </c>
      <c r="B62" s="231"/>
      <c r="D62" s="235"/>
      <c r="E62" s="236"/>
      <c r="F62" s="236"/>
      <c r="G62" s="236"/>
      <c r="H62" s="236"/>
      <c r="I62" s="251"/>
      <c r="J62" s="236"/>
      <c r="K62" s="236"/>
      <c r="M62" s="236"/>
      <c r="N62" s="236"/>
      <c r="P62" s="236"/>
      <c r="Q62" s="236"/>
      <c r="S62" s="236"/>
      <c r="T62" s="236"/>
      <c r="V62" s="236"/>
      <c r="W62" s="236"/>
      <c r="Y62" s="236"/>
      <c r="Z62" s="236"/>
      <c r="AA62" s="232">
        <f t="shared" si="34"/>
        <v>0</v>
      </c>
      <c r="AB62" s="236"/>
      <c r="AC62" s="208"/>
      <c r="AD62" s="236"/>
      <c r="AE62" s="236"/>
      <c r="AF62" s="232"/>
      <c r="AG62" s="236"/>
      <c r="AI62" s="236"/>
      <c r="AJ62" s="236"/>
      <c r="AK62" s="232"/>
      <c r="AL62" s="236"/>
      <c r="AN62" s="236"/>
      <c r="AO62" s="236"/>
      <c r="AP62" s="232"/>
      <c r="AQ62" s="236"/>
      <c r="AS62" s="236"/>
      <c r="AT62" s="236"/>
      <c r="AU62" s="232"/>
      <c r="AV62" s="236"/>
      <c r="AY62" s="236"/>
      <c r="AZ62" s="236"/>
      <c r="BA62" s="232">
        <f t="shared" si="35"/>
        <v>0</v>
      </c>
      <c r="BB62" s="236"/>
      <c r="BC62" s="208"/>
      <c r="BD62" s="236"/>
      <c r="BE62" s="236"/>
      <c r="BF62" s="232"/>
      <c r="BG62" s="236"/>
      <c r="BI62" s="236"/>
      <c r="BJ62" s="236"/>
      <c r="BK62" s="232"/>
      <c r="BL62" s="236"/>
      <c r="BN62" s="236"/>
      <c r="BO62" s="236"/>
      <c r="BP62" s="232"/>
      <c r="BQ62" s="236"/>
      <c r="BS62" s="236"/>
      <c r="BT62" s="236"/>
      <c r="BU62" s="232"/>
      <c r="BV62" s="236"/>
      <c r="BX62" s="236"/>
      <c r="BY62" s="236"/>
      <c r="BZ62" s="232">
        <f t="shared" si="36"/>
        <v>0</v>
      </c>
      <c r="CA62" s="236"/>
      <c r="CC62" s="236"/>
      <c r="CD62" s="236"/>
      <c r="CE62" s="232"/>
      <c r="CF62" s="236"/>
      <c r="CH62" s="236"/>
      <c r="CI62" s="236"/>
      <c r="CJ62" s="232"/>
      <c r="CK62" s="236"/>
      <c r="CM62" s="236"/>
      <c r="CN62" s="236"/>
      <c r="CO62" s="232"/>
      <c r="CP62" s="236"/>
      <c r="CR62" s="236"/>
      <c r="CS62" s="236"/>
      <c r="CT62" s="232"/>
      <c r="CU62" s="236"/>
      <c r="CW62" s="236"/>
      <c r="CX62" s="236"/>
    </row>
    <row r="63" spans="1:102" hidden="1" x14ac:dyDescent="0.25">
      <c r="A63" s="231" t="s">
        <v>931</v>
      </c>
      <c r="B63" s="231"/>
      <c r="D63" s="235"/>
      <c r="E63" s="236"/>
      <c r="F63" s="236"/>
      <c r="G63" s="236"/>
      <c r="H63" s="236"/>
      <c r="I63" s="251"/>
      <c r="J63" s="236"/>
      <c r="K63" s="236"/>
      <c r="M63" s="236"/>
      <c r="N63" s="236"/>
      <c r="P63" s="236"/>
      <c r="Q63" s="236"/>
      <c r="S63" s="236"/>
      <c r="T63" s="236"/>
      <c r="V63" s="236"/>
      <c r="W63" s="236"/>
      <c r="Y63" s="236"/>
      <c r="Z63" s="236"/>
      <c r="AA63" s="232">
        <f t="shared" si="34"/>
        <v>0</v>
      </c>
      <c r="AB63" s="236"/>
      <c r="AC63" s="208"/>
      <c r="AD63" s="236"/>
      <c r="AE63" s="236"/>
      <c r="AF63" s="232"/>
      <c r="AG63" s="236"/>
      <c r="AI63" s="236"/>
      <c r="AJ63" s="236"/>
      <c r="AK63" s="232"/>
      <c r="AL63" s="236"/>
      <c r="AN63" s="236"/>
      <c r="AO63" s="236"/>
      <c r="AP63" s="232"/>
      <c r="AQ63" s="236"/>
      <c r="AS63" s="236"/>
      <c r="AT63" s="236"/>
      <c r="AU63" s="232"/>
      <c r="AV63" s="236"/>
      <c r="AY63" s="236"/>
      <c r="AZ63" s="236"/>
      <c r="BA63" s="232">
        <f t="shared" si="35"/>
        <v>0</v>
      </c>
      <c r="BB63" s="236"/>
      <c r="BC63" s="208"/>
      <c r="BD63" s="236"/>
      <c r="BE63" s="236"/>
      <c r="BF63" s="232"/>
      <c r="BG63" s="236"/>
      <c r="BI63" s="236"/>
      <c r="BJ63" s="236"/>
      <c r="BK63" s="232"/>
      <c r="BL63" s="236"/>
      <c r="BN63" s="236"/>
      <c r="BO63" s="236"/>
      <c r="BP63" s="232"/>
      <c r="BQ63" s="236"/>
      <c r="BS63" s="236"/>
      <c r="BT63" s="236"/>
      <c r="BU63" s="232"/>
      <c r="BV63" s="236"/>
      <c r="BX63" s="236"/>
      <c r="BY63" s="236"/>
      <c r="BZ63" s="232">
        <f t="shared" si="36"/>
        <v>0</v>
      </c>
      <c r="CA63" s="236"/>
      <c r="CC63" s="236"/>
      <c r="CD63" s="236"/>
      <c r="CE63" s="232"/>
      <c r="CF63" s="236"/>
      <c r="CH63" s="236"/>
      <c r="CI63" s="236"/>
      <c r="CJ63" s="232"/>
      <c r="CK63" s="236"/>
      <c r="CM63" s="236"/>
      <c r="CN63" s="236"/>
      <c r="CO63" s="232"/>
      <c r="CP63" s="236"/>
      <c r="CR63" s="236"/>
      <c r="CS63" s="236"/>
      <c r="CT63" s="232"/>
      <c r="CU63" s="236"/>
      <c r="CW63" s="236"/>
      <c r="CX63" s="236"/>
    </row>
    <row r="64" spans="1:102" hidden="1" x14ac:dyDescent="0.25">
      <c r="A64" s="231" t="s">
        <v>932</v>
      </c>
      <c r="B64" s="231"/>
      <c r="D64" s="235"/>
      <c r="E64" s="236"/>
      <c r="F64" s="236"/>
      <c r="G64" s="236"/>
      <c r="H64" s="236"/>
      <c r="I64" s="251"/>
      <c r="J64" s="236"/>
      <c r="K64" s="236"/>
      <c r="M64" s="236"/>
      <c r="N64" s="236"/>
      <c r="P64" s="236"/>
      <c r="Q64" s="236"/>
      <c r="S64" s="236"/>
      <c r="T64" s="236"/>
      <c r="V64" s="236"/>
      <c r="W64" s="236"/>
      <c r="Y64" s="236"/>
      <c r="Z64" s="236"/>
      <c r="AA64" s="232">
        <f t="shared" si="34"/>
        <v>0</v>
      </c>
      <c r="AB64" s="236"/>
      <c r="AC64" s="208"/>
      <c r="AD64" s="236"/>
      <c r="AE64" s="236"/>
      <c r="AF64" s="232"/>
      <c r="AG64" s="236"/>
      <c r="AI64" s="236"/>
      <c r="AJ64" s="236"/>
      <c r="AK64" s="232"/>
      <c r="AL64" s="236"/>
      <c r="AN64" s="236"/>
      <c r="AO64" s="236"/>
      <c r="AP64" s="232"/>
      <c r="AQ64" s="236"/>
      <c r="AS64" s="236"/>
      <c r="AT64" s="236"/>
      <c r="AU64" s="232"/>
      <c r="AV64" s="236"/>
      <c r="AY64" s="236"/>
      <c r="AZ64" s="236"/>
      <c r="BA64" s="232">
        <f t="shared" si="35"/>
        <v>0</v>
      </c>
      <c r="BB64" s="236"/>
      <c r="BC64" s="208"/>
      <c r="BD64" s="236"/>
      <c r="BE64" s="236"/>
      <c r="BF64" s="232"/>
      <c r="BG64" s="236"/>
      <c r="BI64" s="236"/>
      <c r="BJ64" s="236"/>
      <c r="BK64" s="232"/>
      <c r="BL64" s="236"/>
      <c r="BN64" s="236"/>
      <c r="BO64" s="236"/>
      <c r="BP64" s="232"/>
      <c r="BQ64" s="236"/>
      <c r="BS64" s="236"/>
      <c r="BT64" s="236"/>
      <c r="BU64" s="232"/>
      <c r="BV64" s="236"/>
      <c r="BX64" s="236"/>
      <c r="BY64" s="236"/>
      <c r="BZ64" s="232">
        <f t="shared" si="36"/>
        <v>0</v>
      </c>
      <c r="CA64" s="236"/>
      <c r="CC64" s="236"/>
      <c r="CD64" s="236"/>
      <c r="CE64" s="232"/>
      <c r="CF64" s="236"/>
      <c r="CH64" s="236"/>
      <c r="CI64" s="236"/>
      <c r="CJ64" s="232"/>
      <c r="CK64" s="236"/>
      <c r="CM64" s="236"/>
      <c r="CN64" s="236"/>
      <c r="CO64" s="232"/>
      <c r="CP64" s="236"/>
      <c r="CR64" s="236"/>
      <c r="CS64" s="236"/>
      <c r="CT64" s="232"/>
      <c r="CU64" s="236"/>
      <c r="CW64" s="236"/>
      <c r="CX64" s="236"/>
    </row>
    <row r="65" spans="1:102" hidden="1" x14ac:dyDescent="0.25">
      <c r="A65" s="231" t="s">
        <v>940</v>
      </c>
      <c r="B65" s="231"/>
      <c r="D65" s="235"/>
      <c r="E65" s="236"/>
      <c r="F65" s="236"/>
      <c r="G65" s="236"/>
      <c r="H65" s="236"/>
      <c r="I65" s="251"/>
      <c r="J65" s="236"/>
      <c r="K65" s="236"/>
      <c r="M65" s="236"/>
      <c r="N65" s="236"/>
      <c r="P65" s="236"/>
      <c r="Q65" s="236"/>
      <c r="S65" s="236"/>
      <c r="T65" s="236"/>
      <c r="V65" s="236"/>
      <c r="W65" s="236"/>
      <c r="Y65" s="236"/>
      <c r="Z65" s="236"/>
      <c r="AA65" s="232">
        <f t="shared" si="34"/>
        <v>0</v>
      </c>
      <c r="AB65" s="236"/>
      <c r="AC65" s="208"/>
      <c r="AD65" s="236"/>
      <c r="AE65" s="236"/>
      <c r="AF65" s="232"/>
      <c r="AG65" s="236"/>
      <c r="AI65" s="236"/>
      <c r="AJ65" s="236"/>
      <c r="AK65" s="232"/>
      <c r="AL65" s="236"/>
      <c r="AN65" s="236"/>
      <c r="AO65" s="236"/>
      <c r="AP65" s="232"/>
      <c r="AQ65" s="236"/>
      <c r="AS65" s="236"/>
      <c r="AT65" s="236"/>
      <c r="AU65" s="232"/>
      <c r="AV65" s="236"/>
      <c r="AY65" s="236"/>
      <c r="AZ65" s="236"/>
      <c r="BA65" s="232">
        <f t="shared" si="35"/>
        <v>0</v>
      </c>
      <c r="BB65" s="236"/>
      <c r="BC65" s="208"/>
      <c r="BD65" s="236"/>
      <c r="BE65" s="236"/>
      <c r="BF65" s="232"/>
      <c r="BG65" s="236"/>
      <c r="BI65" s="236"/>
      <c r="BJ65" s="236"/>
      <c r="BK65" s="232"/>
      <c r="BL65" s="236"/>
      <c r="BN65" s="236"/>
      <c r="BO65" s="236"/>
      <c r="BP65" s="232"/>
      <c r="BQ65" s="236"/>
      <c r="BS65" s="236"/>
      <c r="BT65" s="236"/>
      <c r="BU65" s="232"/>
      <c r="BV65" s="236"/>
      <c r="BX65" s="236"/>
      <c r="BY65" s="236"/>
      <c r="BZ65" s="232">
        <f t="shared" si="36"/>
        <v>0</v>
      </c>
      <c r="CA65" s="236"/>
      <c r="CC65" s="236"/>
      <c r="CD65" s="236"/>
      <c r="CE65" s="232"/>
      <c r="CF65" s="236"/>
      <c r="CH65" s="236"/>
      <c r="CI65" s="236"/>
      <c r="CJ65" s="232"/>
      <c r="CK65" s="236"/>
      <c r="CM65" s="236"/>
      <c r="CN65" s="236"/>
      <c r="CO65" s="232"/>
      <c r="CP65" s="236"/>
      <c r="CR65" s="236"/>
      <c r="CS65" s="236"/>
      <c r="CT65" s="232"/>
      <c r="CU65" s="236"/>
      <c r="CW65" s="236"/>
      <c r="CX65" s="236"/>
    </row>
    <row r="66" spans="1:102" hidden="1" x14ac:dyDescent="0.25">
      <c r="A66" s="231" t="s">
        <v>960</v>
      </c>
      <c r="B66" s="231"/>
      <c r="D66" s="235"/>
      <c r="E66" s="236"/>
      <c r="F66" s="236"/>
      <c r="G66" s="236"/>
      <c r="H66" s="236"/>
      <c r="I66" s="251"/>
      <c r="J66" s="236"/>
      <c r="K66" s="236"/>
      <c r="M66" s="236"/>
      <c r="N66" s="236"/>
      <c r="P66" s="236"/>
      <c r="Q66" s="236"/>
      <c r="S66" s="236"/>
      <c r="T66" s="236"/>
      <c r="V66" s="236"/>
      <c r="W66" s="236"/>
      <c r="Y66" s="236"/>
      <c r="Z66" s="236"/>
      <c r="AA66" s="232">
        <f t="shared" si="34"/>
        <v>0</v>
      </c>
      <c r="AB66" s="236"/>
      <c r="AC66" s="208"/>
      <c r="AD66" s="236"/>
      <c r="AE66" s="236"/>
      <c r="AF66" s="232"/>
      <c r="AG66" s="236"/>
      <c r="AI66" s="236"/>
      <c r="AJ66" s="236"/>
      <c r="AK66" s="232"/>
      <c r="AL66" s="236"/>
      <c r="AN66" s="236"/>
      <c r="AO66" s="236"/>
      <c r="AP66" s="232"/>
      <c r="AQ66" s="236"/>
      <c r="AS66" s="236"/>
      <c r="AT66" s="236"/>
      <c r="AU66" s="232"/>
      <c r="AV66" s="236"/>
      <c r="AY66" s="236"/>
      <c r="AZ66" s="236"/>
      <c r="BA66" s="232">
        <f t="shared" si="35"/>
        <v>0</v>
      </c>
      <c r="BB66" s="236"/>
      <c r="BC66" s="208"/>
      <c r="BD66" s="236"/>
      <c r="BE66" s="236"/>
      <c r="BF66" s="232"/>
      <c r="BG66" s="236"/>
      <c r="BI66" s="236"/>
      <c r="BJ66" s="236"/>
      <c r="BK66" s="232"/>
      <c r="BL66" s="236"/>
      <c r="BN66" s="236"/>
      <c r="BO66" s="236"/>
      <c r="BP66" s="232"/>
      <c r="BQ66" s="236"/>
      <c r="BS66" s="236"/>
      <c r="BT66" s="236"/>
      <c r="BU66" s="232"/>
      <c r="BV66" s="236"/>
      <c r="BX66" s="236"/>
      <c r="BY66" s="236"/>
      <c r="BZ66" s="232">
        <f t="shared" si="36"/>
        <v>0</v>
      </c>
      <c r="CA66" s="236"/>
      <c r="CC66" s="236"/>
      <c r="CD66" s="236"/>
      <c r="CE66" s="232"/>
      <c r="CF66" s="236"/>
      <c r="CH66" s="236"/>
      <c r="CI66" s="236"/>
      <c r="CJ66" s="232"/>
      <c r="CK66" s="236"/>
      <c r="CM66" s="236"/>
      <c r="CN66" s="236"/>
      <c r="CO66" s="232"/>
      <c r="CP66" s="236"/>
      <c r="CR66" s="236"/>
      <c r="CS66" s="236"/>
      <c r="CT66" s="232"/>
      <c r="CU66" s="236"/>
      <c r="CW66" s="236"/>
      <c r="CX66" s="236"/>
    </row>
    <row r="67" spans="1:102" hidden="1" x14ac:dyDescent="0.25">
      <c r="A67" s="231"/>
      <c r="B67" s="231"/>
      <c r="D67" s="235"/>
      <c r="E67" s="236"/>
      <c r="F67" s="236"/>
      <c r="G67" s="236"/>
      <c r="H67" s="236"/>
      <c r="I67" s="251"/>
      <c r="J67" s="236"/>
      <c r="K67" s="236"/>
      <c r="M67" s="236"/>
      <c r="N67" s="236"/>
      <c r="P67" s="236"/>
      <c r="Q67" s="236"/>
      <c r="S67" s="236"/>
      <c r="T67" s="236"/>
      <c r="V67" s="236"/>
      <c r="W67" s="236"/>
      <c r="Y67" s="236"/>
      <c r="Z67" s="236"/>
      <c r="AA67" s="232">
        <f t="shared" si="34"/>
        <v>0</v>
      </c>
      <c r="AB67" s="236"/>
      <c r="AC67" s="208"/>
      <c r="AD67" s="236"/>
      <c r="AE67" s="236"/>
      <c r="AF67" s="232"/>
      <c r="AG67" s="236"/>
      <c r="AI67" s="236"/>
      <c r="AJ67" s="236"/>
      <c r="AK67" s="232"/>
      <c r="AL67" s="236"/>
      <c r="AN67" s="236"/>
      <c r="AO67" s="236"/>
      <c r="AP67" s="232"/>
      <c r="AQ67" s="236"/>
      <c r="AS67" s="236"/>
      <c r="AT67" s="236"/>
      <c r="AU67" s="232"/>
      <c r="AV67" s="236"/>
      <c r="AY67" s="236"/>
      <c r="AZ67" s="236"/>
      <c r="BA67" s="232">
        <f t="shared" si="35"/>
        <v>0</v>
      </c>
      <c r="BB67" s="236"/>
      <c r="BC67" s="208"/>
      <c r="BD67" s="236"/>
      <c r="BE67" s="236"/>
      <c r="BF67" s="232"/>
      <c r="BG67" s="236"/>
      <c r="BI67" s="236"/>
      <c r="BJ67" s="236"/>
      <c r="BK67" s="232"/>
      <c r="BL67" s="236"/>
      <c r="BN67" s="236"/>
      <c r="BO67" s="236"/>
      <c r="BP67" s="232"/>
      <c r="BQ67" s="236"/>
      <c r="BS67" s="236"/>
      <c r="BT67" s="236"/>
      <c r="BU67" s="232"/>
      <c r="BV67" s="236"/>
      <c r="BX67" s="236"/>
      <c r="BY67" s="236"/>
      <c r="BZ67" s="232">
        <f t="shared" si="36"/>
        <v>0</v>
      </c>
      <c r="CA67" s="236"/>
      <c r="CC67" s="236"/>
      <c r="CD67" s="236"/>
      <c r="CE67" s="232"/>
      <c r="CF67" s="236"/>
      <c r="CH67" s="236"/>
      <c r="CI67" s="236"/>
      <c r="CJ67" s="232"/>
      <c r="CK67" s="236"/>
      <c r="CM67" s="236"/>
      <c r="CN67" s="236"/>
      <c r="CO67" s="232"/>
      <c r="CP67" s="236"/>
      <c r="CR67" s="236"/>
      <c r="CS67" s="236"/>
      <c r="CT67" s="232"/>
      <c r="CU67" s="236"/>
      <c r="CW67" s="236"/>
      <c r="CX67" s="236"/>
    </row>
    <row r="68" spans="1:102" hidden="1" x14ac:dyDescent="0.25">
      <c r="A68" s="231"/>
      <c r="B68" s="231"/>
      <c r="D68" s="235"/>
      <c r="E68" s="236"/>
      <c r="F68" s="236"/>
      <c r="G68" s="236"/>
      <c r="H68" s="236"/>
      <c r="I68" s="251"/>
      <c r="J68" s="236"/>
      <c r="K68" s="236"/>
      <c r="M68" s="236"/>
      <c r="N68" s="236"/>
      <c r="P68" s="236"/>
      <c r="Q68" s="236"/>
      <c r="S68" s="236"/>
      <c r="T68" s="236"/>
      <c r="V68" s="236"/>
      <c r="W68" s="236"/>
      <c r="Y68" s="236"/>
      <c r="Z68" s="236"/>
      <c r="AA68" s="232">
        <f t="shared" si="34"/>
        <v>0</v>
      </c>
      <c r="AB68" s="236"/>
      <c r="AC68" s="208"/>
      <c r="AD68" s="236"/>
      <c r="AE68" s="236"/>
      <c r="AF68" s="232"/>
      <c r="AG68" s="236"/>
      <c r="AI68" s="236"/>
      <c r="AJ68" s="236"/>
      <c r="AK68" s="232"/>
      <c r="AL68" s="236"/>
      <c r="AN68" s="236"/>
      <c r="AO68" s="236"/>
      <c r="AP68" s="232"/>
      <c r="AQ68" s="236"/>
      <c r="AS68" s="236"/>
      <c r="AT68" s="236"/>
      <c r="AU68" s="232"/>
      <c r="AV68" s="236"/>
      <c r="AY68" s="236"/>
      <c r="AZ68" s="236"/>
      <c r="BA68" s="232">
        <f t="shared" si="35"/>
        <v>0</v>
      </c>
      <c r="BB68" s="236"/>
      <c r="BC68" s="208"/>
      <c r="BD68" s="236"/>
      <c r="BE68" s="236"/>
      <c r="BF68" s="232"/>
      <c r="BG68" s="236"/>
      <c r="BI68" s="236"/>
      <c r="BJ68" s="236"/>
      <c r="BK68" s="232"/>
      <c r="BL68" s="236"/>
      <c r="BN68" s="236"/>
      <c r="BO68" s="236"/>
      <c r="BP68" s="232"/>
      <c r="BQ68" s="236"/>
      <c r="BS68" s="236"/>
      <c r="BT68" s="236"/>
      <c r="BU68" s="232"/>
      <c r="BV68" s="236"/>
      <c r="BX68" s="236"/>
      <c r="BY68" s="236"/>
      <c r="BZ68" s="232">
        <f t="shared" si="36"/>
        <v>0</v>
      </c>
      <c r="CA68" s="236"/>
      <c r="CC68" s="236"/>
      <c r="CD68" s="236"/>
      <c r="CE68" s="232"/>
      <c r="CF68" s="236"/>
      <c r="CH68" s="236"/>
      <c r="CI68" s="236"/>
      <c r="CJ68" s="232"/>
      <c r="CK68" s="236"/>
      <c r="CM68" s="236"/>
      <c r="CN68" s="236"/>
      <c r="CO68" s="232"/>
      <c r="CP68" s="236"/>
      <c r="CR68" s="236"/>
      <c r="CS68" s="236"/>
      <c r="CT68" s="232"/>
      <c r="CU68" s="236"/>
      <c r="CW68" s="236"/>
      <c r="CX68" s="236"/>
    </row>
    <row r="69" spans="1:102" hidden="1" x14ac:dyDescent="0.25">
      <c r="A69" s="231"/>
      <c r="B69" s="231"/>
      <c r="D69" s="235"/>
      <c r="E69" s="236"/>
      <c r="F69" s="236"/>
      <c r="G69" s="236"/>
      <c r="H69" s="236"/>
      <c r="I69" s="251"/>
      <c r="J69" s="236"/>
      <c r="K69" s="236"/>
      <c r="M69" s="236"/>
      <c r="N69" s="236"/>
      <c r="P69" s="236"/>
      <c r="Q69" s="236"/>
      <c r="S69" s="236"/>
      <c r="T69" s="236"/>
      <c r="V69" s="236"/>
      <c r="W69" s="236"/>
      <c r="Y69" s="236"/>
      <c r="Z69" s="236"/>
      <c r="AA69" s="232">
        <f t="shared" si="34"/>
        <v>0</v>
      </c>
      <c r="AB69" s="236"/>
      <c r="AC69" s="208"/>
      <c r="AD69" s="236"/>
      <c r="AE69" s="236"/>
      <c r="AF69" s="232"/>
      <c r="AG69" s="236"/>
      <c r="AI69" s="236"/>
      <c r="AJ69" s="236"/>
      <c r="AK69" s="232"/>
      <c r="AL69" s="236"/>
      <c r="AN69" s="236"/>
      <c r="AO69" s="236"/>
      <c r="AP69" s="232"/>
      <c r="AQ69" s="236"/>
      <c r="AS69" s="236"/>
      <c r="AT69" s="236"/>
      <c r="AU69" s="232"/>
      <c r="AV69" s="236"/>
      <c r="AY69" s="236"/>
      <c r="AZ69" s="236"/>
      <c r="BA69" s="232">
        <f t="shared" si="35"/>
        <v>0</v>
      </c>
      <c r="BB69" s="236"/>
      <c r="BC69" s="208"/>
      <c r="BD69" s="236"/>
      <c r="BE69" s="236"/>
      <c r="BF69" s="232"/>
      <c r="BG69" s="236"/>
      <c r="BI69" s="236"/>
      <c r="BJ69" s="236"/>
      <c r="BK69" s="232"/>
      <c r="BL69" s="236"/>
      <c r="BN69" s="236"/>
      <c r="BO69" s="236"/>
      <c r="BP69" s="232"/>
      <c r="BQ69" s="236"/>
      <c r="BS69" s="236"/>
      <c r="BT69" s="236"/>
      <c r="BU69" s="232"/>
      <c r="BV69" s="236"/>
      <c r="BX69" s="236"/>
      <c r="BY69" s="236"/>
      <c r="BZ69" s="232">
        <f t="shared" si="36"/>
        <v>0</v>
      </c>
      <c r="CA69" s="236"/>
      <c r="CC69" s="236"/>
      <c r="CD69" s="236"/>
      <c r="CE69" s="232"/>
      <c r="CF69" s="236"/>
      <c r="CH69" s="236"/>
      <c r="CI69" s="236"/>
      <c r="CJ69" s="232"/>
      <c r="CK69" s="236"/>
      <c r="CM69" s="236"/>
      <c r="CN69" s="236"/>
      <c r="CO69" s="232"/>
      <c r="CP69" s="236"/>
      <c r="CR69" s="236"/>
      <c r="CS69" s="236"/>
      <c r="CT69" s="232"/>
      <c r="CU69" s="236"/>
      <c r="CW69" s="236"/>
      <c r="CX69" s="236"/>
    </row>
    <row r="70" spans="1:102" hidden="1" x14ac:dyDescent="0.25">
      <c r="A70" s="231"/>
      <c r="B70" s="231"/>
      <c r="D70" s="235"/>
      <c r="E70" s="236"/>
      <c r="F70" s="236"/>
      <c r="G70" s="236"/>
      <c r="H70" s="236"/>
      <c r="I70" s="251"/>
      <c r="J70" s="236"/>
      <c r="K70" s="236"/>
      <c r="M70" s="236"/>
      <c r="N70" s="236"/>
      <c r="P70" s="236"/>
      <c r="Q70" s="236"/>
      <c r="S70" s="236"/>
      <c r="T70" s="236"/>
      <c r="V70" s="236"/>
      <c r="W70" s="236"/>
      <c r="Y70" s="236"/>
      <c r="Z70" s="236"/>
      <c r="AA70" s="232">
        <f t="shared" si="34"/>
        <v>0</v>
      </c>
      <c r="AB70" s="236"/>
      <c r="AC70" s="208"/>
      <c r="AD70" s="236"/>
      <c r="AE70" s="236"/>
      <c r="AF70" s="232"/>
      <c r="AG70" s="236"/>
      <c r="AI70" s="236"/>
      <c r="AJ70" s="236"/>
      <c r="AK70" s="232"/>
      <c r="AL70" s="236"/>
      <c r="AN70" s="236"/>
      <c r="AO70" s="236"/>
      <c r="AP70" s="232"/>
      <c r="AQ70" s="236"/>
      <c r="AS70" s="236"/>
      <c r="AT70" s="236"/>
      <c r="AU70" s="232"/>
      <c r="AV70" s="236"/>
      <c r="AY70" s="236"/>
      <c r="AZ70" s="236"/>
      <c r="BA70" s="232">
        <f t="shared" si="35"/>
        <v>0</v>
      </c>
      <c r="BB70" s="236"/>
      <c r="BC70" s="208"/>
      <c r="BD70" s="236"/>
      <c r="BE70" s="236"/>
      <c r="BF70" s="232"/>
      <c r="BG70" s="236"/>
      <c r="BI70" s="236"/>
      <c r="BJ70" s="236"/>
      <c r="BK70" s="232"/>
      <c r="BL70" s="236"/>
      <c r="BN70" s="236"/>
      <c r="BO70" s="236"/>
      <c r="BP70" s="232"/>
      <c r="BQ70" s="236"/>
      <c r="BS70" s="236"/>
      <c r="BT70" s="236"/>
      <c r="BU70" s="232"/>
      <c r="BV70" s="236"/>
      <c r="BX70" s="236"/>
      <c r="BY70" s="236"/>
      <c r="BZ70" s="232">
        <f t="shared" si="36"/>
        <v>0</v>
      </c>
      <c r="CA70" s="236"/>
      <c r="CC70" s="236"/>
      <c r="CD70" s="236"/>
      <c r="CE70" s="232"/>
      <c r="CF70" s="236"/>
      <c r="CH70" s="236"/>
      <c r="CI70" s="236"/>
      <c r="CJ70" s="232"/>
      <c r="CK70" s="236"/>
      <c r="CM70" s="236"/>
      <c r="CN70" s="236"/>
      <c r="CO70" s="232"/>
      <c r="CP70" s="236"/>
      <c r="CR70" s="236"/>
      <c r="CS70" s="236"/>
      <c r="CT70" s="232"/>
      <c r="CU70" s="236"/>
      <c r="CW70" s="236"/>
      <c r="CX70" s="236"/>
    </row>
    <row r="71" spans="1:102" hidden="1" x14ac:dyDescent="0.25">
      <c r="A71" s="231"/>
      <c r="B71" s="231"/>
      <c r="D71" s="235"/>
      <c r="E71" s="236"/>
      <c r="F71" s="236"/>
      <c r="G71" s="236"/>
      <c r="H71" s="236"/>
      <c r="I71" s="251"/>
      <c r="J71" s="236"/>
      <c r="K71" s="236"/>
      <c r="M71" s="236"/>
      <c r="N71" s="236"/>
      <c r="P71" s="236"/>
      <c r="Q71" s="236"/>
      <c r="S71" s="236"/>
      <c r="T71" s="236"/>
      <c r="V71" s="236"/>
      <c r="W71" s="236"/>
      <c r="Y71" s="236"/>
      <c r="Z71" s="236"/>
      <c r="AA71" s="232">
        <f t="shared" si="34"/>
        <v>0</v>
      </c>
      <c r="AB71" s="236"/>
      <c r="AC71" s="208"/>
      <c r="AD71" s="236"/>
      <c r="AE71" s="236"/>
      <c r="AF71" s="232"/>
      <c r="AG71" s="236"/>
      <c r="AI71" s="236"/>
      <c r="AJ71" s="236"/>
      <c r="AK71" s="232"/>
      <c r="AL71" s="236"/>
      <c r="AN71" s="236"/>
      <c r="AO71" s="236"/>
      <c r="AP71" s="232"/>
      <c r="AQ71" s="236"/>
      <c r="AS71" s="236"/>
      <c r="AT71" s="236"/>
      <c r="AU71" s="232"/>
      <c r="AV71" s="236"/>
      <c r="AY71" s="236"/>
      <c r="AZ71" s="236"/>
      <c r="BA71" s="232">
        <f t="shared" si="35"/>
        <v>0</v>
      </c>
      <c r="BB71" s="236"/>
      <c r="BC71" s="208"/>
      <c r="BD71" s="236"/>
      <c r="BE71" s="236"/>
      <c r="BF71" s="232"/>
      <c r="BG71" s="236"/>
      <c r="BI71" s="236"/>
      <c r="BJ71" s="236"/>
      <c r="BK71" s="232"/>
      <c r="BL71" s="236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>
        <f t="shared" si="36"/>
        <v>0</v>
      </c>
      <c r="CA71" s="236"/>
      <c r="CC71" s="236"/>
      <c r="CD71" s="236"/>
      <c r="CE71" s="232"/>
      <c r="CF71" s="236"/>
      <c r="CH71" s="236"/>
      <c r="CI71" s="236"/>
      <c r="CJ71" s="232"/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</row>
    <row r="72" spans="1:102" hidden="1" x14ac:dyDescent="0.25">
      <c r="A72" s="231"/>
      <c r="B72" s="231"/>
      <c r="D72" s="235"/>
      <c r="E72" s="236"/>
      <c r="F72" s="236"/>
      <c r="G72" s="236"/>
      <c r="H72" s="236"/>
      <c r="I72" s="251"/>
      <c r="J72" s="236"/>
      <c r="K72" s="236"/>
      <c r="M72" s="236"/>
      <c r="N72" s="236"/>
      <c r="P72" s="236"/>
      <c r="Q72" s="236"/>
      <c r="S72" s="236"/>
      <c r="T72" s="236"/>
      <c r="V72" s="236"/>
      <c r="W72" s="236"/>
      <c r="Y72" s="236"/>
      <c r="Z72" s="236"/>
      <c r="AA72" s="232">
        <f t="shared" si="34"/>
        <v>0</v>
      </c>
      <c r="AB72" s="236"/>
      <c r="AC72" s="208"/>
      <c r="AD72" s="236"/>
      <c r="AE72" s="236"/>
      <c r="AF72" s="232"/>
      <c r="AG72" s="236"/>
      <c r="AI72" s="236"/>
      <c r="AJ72" s="236"/>
      <c r="AK72" s="232"/>
      <c r="AL72" s="236"/>
      <c r="AN72" s="236"/>
      <c r="AO72" s="236"/>
      <c r="AP72" s="232"/>
      <c r="AQ72" s="236"/>
      <c r="AS72" s="236"/>
      <c r="AT72" s="236"/>
      <c r="AU72" s="232"/>
      <c r="AV72" s="236"/>
      <c r="AY72" s="236"/>
      <c r="AZ72" s="236"/>
      <c r="BA72" s="232">
        <f t="shared" si="35"/>
        <v>0</v>
      </c>
      <c r="BB72" s="236"/>
      <c r="BC72" s="208"/>
      <c r="BD72" s="236"/>
      <c r="BE72" s="236"/>
      <c r="BF72" s="232"/>
      <c r="BG72" s="236"/>
      <c r="BI72" s="236"/>
      <c r="BJ72" s="236"/>
      <c r="BK72" s="232"/>
      <c r="BL72" s="236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>
        <f t="shared" si="36"/>
        <v>0</v>
      </c>
      <c r="CA72" s="236"/>
      <c r="CC72" s="236"/>
      <c r="CD72" s="236"/>
      <c r="CE72" s="232"/>
      <c r="CF72" s="236"/>
      <c r="CH72" s="236"/>
      <c r="CI72" s="236"/>
      <c r="CJ72" s="232"/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</row>
    <row r="73" spans="1:102" hidden="1" x14ac:dyDescent="0.25">
      <c r="A73" s="231"/>
      <c r="B73" s="231"/>
      <c r="D73" s="235"/>
      <c r="E73" s="236"/>
      <c r="F73" s="236"/>
      <c r="G73" s="236"/>
      <c r="H73" s="236"/>
      <c r="I73" s="251"/>
      <c r="J73" s="236"/>
      <c r="K73" s="236"/>
      <c r="M73" s="236"/>
      <c r="N73" s="236"/>
      <c r="P73" s="236"/>
      <c r="Q73" s="236"/>
      <c r="S73" s="236"/>
      <c r="T73" s="236"/>
      <c r="V73" s="236"/>
      <c r="W73" s="236"/>
      <c r="Y73" s="236"/>
      <c r="Z73" s="236"/>
      <c r="AA73" s="232">
        <f t="shared" si="34"/>
        <v>0</v>
      </c>
      <c r="AB73" s="236"/>
      <c r="AC73" s="208"/>
      <c r="AD73" s="236"/>
      <c r="AE73" s="236"/>
      <c r="AF73" s="232"/>
      <c r="AG73" s="236"/>
      <c r="AI73" s="236"/>
      <c r="AJ73" s="236"/>
      <c r="AK73" s="232"/>
      <c r="AL73" s="236"/>
      <c r="AN73" s="236"/>
      <c r="AO73" s="236"/>
      <c r="AP73" s="232"/>
      <c r="AQ73" s="236"/>
      <c r="AS73" s="236"/>
      <c r="AT73" s="236"/>
      <c r="AU73" s="232"/>
      <c r="AV73" s="236"/>
      <c r="AY73" s="236"/>
      <c r="AZ73" s="236"/>
      <c r="BA73" s="232">
        <f t="shared" si="35"/>
        <v>0</v>
      </c>
      <c r="BB73" s="236"/>
      <c r="BC73" s="208"/>
      <c r="BD73" s="236"/>
      <c r="BE73" s="236"/>
      <c r="BF73" s="232"/>
      <c r="BG73" s="236"/>
      <c r="BI73" s="236"/>
      <c r="BJ73" s="236"/>
      <c r="BK73" s="232"/>
      <c r="BL73" s="236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>
        <f t="shared" si="36"/>
        <v>0</v>
      </c>
      <c r="CA73" s="236"/>
      <c r="CC73" s="236"/>
      <c r="CD73" s="236"/>
      <c r="CE73" s="232"/>
      <c r="CF73" s="236"/>
      <c r="CH73" s="236"/>
      <c r="CI73" s="236"/>
      <c r="CJ73" s="232"/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</row>
    <row r="74" spans="1:102" hidden="1" x14ac:dyDescent="0.25">
      <c r="A74" s="231"/>
      <c r="B74" s="231"/>
      <c r="D74" s="235"/>
      <c r="E74" s="236"/>
      <c r="F74" s="236"/>
      <c r="G74" s="236"/>
      <c r="H74" s="236"/>
      <c r="I74" s="251"/>
      <c r="J74" s="236"/>
      <c r="K74" s="236"/>
      <c r="M74" s="236"/>
      <c r="N74" s="236"/>
      <c r="P74" s="236"/>
      <c r="Q74" s="236"/>
      <c r="S74" s="236"/>
      <c r="T74" s="236"/>
      <c r="V74" s="236"/>
      <c r="W74" s="236"/>
      <c r="Y74" s="236"/>
      <c r="Z74" s="236"/>
      <c r="AA74" s="232">
        <f t="shared" si="34"/>
        <v>0</v>
      </c>
      <c r="AB74" s="236"/>
      <c r="AC74" s="208"/>
      <c r="AD74" s="236"/>
      <c r="AE74" s="236"/>
      <c r="AF74" s="232"/>
      <c r="AG74" s="236"/>
      <c r="AI74" s="236"/>
      <c r="AJ74" s="236"/>
      <c r="AK74" s="232"/>
      <c r="AL74" s="236"/>
      <c r="AN74" s="236"/>
      <c r="AO74" s="236"/>
      <c r="AP74" s="232"/>
      <c r="AQ74" s="236"/>
      <c r="AS74" s="236"/>
      <c r="AT74" s="236"/>
      <c r="AU74" s="232"/>
      <c r="AV74" s="236"/>
      <c r="AY74" s="236"/>
      <c r="AZ74" s="236"/>
      <c r="BA74" s="232">
        <f t="shared" si="35"/>
        <v>0</v>
      </c>
      <c r="BB74" s="236"/>
      <c r="BC74" s="208"/>
      <c r="BD74" s="236"/>
      <c r="BE74" s="236"/>
      <c r="BF74" s="232"/>
      <c r="BG74" s="236"/>
      <c r="BI74" s="236"/>
      <c r="BJ74" s="236"/>
      <c r="BK74" s="232"/>
      <c r="BL74" s="236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>
        <f t="shared" si="36"/>
        <v>0</v>
      </c>
      <c r="CA74" s="236"/>
      <c r="CC74" s="236"/>
      <c r="CD74" s="236"/>
      <c r="CE74" s="232"/>
      <c r="CF74" s="236"/>
      <c r="CH74" s="236"/>
      <c r="CI74" s="236"/>
      <c r="CJ74" s="232"/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</row>
    <row r="75" spans="1:102" hidden="1" x14ac:dyDescent="0.25">
      <c r="A75" s="231"/>
      <c r="B75" s="231"/>
      <c r="D75" s="235"/>
      <c r="E75" s="236"/>
      <c r="F75" s="236"/>
      <c r="G75" s="236"/>
      <c r="H75" s="236"/>
      <c r="I75" s="251"/>
      <c r="J75" s="236"/>
      <c r="K75" s="236"/>
      <c r="M75" s="236"/>
      <c r="N75" s="236"/>
      <c r="P75" s="236"/>
      <c r="Q75" s="236"/>
      <c r="S75" s="236"/>
      <c r="T75" s="236"/>
      <c r="V75" s="236"/>
      <c r="W75" s="236"/>
      <c r="Y75" s="236"/>
      <c r="Z75" s="236"/>
      <c r="AA75" s="232">
        <f t="shared" si="34"/>
        <v>0</v>
      </c>
      <c r="AB75" s="236"/>
      <c r="AC75" s="208"/>
      <c r="AD75" s="236"/>
      <c r="AE75" s="236"/>
      <c r="AF75" s="232"/>
      <c r="AG75" s="236"/>
      <c r="AI75" s="236"/>
      <c r="AJ75" s="236"/>
      <c r="AK75" s="232"/>
      <c r="AL75" s="236"/>
      <c r="AN75" s="236"/>
      <c r="AO75" s="236"/>
      <c r="AP75" s="232"/>
      <c r="AQ75" s="236"/>
      <c r="AS75" s="236"/>
      <c r="AT75" s="236"/>
      <c r="AU75" s="232"/>
      <c r="AV75" s="236"/>
      <c r="AY75" s="236"/>
      <c r="AZ75" s="236"/>
      <c r="BA75" s="232">
        <f t="shared" si="35"/>
        <v>0</v>
      </c>
      <c r="BB75" s="236"/>
      <c r="BC75" s="208"/>
      <c r="BD75" s="236"/>
      <c r="BE75" s="236"/>
      <c r="BF75" s="232"/>
      <c r="BG75" s="236"/>
      <c r="BI75" s="236"/>
      <c r="BJ75" s="236"/>
      <c r="BK75" s="232"/>
      <c r="BL75" s="236"/>
      <c r="BN75" s="236"/>
      <c r="BO75" s="236"/>
      <c r="BP75" s="232"/>
      <c r="BQ75" s="236"/>
      <c r="BS75" s="236"/>
      <c r="BT75" s="236"/>
      <c r="BU75" s="232"/>
      <c r="BV75" s="236"/>
      <c r="BX75" s="304"/>
      <c r="BY75" s="304"/>
      <c r="BZ75" s="232">
        <f t="shared" si="36"/>
        <v>0</v>
      </c>
      <c r="CA75" s="304"/>
      <c r="CC75" s="236"/>
      <c r="CD75" s="236"/>
      <c r="CE75" s="232"/>
      <c r="CF75" s="236"/>
      <c r="CH75" s="236"/>
      <c r="CI75" s="236"/>
      <c r="CJ75" s="232"/>
      <c r="CK75" s="236"/>
      <c r="CM75" s="236"/>
      <c r="CN75" s="236"/>
      <c r="CO75" s="232"/>
      <c r="CP75" s="236"/>
      <c r="CR75" s="236"/>
      <c r="CS75" s="236"/>
      <c r="CT75" s="232"/>
      <c r="CU75" s="236"/>
      <c r="CW75" s="304"/>
      <c r="CX75" s="304"/>
    </row>
    <row r="76" spans="1:102" s="208" customFormat="1" x14ac:dyDescent="0.25">
      <c r="D76" s="218"/>
      <c r="J76" s="251"/>
      <c r="K76" s="251"/>
      <c r="M76" s="251"/>
      <c r="N76" s="251"/>
      <c r="P76" s="251"/>
      <c r="Q76" s="251"/>
      <c r="S76" s="251"/>
      <c r="T76" s="251"/>
      <c r="V76" s="251"/>
      <c r="W76" s="251"/>
      <c r="Y76" s="251"/>
      <c r="Z76" s="251"/>
      <c r="AA76" s="251"/>
      <c r="AB76" s="251"/>
      <c r="AD76" s="251"/>
      <c r="AE76" s="251"/>
      <c r="AF76" s="251"/>
      <c r="AG76" s="251"/>
      <c r="AI76" s="251"/>
      <c r="AJ76" s="251"/>
      <c r="AK76" s="251"/>
      <c r="AL76" s="251"/>
      <c r="AN76" s="251"/>
      <c r="AO76" s="251"/>
      <c r="AP76" s="251"/>
      <c r="AQ76" s="251"/>
      <c r="AS76" s="251"/>
      <c r="AT76" s="251"/>
      <c r="AU76" s="251"/>
      <c r="AV76" s="251"/>
      <c r="AY76" s="251"/>
      <c r="AZ76" s="251"/>
      <c r="BA76" s="251"/>
      <c r="BB76" s="251"/>
      <c r="BD76" s="251"/>
      <c r="BE76" s="251"/>
      <c r="BF76" s="251"/>
      <c r="BG76" s="251"/>
      <c r="BI76" s="251"/>
      <c r="BJ76" s="251"/>
      <c r="BK76" s="251"/>
      <c r="BL76" s="251"/>
      <c r="BN76" s="251"/>
      <c r="BO76" s="251"/>
      <c r="BP76" s="251"/>
      <c r="BQ76" s="251"/>
      <c r="BS76" s="251"/>
      <c r="BT76" s="251"/>
      <c r="BU76" s="251"/>
      <c r="BV76" s="251"/>
      <c r="BX76" s="251"/>
      <c r="BY76" s="251"/>
      <c r="BZ76" s="251"/>
      <c r="CA76" s="251"/>
      <c r="CC76" s="251"/>
      <c r="CD76" s="251"/>
      <c r="CE76" s="251"/>
      <c r="CF76" s="251"/>
      <c r="CH76" s="251"/>
      <c r="CI76" s="251"/>
      <c r="CJ76" s="251"/>
      <c r="CK76" s="251"/>
      <c r="CM76" s="251"/>
      <c r="CN76" s="251"/>
      <c r="CO76" s="251"/>
      <c r="CP76" s="251"/>
      <c r="CR76" s="251"/>
      <c r="CS76" s="251"/>
      <c r="CT76" s="251"/>
      <c r="CU76" s="251"/>
      <c r="CW76" s="251"/>
      <c r="CX76" s="251"/>
    </row>
    <row r="77" spans="1:102" s="249" customFormat="1" ht="30" x14ac:dyDescent="0.25">
      <c r="A77" s="219" t="s">
        <v>6</v>
      </c>
      <c r="B77" s="220" t="s">
        <v>188</v>
      </c>
      <c r="C77" s="221"/>
      <c r="D77" s="237"/>
      <c r="E77" s="238"/>
      <c r="F77" s="238"/>
      <c r="G77" s="238"/>
      <c r="H77" s="238"/>
      <c r="I77" s="221"/>
      <c r="J77" s="238"/>
      <c r="K77" s="238"/>
      <c r="L77" s="221"/>
      <c r="M77" s="238"/>
      <c r="N77" s="238"/>
      <c r="O77" s="221"/>
      <c r="P77" s="238"/>
      <c r="Q77" s="238"/>
      <c r="R77" s="221"/>
      <c r="S77" s="238"/>
      <c r="T77" s="238"/>
      <c r="V77" s="238"/>
      <c r="W77" s="238"/>
      <c r="Y77" s="238"/>
      <c r="Z77" s="238"/>
      <c r="AA77" s="238"/>
      <c r="AB77" s="238"/>
      <c r="AC77" s="221"/>
      <c r="AD77" s="238"/>
      <c r="AE77" s="238"/>
      <c r="AF77" s="238"/>
      <c r="AG77" s="238"/>
      <c r="AH77" s="221"/>
      <c r="AI77" s="238"/>
      <c r="AJ77" s="238"/>
      <c r="AK77" s="238"/>
      <c r="AL77" s="238"/>
      <c r="AM77" s="221"/>
      <c r="AN77" s="238"/>
      <c r="AO77" s="238"/>
      <c r="AP77" s="238"/>
      <c r="AQ77" s="238"/>
      <c r="AS77" s="238"/>
      <c r="AT77" s="238"/>
      <c r="AU77" s="238"/>
      <c r="AV77" s="238"/>
      <c r="AY77" s="238"/>
      <c r="AZ77" s="238"/>
      <c r="BA77" s="238"/>
      <c r="BB77" s="238"/>
      <c r="BC77" s="221"/>
      <c r="BD77" s="238"/>
      <c r="BE77" s="238"/>
      <c r="BF77" s="238"/>
      <c r="BG77" s="238"/>
      <c r="BH77" s="221"/>
      <c r="BI77" s="238"/>
      <c r="BJ77" s="238"/>
      <c r="BK77" s="238"/>
      <c r="BL77" s="238"/>
      <c r="BM77" s="221"/>
      <c r="BN77" s="238"/>
      <c r="BO77" s="238"/>
      <c r="BP77" s="238"/>
      <c r="BQ77" s="238"/>
      <c r="BS77" s="238"/>
      <c r="BT77" s="238"/>
      <c r="BU77" s="238"/>
      <c r="BV77" s="238"/>
      <c r="BX77" s="238"/>
      <c r="BY77" s="238"/>
      <c r="BZ77" s="238"/>
      <c r="CA77" s="238"/>
      <c r="CC77" s="238"/>
      <c r="CD77" s="238"/>
      <c r="CE77" s="238"/>
      <c r="CF77" s="238"/>
      <c r="CG77" s="221"/>
      <c r="CH77" s="238"/>
      <c r="CI77" s="238"/>
      <c r="CJ77" s="238"/>
      <c r="CK77" s="238"/>
      <c r="CL77" s="221"/>
      <c r="CM77" s="238"/>
      <c r="CN77" s="238"/>
      <c r="CO77" s="238"/>
      <c r="CP77" s="238"/>
      <c r="CR77" s="238"/>
      <c r="CS77" s="238"/>
      <c r="CT77" s="238"/>
      <c r="CU77" s="238"/>
      <c r="CW77" s="238"/>
      <c r="CX77" s="238"/>
    </row>
    <row r="78" spans="1:102" x14ac:dyDescent="0.25">
      <c r="A78" s="231"/>
      <c r="B78" s="231"/>
      <c r="D78" s="328"/>
      <c r="E78" s="231"/>
      <c r="F78" s="231"/>
      <c r="G78" s="231"/>
      <c r="H78" s="231"/>
      <c r="J78" s="232">
        <f t="shared" ref="J78:K80" si="37">SUM(M78,P78,S78,V78)</f>
        <v>0</v>
      </c>
      <c r="K78" s="232">
        <f t="shared" si="37"/>
        <v>0</v>
      </c>
      <c r="M78" s="232">
        <v>0</v>
      </c>
      <c r="N78" s="232"/>
      <c r="P78" s="232">
        <v>0</v>
      </c>
      <c r="Q78" s="232"/>
      <c r="S78" s="232">
        <v>0</v>
      </c>
      <c r="T78" s="232"/>
      <c r="V78" s="232">
        <v>0</v>
      </c>
      <c r="W78" s="232"/>
      <c r="Y78" s="232"/>
      <c r="Z78" s="232">
        <f>SUM(AE78,AJ78,AO78,AT78)</f>
        <v>0</v>
      </c>
      <c r="AA78" s="236"/>
      <c r="AB78" s="232">
        <f t="shared" ref="AB78:AB80" si="38">SUM(AG78,AL78,AQ78,AV78)</f>
        <v>0</v>
      </c>
      <c r="AC78" s="208"/>
      <c r="AD78" s="232">
        <f>8.6*2*5/6</f>
        <v>14.333333333333334</v>
      </c>
      <c r="AE78" s="232"/>
      <c r="AF78" s="236"/>
      <c r="AG78" s="232"/>
      <c r="AI78" s="232">
        <f>9*2*5/6</f>
        <v>15</v>
      </c>
      <c r="AJ78" s="232"/>
      <c r="AK78" s="236"/>
      <c r="AL78" s="232"/>
      <c r="AN78" s="232">
        <f>8.8*2*5/6</f>
        <v>14.666666666666666</v>
      </c>
      <c r="AO78" s="232"/>
      <c r="AP78" s="236"/>
      <c r="AQ78" s="232"/>
      <c r="AS78" s="232">
        <f>6*2*5/6</f>
        <v>10</v>
      </c>
      <c r="AT78" s="232"/>
      <c r="AU78" s="236"/>
      <c r="AV78" s="232"/>
      <c r="AY78" s="232">
        <f t="shared" ref="AY78:AZ80" si="39">SUM(BD78,BI78,BN78,BS78)</f>
        <v>0</v>
      </c>
      <c r="AZ78" s="232">
        <f>SUM(BE78,BJ78,BO78,BT78)</f>
        <v>0</v>
      </c>
      <c r="BA78" s="236"/>
      <c r="BB78" s="232">
        <f t="shared" ref="BB78:BB80" si="40">SUM(BG78,BL78,BQ78,BV78)</f>
        <v>0</v>
      </c>
      <c r="BC78" s="208"/>
      <c r="BD78" s="232"/>
      <c r="BE78" s="232"/>
      <c r="BF78" s="236"/>
      <c r="BG78" s="232"/>
      <c r="BI78" s="232"/>
      <c r="BJ78" s="232"/>
      <c r="BK78" s="236"/>
      <c r="BL78" s="232"/>
      <c r="BN78" s="232"/>
      <c r="BO78" s="232"/>
      <c r="BP78" s="236"/>
      <c r="BQ78" s="232"/>
      <c r="BS78" s="232"/>
      <c r="BT78" s="232"/>
      <c r="BU78" s="236"/>
      <c r="BV78" s="232"/>
      <c r="BX78" s="232">
        <f>SUM(CC78,CH78,CM78,CR78)</f>
        <v>0</v>
      </c>
      <c r="BY78" s="232">
        <f>SUM(CD78,CI78,CN78,CS78)</f>
        <v>0</v>
      </c>
      <c r="BZ78" s="236"/>
      <c r="CA78" s="232">
        <f>SUM(CF78,CK78,CP78,CU78)</f>
        <v>0</v>
      </c>
      <c r="CC78" s="232"/>
      <c r="CD78" s="232"/>
      <c r="CE78" s="236"/>
      <c r="CF78" s="232"/>
      <c r="CH78" s="232"/>
      <c r="CI78" s="232"/>
      <c r="CJ78" s="236"/>
      <c r="CK78" s="232"/>
      <c r="CM78" s="232"/>
      <c r="CN78" s="232"/>
      <c r="CO78" s="236"/>
      <c r="CP78" s="232"/>
      <c r="CR78" s="232"/>
      <c r="CS78" s="232"/>
      <c r="CT78" s="236"/>
      <c r="CU78" s="232"/>
      <c r="CW78" s="232">
        <f t="shared" ref="CW78:CX80" si="41">SUM(J78,Y78,AY78,BX78)</f>
        <v>0</v>
      </c>
      <c r="CX78" s="232">
        <f t="shared" si="41"/>
        <v>0</v>
      </c>
    </row>
    <row r="79" spans="1:102" hidden="1" x14ac:dyDescent="0.25">
      <c r="A79" s="231"/>
      <c r="B79" s="231"/>
      <c r="D79" s="328"/>
      <c r="E79" s="231"/>
      <c r="F79" s="231"/>
      <c r="G79" s="231"/>
      <c r="H79" s="231"/>
      <c r="J79" s="232">
        <f t="shared" si="37"/>
        <v>0</v>
      </c>
      <c r="K79" s="232">
        <f t="shared" si="37"/>
        <v>0</v>
      </c>
      <c r="M79" s="232">
        <v>0</v>
      </c>
      <c r="N79" s="232"/>
      <c r="P79" s="232">
        <v>0</v>
      </c>
      <c r="Q79" s="232"/>
      <c r="S79" s="232">
        <v>0</v>
      </c>
      <c r="T79" s="232"/>
      <c r="V79" s="232">
        <v>0</v>
      </c>
      <c r="W79" s="232"/>
      <c r="Y79" s="232"/>
      <c r="Z79" s="232">
        <f t="shared" ref="Z79:Z80" si="42">SUM(AE79,AJ79,AO79,AT79)</f>
        <v>0</v>
      </c>
      <c r="AA79" s="236"/>
      <c r="AB79" s="232">
        <f t="shared" si="38"/>
        <v>0</v>
      </c>
      <c r="AC79" s="208"/>
      <c r="AD79" s="232">
        <f>8.6*0*5/6</f>
        <v>0</v>
      </c>
      <c r="AE79" s="232"/>
      <c r="AF79" s="236"/>
      <c r="AG79" s="232"/>
      <c r="AI79" s="232">
        <f>9*0*5/6</f>
        <v>0</v>
      </c>
      <c r="AJ79" s="232"/>
      <c r="AK79" s="236"/>
      <c r="AL79" s="232"/>
      <c r="AN79" s="232">
        <f>8.8*0*5/6</f>
        <v>0</v>
      </c>
      <c r="AO79" s="232"/>
      <c r="AP79" s="236"/>
      <c r="AQ79" s="232"/>
      <c r="AS79" s="232">
        <f>6*0*5/6</f>
        <v>0</v>
      </c>
      <c r="AT79" s="232"/>
      <c r="AU79" s="236"/>
      <c r="AV79" s="232"/>
      <c r="AY79" s="232">
        <f t="shared" si="39"/>
        <v>0</v>
      </c>
      <c r="AZ79" s="232">
        <f t="shared" si="39"/>
        <v>0</v>
      </c>
      <c r="BA79" s="236"/>
      <c r="BB79" s="232">
        <f t="shared" si="40"/>
        <v>0</v>
      </c>
      <c r="BC79" s="208"/>
      <c r="BD79" s="232"/>
      <c r="BE79" s="232"/>
      <c r="BF79" s="236"/>
      <c r="BG79" s="232"/>
      <c r="BI79" s="232"/>
      <c r="BJ79" s="232"/>
      <c r="BK79" s="236"/>
      <c r="BL79" s="232"/>
      <c r="BN79" s="232"/>
      <c r="BO79" s="232"/>
      <c r="BP79" s="236"/>
      <c r="BQ79" s="232"/>
      <c r="BS79" s="232"/>
      <c r="BT79" s="232"/>
      <c r="BU79" s="236"/>
      <c r="BV79" s="232"/>
      <c r="BX79" s="232">
        <f t="shared" ref="BX79:BY80" si="43">SUM(CC79,CH79,CM79,CR79)</f>
        <v>0</v>
      </c>
      <c r="BY79" s="232">
        <f t="shared" si="43"/>
        <v>0</v>
      </c>
      <c r="BZ79" s="236"/>
      <c r="CA79" s="232">
        <f t="shared" ref="CA79:CA80" si="44">SUM(CF79,CK79,CP79,CU79)</f>
        <v>0</v>
      </c>
      <c r="CC79" s="232"/>
      <c r="CD79" s="232"/>
      <c r="CE79" s="236"/>
      <c r="CF79" s="232"/>
      <c r="CH79" s="232"/>
      <c r="CI79" s="232"/>
      <c r="CJ79" s="236"/>
      <c r="CK79" s="232"/>
      <c r="CM79" s="232"/>
      <c r="CN79" s="232"/>
      <c r="CO79" s="236"/>
      <c r="CP79" s="232"/>
      <c r="CR79" s="232"/>
      <c r="CS79" s="232"/>
      <c r="CT79" s="236"/>
      <c r="CU79" s="232"/>
      <c r="CW79" s="232">
        <f t="shared" si="41"/>
        <v>0</v>
      </c>
      <c r="CX79" s="232">
        <f t="shared" si="41"/>
        <v>0</v>
      </c>
    </row>
    <row r="80" spans="1:102" hidden="1" x14ac:dyDescent="0.25">
      <c r="A80" s="231"/>
      <c r="B80" s="231"/>
      <c r="D80" s="328"/>
      <c r="E80" s="231"/>
      <c r="F80" s="231"/>
      <c r="G80" s="231"/>
      <c r="H80" s="231"/>
      <c r="J80" s="232">
        <f t="shared" si="37"/>
        <v>0</v>
      </c>
      <c r="K80" s="232">
        <f t="shared" si="37"/>
        <v>0</v>
      </c>
      <c r="M80" s="232">
        <v>0</v>
      </c>
      <c r="N80" s="232"/>
      <c r="P80" s="232">
        <v>0</v>
      </c>
      <c r="Q80" s="232"/>
      <c r="S80" s="232">
        <v>0</v>
      </c>
      <c r="T80" s="232"/>
      <c r="V80" s="232">
        <v>0</v>
      </c>
      <c r="W80" s="232"/>
      <c r="Y80" s="232"/>
      <c r="Z80" s="232">
        <f t="shared" si="42"/>
        <v>0</v>
      </c>
      <c r="AA80" s="236"/>
      <c r="AB80" s="232">
        <f t="shared" si="38"/>
        <v>0</v>
      </c>
      <c r="AC80" s="208"/>
      <c r="AD80" s="232">
        <v>3</v>
      </c>
      <c r="AE80" s="232"/>
      <c r="AF80" s="236"/>
      <c r="AG80" s="232"/>
      <c r="AI80" s="232"/>
      <c r="AJ80" s="232"/>
      <c r="AK80" s="236"/>
      <c r="AL80" s="232"/>
      <c r="AN80" s="232"/>
      <c r="AO80" s="232"/>
      <c r="AP80" s="236"/>
      <c r="AQ80" s="232"/>
      <c r="AS80" s="232">
        <f>6*0*5/6</f>
        <v>0</v>
      </c>
      <c r="AT80" s="232"/>
      <c r="AU80" s="236"/>
      <c r="AV80" s="232"/>
      <c r="AY80" s="232">
        <f t="shared" si="39"/>
        <v>0</v>
      </c>
      <c r="AZ80" s="232">
        <f t="shared" si="39"/>
        <v>0</v>
      </c>
      <c r="BA80" s="236"/>
      <c r="BB80" s="232">
        <f t="shared" si="40"/>
        <v>0</v>
      </c>
      <c r="BC80" s="208"/>
      <c r="BD80" s="232"/>
      <c r="BE80" s="232"/>
      <c r="BF80" s="236"/>
      <c r="BG80" s="232"/>
      <c r="BI80" s="232"/>
      <c r="BJ80" s="232"/>
      <c r="BK80" s="236"/>
      <c r="BL80" s="232"/>
      <c r="BN80" s="232"/>
      <c r="BO80" s="232"/>
      <c r="BP80" s="236"/>
      <c r="BQ80" s="232"/>
      <c r="BS80" s="232"/>
      <c r="BT80" s="232"/>
      <c r="BU80" s="236"/>
      <c r="BV80" s="232"/>
      <c r="BX80" s="232">
        <f t="shared" si="43"/>
        <v>0</v>
      </c>
      <c r="BY80" s="232">
        <f t="shared" si="43"/>
        <v>0</v>
      </c>
      <c r="BZ80" s="236"/>
      <c r="CA80" s="232">
        <f t="shared" si="44"/>
        <v>0</v>
      </c>
      <c r="CC80" s="232"/>
      <c r="CD80" s="232"/>
      <c r="CE80" s="236"/>
      <c r="CF80" s="232"/>
      <c r="CH80" s="232"/>
      <c r="CI80" s="232"/>
      <c r="CJ80" s="236"/>
      <c r="CK80" s="232"/>
      <c r="CM80" s="232"/>
      <c r="CN80" s="232"/>
      <c r="CO80" s="236"/>
      <c r="CP80" s="232"/>
      <c r="CR80" s="232"/>
      <c r="CS80" s="232"/>
      <c r="CT80" s="236"/>
      <c r="CU80" s="232"/>
      <c r="CW80" s="232">
        <f t="shared" si="41"/>
        <v>0</v>
      </c>
      <c r="CX80" s="232">
        <f t="shared" si="41"/>
        <v>0</v>
      </c>
    </row>
    <row r="81" spans="1:102" s="208" customFormat="1" x14ac:dyDescent="0.25">
      <c r="D81" s="218"/>
      <c r="J81" s="251"/>
      <c r="K81" s="251"/>
      <c r="M81" s="251"/>
      <c r="N81" s="251"/>
      <c r="P81" s="251"/>
      <c r="Q81" s="251"/>
      <c r="S81" s="251"/>
      <c r="T81" s="251"/>
      <c r="V81" s="251"/>
      <c r="W81" s="251"/>
      <c r="Y81" s="251"/>
      <c r="Z81" s="251"/>
      <c r="AA81" s="251"/>
      <c r="AB81" s="251"/>
      <c r="AC81" s="251"/>
      <c r="AD81" s="251"/>
      <c r="AE81" s="251"/>
      <c r="AF81" s="251"/>
      <c r="AG81" s="251"/>
      <c r="AI81" s="251"/>
      <c r="AJ81" s="251"/>
      <c r="AK81" s="251"/>
      <c r="AL81" s="251"/>
      <c r="AN81" s="251"/>
      <c r="AO81" s="251"/>
      <c r="AP81" s="251"/>
      <c r="AQ81" s="251"/>
      <c r="AS81" s="251"/>
      <c r="AT81" s="251"/>
      <c r="AU81" s="251"/>
      <c r="AV81" s="251"/>
      <c r="AY81" s="251"/>
      <c r="AZ81" s="251"/>
      <c r="BA81" s="251"/>
      <c r="BB81" s="251"/>
      <c r="BC81" s="251"/>
      <c r="BD81" s="251"/>
      <c r="BE81" s="251"/>
      <c r="BF81" s="251"/>
      <c r="BG81" s="251"/>
      <c r="BI81" s="251"/>
      <c r="BJ81" s="251"/>
      <c r="BK81" s="251"/>
      <c r="BL81" s="251"/>
      <c r="BN81" s="251"/>
      <c r="BO81" s="251"/>
      <c r="BP81" s="251"/>
      <c r="BQ81" s="251"/>
      <c r="BS81" s="251"/>
      <c r="BT81" s="251"/>
      <c r="BU81" s="251"/>
      <c r="BV81" s="251"/>
      <c r="BX81" s="251"/>
      <c r="BY81" s="251"/>
      <c r="BZ81" s="251"/>
      <c r="CA81" s="251"/>
      <c r="CC81" s="251"/>
      <c r="CD81" s="251"/>
      <c r="CE81" s="251"/>
      <c r="CF81" s="251"/>
      <c r="CH81" s="251"/>
      <c r="CI81" s="251"/>
      <c r="CJ81" s="251"/>
      <c r="CK81" s="251"/>
      <c r="CM81" s="251"/>
      <c r="CN81" s="251"/>
      <c r="CO81" s="251"/>
      <c r="CP81" s="251"/>
      <c r="CR81" s="251"/>
      <c r="CS81" s="251"/>
      <c r="CT81" s="251"/>
      <c r="CU81" s="251"/>
      <c r="CW81" s="251"/>
      <c r="CX81" s="251"/>
    </row>
    <row r="82" spans="1:102" s="211" customFormat="1" x14ac:dyDescent="0.25">
      <c r="A82" s="305" t="s">
        <v>150</v>
      </c>
      <c r="B82" s="306"/>
      <c r="C82" s="217"/>
      <c r="D82" s="307"/>
      <c r="E82" s="306"/>
      <c r="F82" s="306"/>
      <c r="G82" s="306"/>
      <c r="H82" s="306"/>
      <c r="I82" s="217"/>
      <c r="J82" s="308">
        <f>SUM(J17:J81)</f>
        <v>744.78333333333342</v>
      </c>
      <c r="K82" s="309">
        <f>SUM(K17:K81)</f>
        <v>345.6</v>
      </c>
      <c r="L82" s="217"/>
      <c r="M82" s="310">
        <f>SUM(M17:M81)</f>
        <v>210.70000000000005</v>
      </c>
      <c r="N82" s="309">
        <f>SUM(N17:N81)</f>
        <v>0</v>
      </c>
      <c r="O82" s="217"/>
      <c r="P82" s="310">
        <f>SUM(P17:P81)</f>
        <v>167.85000000000005</v>
      </c>
      <c r="Q82" s="309">
        <f>SUM(Q17:Q81)</f>
        <v>160</v>
      </c>
      <c r="R82" s="217"/>
      <c r="S82" s="310">
        <f>SUM(S17:S81)</f>
        <v>141.60000000000002</v>
      </c>
      <c r="T82" s="309">
        <f>SUM(T17:T81)</f>
        <v>153.6</v>
      </c>
      <c r="U82" s="210"/>
      <c r="V82" s="310">
        <f>SUM(V17:V81)</f>
        <v>224.63333333333335</v>
      </c>
      <c r="W82" s="309">
        <f>SUM(W17:W81)</f>
        <v>32</v>
      </c>
      <c r="X82" s="210"/>
      <c r="Y82" s="309">
        <f>SUM(Y17:Y81)</f>
        <v>0</v>
      </c>
      <c r="Z82" s="309">
        <f>SUM(Z17:Z81)</f>
        <v>0</v>
      </c>
      <c r="AA82" s="309">
        <f>SUM(AA17:AA81)</f>
        <v>0</v>
      </c>
      <c r="AB82" s="309">
        <f t="shared" ref="AB82" si="45">SUM(AG82,AL82,AQ82,AV82)</f>
        <v>0</v>
      </c>
      <c r="AC82" s="311"/>
      <c r="AD82" s="310">
        <f>SUM(AD17:AD81)</f>
        <v>143.83333333333334</v>
      </c>
      <c r="AE82" s="309">
        <f>SUM(AE17:AE81)</f>
        <v>68.8</v>
      </c>
      <c r="AF82" s="309">
        <f>SUM(AF17:AF81)</f>
        <v>0</v>
      </c>
      <c r="AG82" s="309">
        <f>SUM(AG17:AG81)</f>
        <v>0</v>
      </c>
      <c r="AH82" s="217"/>
      <c r="AI82" s="310">
        <f>SUM(AI17:AI81)</f>
        <v>130.83333333333334</v>
      </c>
      <c r="AJ82" s="309">
        <f>SUM(AJ17:AJ81)</f>
        <v>72</v>
      </c>
      <c r="AK82" s="309">
        <f>SUM(AK17:AK81)</f>
        <v>0</v>
      </c>
      <c r="AL82" s="309">
        <f>SUM(AL17:AL81)</f>
        <v>0</v>
      </c>
      <c r="AM82" s="217"/>
      <c r="AN82" s="310">
        <f>SUM(AN17:AN81)</f>
        <v>121.33333333333333</v>
      </c>
      <c r="AO82" s="309">
        <f>SUM(AO17:AO81)</f>
        <v>140.80000000000001</v>
      </c>
      <c r="AP82" s="309">
        <f>SUM(AP17:AP81)</f>
        <v>0</v>
      </c>
      <c r="AQ82" s="309">
        <f>SUM(AQ17:AQ81)</f>
        <v>0</v>
      </c>
      <c r="AR82" s="210"/>
      <c r="AS82" s="310">
        <f>SUM(AS17:AS81)</f>
        <v>49</v>
      </c>
      <c r="AT82" s="309">
        <f>SUM(AT17:AT81)</f>
        <v>144</v>
      </c>
      <c r="AU82" s="309">
        <f>SUM(AU17:AU81)</f>
        <v>0</v>
      </c>
      <c r="AV82" s="309">
        <f>SUM(AV17:AV81)</f>
        <v>0</v>
      </c>
      <c r="AW82" s="210"/>
      <c r="AX82" s="210"/>
      <c r="AY82" s="309">
        <f>SUM(AY17:AY81)</f>
        <v>0</v>
      </c>
      <c r="AZ82" s="309">
        <f>SUM(AZ17:AZ81)</f>
        <v>0</v>
      </c>
      <c r="BA82" s="309">
        <f>SUM(BA17:BA81)</f>
        <v>0</v>
      </c>
      <c r="BB82" s="309">
        <f t="shared" ref="BB82" si="46">SUM(BG82,BL82,BQ82,BV82)</f>
        <v>0</v>
      </c>
      <c r="BC82" s="311"/>
      <c r="BD82" s="310">
        <f>SUM(BD17:BD81)</f>
        <v>0</v>
      </c>
      <c r="BE82" s="309">
        <f>SUM(BE17:BE81)</f>
        <v>0</v>
      </c>
      <c r="BF82" s="309">
        <f>SUM(BF17:BF81)</f>
        <v>0</v>
      </c>
      <c r="BG82" s="309">
        <f>SUM(BG17:BG81)</f>
        <v>0</v>
      </c>
      <c r="BH82" s="217"/>
      <c r="BI82" s="310">
        <f>SUM(BI17:BI81)</f>
        <v>0</v>
      </c>
      <c r="BJ82" s="309">
        <f>SUM(BJ17:BJ81)</f>
        <v>0</v>
      </c>
      <c r="BK82" s="309">
        <f>SUM(BK17:BK81)</f>
        <v>0</v>
      </c>
      <c r="BL82" s="309">
        <f>SUM(BL17:BL81)</f>
        <v>0</v>
      </c>
      <c r="BM82" s="217"/>
      <c r="BN82" s="310">
        <f>SUM(BN17:BN81)</f>
        <v>0</v>
      </c>
      <c r="BO82" s="309">
        <f>SUM(BO17:BO81)</f>
        <v>0</v>
      </c>
      <c r="BP82" s="309">
        <f>SUM(BP17:BP81)</f>
        <v>0</v>
      </c>
      <c r="BQ82" s="309">
        <f>SUM(BQ17:BQ81)</f>
        <v>0</v>
      </c>
      <c r="BR82" s="210"/>
      <c r="BS82" s="310">
        <f>SUM(BS17:BS81)</f>
        <v>0</v>
      </c>
      <c r="BT82" s="309">
        <f>SUM(BT17:BT81)</f>
        <v>0</v>
      </c>
      <c r="BU82" s="309">
        <f>SUM(BU17:BU81)</f>
        <v>0</v>
      </c>
      <c r="BV82" s="309">
        <f>SUM(BV17:BV81)</f>
        <v>0</v>
      </c>
      <c r="BW82" s="210"/>
      <c r="BX82" s="309">
        <f>SUM(BX17:BX81)</f>
        <v>0</v>
      </c>
      <c r="BY82" s="309">
        <f>SUM(BY17:BY81)</f>
        <v>0</v>
      </c>
      <c r="BZ82" s="309">
        <f>SUM(BZ17:BZ81)</f>
        <v>0</v>
      </c>
      <c r="CA82" s="309">
        <f t="shared" ref="CA82" si="47">SUM(CF82,CK82,CP82,CU82)</f>
        <v>0</v>
      </c>
      <c r="CC82" s="310">
        <f>SUM(CC17:CC81)</f>
        <v>0</v>
      </c>
      <c r="CD82" s="309">
        <f>SUM(CD17:CD81)</f>
        <v>0</v>
      </c>
      <c r="CE82" s="309">
        <f>SUM(CE17:CE81)</f>
        <v>0</v>
      </c>
      <c r="CF82" s="309">
        <f>SUM(CF17:CF81)</f>
        <v>0</v>
      </c>
      <c r="CG82" s="217"/>
      <c r="CH82" s="310">
        <f>SUM(CH17:CH81)</f>
        <v>0</v>
      </c>
      <c r="CI82" s="309">
        <f>SUM(CI17:CI81)</f>
        <v>0</v>
      </c>
      <c r="CJ82" s="309">
        <f>SUM(CJ17:CJ81)</f>
        <v>0</v>
      </c>
      <c r="CK82" s="309">
        <f>SUM(CK17:CK81)</f>
        <v>0</v>
      </c>
      <c r="CL82" s="217"/>
      <c r="CM82" s="310">
        <f>SUM(CM17:CM81)</f>
        <v>0</v>
      </c>
      <c r="CN82" s="309">
        <f>SUM(CN17:CN81)</f>
        <v>0</v>
      </c>
      <c r="CO82" s="309">
        <f>SUM(CO17:CO81)</f>
        <v>0</v>
      </c>
      <c r="CP82" s="309">
        <f>SUM(CP17:CP81)</f>
        <v>0</v>
      </c>
      <c r="CQ82" s="210"/>
      <c r="CR82" s="310">
        <f>SUM(CR17:CR81)</f>
        <v>0</v>
      </c>
      <c r="CS82" s="309">
        <f>SUM(CS17:CS81)</f>
        <v>0</v>
      </c>
      <c r="CT82" s="309">
        <f>SUM(CT17:CT81)</f>
        <v>0</v>
      </c>
      <c r="CU82" s="309">
        <f>SUM(CU17:CU81)</f>
        <v>0</v>
      </c>
      <c r="CV82" s="210"/>
      <c r="CW82" s="309">
        <f>SUM(CW17:CW81)</f>
        <v>744.78333333333342</v>
      </c>
      <c r="CX82" s="309">
        <f>SUM(CX17:CX81)</f>
        <v>345.6</v>
      </c>
    </row>
    <row r="84" spans="1:102" ht="45" x14ac:dyDescent="0.25">
      <c r="A84" s="312" t="s">
        <v>151</v>
      </c>
      <c r="B84" s="306"/>
      <c r="J84" s="336" t="s">
        <v>190</v>
      </c>
      <c r="K84" s="309">
        <f>SUM(J82:K82)</f>
        <v>1090.3833333333334</v>
      </c>
      <c r="M84" s="336" t="s">
        <v>189</v>
      </c>
      <c r="N84" s="309">
        <f>SUM(M82:N82)</f>
        <v>210.70000000000005</v>
      </c>
      <c r="P84" s="336" t="s">
        <v>189</v>
      </c>
      <c r="Q84" s="309">
        <f>SUM(P82:Q82)</f>
        <v>327.85</v>
      </c>
      <c r="S84" s="336" t="s">
        <v>189</v>
      </c>
      <c r="T84" s="309">
        <f>SUM(S82:T82)</f>
        <v>295.20000000000005</v>
      </c>
      <c r="V84" s="336" t="s">
        <v>189</v>
      </c>
      <c r="W84" s="309">
        <f>SUM(V82:W82)</f>
        <v>256.63333333333333</v>
      </c>
      <c r="Y84" s="388" t="s">
        <v>190</v>
      </c>
      <c r="Z84" s="389"/>
      <c r="AA84" s="390"/>
      <c r="AB84" s="309">
        <f>SUM(Y82:AB82)</f>
        <v>0</v>
      </c>
      <c r="AC84" s="311"/>
      <c r="AD84" s="388" t="s">
        <v>189</v>
      </c>
      <c r="AE84" s="389"/>
      <c r="AF84" s="390"/>
      <c r="AG84" s="309">
        <f>+AD82+AE82+AF82+AG82</f>
        <v>212.63333333333333</v>
      </c>
      <c r="AI84" s="388" t="s">
        <v>189</v>
      </c>
      <c r="AJ84" s="389"/>
      <c r="AK84" s="390"/>
      <c r="AL84" s="309">
        <f>+AI82+AJ82+AK82+AL82</f>
        <v>202.83333333333334</v>
      </c>
      <c r="AN84" s="388" t="s">
        <v>189</v>
      </c>
      <c r="AO84" s="389"/>
      <c r="AP84" s="390"/>
      <c r="AQ84" s="309">
        <f>+AN82+AO82+AP82+AQ82</f>
        <v>262.13333333333333</v>
      </c>
      <c r="AS84" s="388" t="s">
        <v>189</v>
      </c>
      <c r="AT84" s="389"/>
      <c r="AU84" s="390"/>
      <c r="AV84" s="309">
        <f>+AS82+AT82+AU82+AV82</f>
        <v>193</v>
      </c>
      <c r="AY84" s="388" t="s">
        <v>190</v>
      </c>
      <c r="AZ84" s="389"/>
      <c r="BA84" s="390"/>
      <c r="BB84" s="309">
        <f>SUM(AY82:BB82)</f>
        <v>0</v>
      </c>
      <c r="BC84" s="311"/>
      <c r="BD84" s="388" t="s">
        <v>189</v>
      </c>
      <c r="BE84" s="389"/>
      <c r="BF84" s="390"/>
      <c r="BG84" s="309">
        <f>SUM(BD82:BG82)</f>
        <v>0</v>
      </c>
      <c r="BI84" s="388" t="s">
        <v>189</v>
      </c>
      <c r="BJ84" s="389"/>
      <c r="BK84" s="390"/>
      <c r="BL84" s="309">
        <f>SUM(BI82:BL82)</f>
        <v>0</v>
      </c>
      <c r="BN84" s="388" t="s">
        <v>189</v>
      </c>
      <c r="BO84" s="389"/>
      <c r="BP84" s="390"/>
      <c r="BQ84" s="309">
        <f>SUM(BN82:BQ82)</f>
        <v>0</v>
      </c>
      <c r="BS84" s="388" t="s">
        <v>189</v>
      </c>
      <c r="BT84" s="389"/>
      <c r="BU84" s="390"/>
      <c r="BV84" s="309">
        <f>SUM(BS82:BV82)</f>
        <v>0</v>
      </c>
      <c r="BX84" s="388" t="s">
        <v>191</v>
      </c>
      <c r="BY84" s="389"/>
      <c r="BZ84" s="390"/>
      <c r="CA84" s="309">
        <f>SUM(BX82:CA82)</f>
        <v>0</v>
      </c>
      <c r="CC84" s="388" t="s">
        <v>189</v>
      </c>
      <c r="CD84" s="389"/>
      <c r="CE84" s="390"/>
      <c r="CF84" s="309">
        <f>SUM(CC82:CF82)</f>
        <v>0</v>
      </c>
      <c r="CH84" s="388" t="s">
        <v>189</v>
      </c>
      <c r="CI84" s="389"/>
      <c r="CJ84" s="390"/>
      <c r="CK84" s="309">
        <f>SUM(CH82:CK82)</f>
        <v>0</v>
      </c>
      <c r="CM84" s="388" t="s">
        <v>189</v>
      </c>
      <c r="CN84" s="389"/>
      <c r="CO84" s="390"/>
      <c r="CP84" s="309">
        <f>SUM(CM82:CP82)</f>
        <v>0</v>
      </c>
      <c r="CR84" s="388" t="s">
        <v>189</v>
      </c>
      <c r="CS84" s="389"/>
      <c r="CT84" s="390"/>
      <c r="CU84" s="309">
        <f>SUM(CR82:CU82)</f>
        <v>0</v>
      </c>
      <c r="CW84" s="336" t="s">
        <v>191</v>
      </c>
      <c r="CX84" s="309">
        <f>SUM(CW82:CX82)</f>
        <v>1090.3833333333334</v>
      </c>
    </row>
    <row r="87" spans="1:102" x14ac:dyDescent="0.25">
      <c r="A87" s="211" t="s">
        <v>24</v>
      </c>
      <c r="B87" s="211"/>
      <c r="D87" s="370">
        <f ca="1">Examenprogramma!$B$25</f>
        <v>43286</v>
      </c>
      <c r="E87" s="370"/>
      <c r="F87" s="370"/>
      <c r="G87" s="370"/>
      <c r="H87" s="370"/>
      <c r="J87" s="208"/>
      <c r="K87" s="208"/>
      <c r="M87" s="208"/>
      <c r="N87" s="208"/>
      <c r="P87" s="208"/>
      <c r="Q87" s="208"/>
      <c r="AD87" s="208"/>
      <c r="AE87" s="208"/>
      <c r="AF87" s="208"/>
      <c r="AG87" s="208"/>
      <c r="AI87" s="208"/>
      <c r="AJ87" s="208"/>
      <c r="AK87" s="208"/>
      <c r="AL87" s="208"/>
      <c r="BD87" s="208"/>
      <c r="BE87" s="208"/>
      <c r="BF87" s="208"/>
      <c r="BG87" s="208"/>
      <c r="BI87" s="208"/>
      <c r="BJ87" s="208"/>
      <c r="BK87" s="208"/>
      <c r="BL87" s="208"/>
      <c r="CC87" s="208"/>
      <c r="CD87" s="208"/>
      <c r="CE87" s="208"/>
      <c r="CF87" s="208"/>
      <c r="CH87" s="208"/>
      <c r="CI87" s="208"/>
      <c r="CJ87" s="208"/>
      <c r="CK87" s="208"/>
    </row>
    <row r="88" spans="1:102" x14ac:dyDescent="0.25">
      <c r="A88" s="211" t="s">
        <v>25</v>
      </c>
      <c r="B88" s="211"/>
      <c r="D88" s="371" t="str">
        <f>Examenprogramma!$B$26</f>
        <v>Schiedam</v>
      </c>
      <c r="E88" s="371"/>
      <c r="F88" s="371"/>
      <c r="G88" s="371"/>
      <c r="H88" s="371"/>
      <c r="J88" s="208"/>
      <c r="K88" s="208"/>
      <c r="M88" s="208"/>
      <c r="N88" s="208"/>
      <c r="P88" s="208"/>
      <c r="Q88" s="208"/>
      <c r="AD88" s="208"/>
      <c r="AE88" s="208"/>
      <c r="AF88" s="208"/>
      <c r="AG88" s="208"/>
      <c r="AI88" s="208"/>
      <c r="AJ88" s="208"/>
      <c r="AK88" s="208"/>
      <c r="AL88" s="208"/>
      <c r="BD88" s="208"/>
      <c r="BE88" s="208"/>
      <c r="BF88" s="208"/>
      <c r="BG88" s="208"/>
      <c r="BI88" s="208"/>
      <c r="BJ88" s="208"/>
      <c r="BK88" s="208"/>
      <c r="BL88" s="208"/>
      <c r="CC88" s="208"/>
      <c r="CD88" s="208"/>
      <c r="CE88" s="208"/>
      <c r="CF88" s="208"/>
      <c r="CH88" s="208"/>
      <c r="CI88" s="208"/>
      <c r="CJ88" s="208"/>
      <c r="CK88" s="208"/>
    </row>
    <row r="89" spans="1:102" x14ac:dyDescent="0.25">
      <c r="A89" s="211" t="s">
        <v>21</v>
      </c>
      <c r="B89" s="211"/>
      <c r="D89" s="372" t="str">
        <f>Examenprogramma!$B$27</f>
        <v>A.J. de Graaf</v>
      </c>
      <c r="E89" s="372"/>
      <c r="F89" s="372"/>
      <c r="G89" s="372"/>
      <c r="H89" s="372"/>
      <c r="J89" s="208"/>
      <c r="K89" s="208"/>
      <c r="M89" s="208"/>
      <c r="N89" s="208"/>
      <c r="P89" s="208"/>
      <c r="Q89" s="208"/>
      <c r="AD89" s="208"/>
      <c r="AE89" s="208"/>
      <c r="AF89" s="208"/>
      <c r="AG89" s="208"/>
      <c r="AI89" s="208"/>
      <c r="AJ89" s="208"/>
      <c r="AK89" s="208"/>
      <c r="AL89" s="208"/>
      <c r="BD89" s="208"/>
      <c r="BE89" s="208"/>
      <c r="BF89" s="208"/>
      <c r="BG89" s="208"/>
      <c r="BI89" s="208"/>
      <c r="BJ89" s="208"/>
      <c r="BK89" s="208"/>
      <c r="BL89" s="208"/>
      <c r="CC89" s="208"/>
      <c r="CD89" s="208"/>
      <c r="CE89" s="208"/>
      <c r="CF89" s="208"/>
      <c r="CH89" s="208"/>
      <c r="CI89" s="208"/>
      <c r="CJ89" s="208"/>
      <c r="CK89" s="208"/>
    </row>
    <row r="103" spans="4:4" x14ac:dyDescent="0.25">
      <c r="D103" s="239"/>
    </row>
  </sheetData>
  <mergeCells count="122">
    <mergeCell ref="CW12:CX12"/>
    <mergeCell ref="CC13:CC14"/>
    <mergeCell ref="CD13:CD14"/>
    <mergeCell ref="CE13:CE14"/>
    <mergeCell ref="CF13:CF14"/>
    <mergeCell ref="CH13:CH14"/>
    <mergeCell ref="CI13:CI14"/>
    <mergeCell ref="D7:G7"/>
    <mergeCell ref="D8:G8"/>
    <mergeCell ref="D9:G9"/>
    <mergeCell ref="D3:G3"/>
    <mergeCell ref="D4:G4"/>
    <mergeCell ref="D5:G5"/>
    <mergeCell ref="D6:G6"/>
    <mergeCell ref="CC84:CE84"/>
    <mergeCell ref="CH84:CJ84"/>
    <mergeCell ref="CC12:CE12"/>
    <mergeCell ref="CH12:CJ12"/>
    <mergeCell ref="CM13:CM14"/>
    <mergeCell ref="CN13:CN14"/>
    <mergeCell ref="CO13:CO14"/>
    <mergeCell ref="CP13:CP14"/>
    <mergeCell ref="CR13:CR14"/>
    <mergeCell ref="BX84:BZ84"/>
    <mergeCell ref="B12:B14"/>
    <mergeCell ref="AY84:BA84"/>
    <mergeCell ref="BD84:BF84"/>
    <mergeCell ref="BI84:BK84"/>
    <mergeCell ref="BN84:BP84"/>
    <mergeCell ref="BS84:BU84"/>
    <mergeCell ref="Y84:AA84"/>
    <mergeCell ref="AD84:AF84"/>
    <mergeCell ref="AI84:AK84"/>
    <mergeCell ref="AN84:AP84"/>
    <mergeCell ref="AS84:AU84"/>
    <mergeCell ref="AN12:AP12"/>
    <mergeCell ref="CM84:CO84"/>
    <mergeCell ref="CR84:CT84"/>
    <mergeCell ref="CM12:CO12"/>
    <mergeCell ref="CR12:CT12"/>
    <mergeCell ref="CS13:CS14"/>
    <mergeCell ref="CT13:CT14"/>
    <mergeCell ref="CU13:CU14"/>
    <mergeCell ref="CW13:CW14"/>
    <mergeCell ref="CX13:CX14"/>
    <mergeCell ref="D10:G10"/>
    <mergeCell ref="D11:G11"/>
    <mergeCell ref="BD12:BF12"/>
    <mergeCell ref="BI12:BK12"/>
    <mergeCell ref="BN12:BP12"/>
    <mergeCell ref="BS12:BU12"/>
    <mergeCell ref="BD13:BD14"/>
    <mergeCell ref="BE13:BE14"/>
    <mergeCell ref="BF13:BF14"/>
    <mergeCell ref="BG13:BG14"/>
    <mergeCell ref="BI13:BI14"/>
    <mergeCell ref="BJ13:BJ14"/>
    <mergeCell ref="BK13:BK14"/>
    <mergeCell ref="BL13:BL14"/>
    <mergeCell ref="BN13:BN14"/>
    <mergeCell ref="BO13:BO14"/>
    <mergeCell ref="BP13:BP14"/>
    <mergeCell ref="CJ13:CJ14"/>
    <mergeCell ref="CK13:CK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CA13:CA14"/>
    <mergeCell ref="S13:S14"/>
    <mergeCell ref="T13:T14"/>
    <mergeCell ref="BB13:BB14"/>
    <mergeCell ref="W13:W14"/>
    <mergeCell ref="AU13:AU14"/>
    <mergeCell ref="AV13:AV14"/>
    <mergeCell ref="BS13:BS14"/>
    <mergeCell ref="BT13:BT14"/>
    <mergeCell ref="BU13:BU14"/>
    <mergeCell ref="BV13:BV14"/>
    <mergeCell ref="BQ13:BQ14"/>
    <mergeCell ref="AD13:AD14"/>
    <mergeCell ref="AE13:AE14"/>
    <mergeCell ref="AF13:AF14"/>
    <mergeCell ref="AJ13:AJ14"/>
    <mergeCell ref="AK13:AK14"/>
    <mergeCell ref="AL13:AL14"/>
    <mergeCell ref="AN13:AN14"/>
    <mergeCell ref="AO13:AO14"/>
    <mergeCell ref="AP13:AP14"/>
    <mergeCell ref="AQ13:AQ14"/>
    <mergeCell ref="AS13:AS14"/>
    <mergeCell ref="AT13:AT14"/>
    <mergeCell ref="BX12:BZ12"/>
    <mergeCell ref="BX13:BX14"/>
    <mergeCell ref="BY13:BY14"/>
    <mergeCell ref="BZ13:BZ14"/>
    <mergeCell ref="Y13:Y14"/>
    <mergeCell ref="Z13:Z14"/>
    <mergeCell ref="D87:H87"/>
    <mergeCell ref="D88:H88"/>
    <mergeCell ref="D89:H89"/>
    <mergeCell ref="AY12:BA12"/>
    <mergeCell ref="Y12:AA12"/>
    <mergeCell ref="AA13:AA14"/>
    <mergeCell ref="BA13:BA14"/>
    <mergeCell ref="AY13:AY14"/>
    <mergeCell ref="AZ13:AZ14"/>
    <mergeCell ref="AD12:AF12"/>
    <mergeCell ref="AI12:AK12"/>
    <mergeCell ref="AB13:AB14"/>
    <mergeCell ref="J13:J14"/>
    <mergeCell ref="AS12:AU12"/>
    <mergeCell ref="AG13:AG14"/>
    <mergeCell ref="AI13:AI14"/>
  </mergeCells>
  <dataValidations xWindow="138" yWindow="592" count="5">
    <dataValidation type="list" allowBlank="1" showInputMessage="1" showErrorMessage="1" sqref="A61:B75">
      <formula1>Examinering</formula1>
    </dataValidation>
    <dataValidation type="list" allowBlank="1" showInputMessage="1" showErrorMessage="1" prompt="Selecteer het examenonderdeel" sqref="A60:B60">
      <formula1>Examinering</formula1>
    </dataValidation>
    <dataValidation type="list" allowBlank="1" showErrorMessage="1" prompt="Selecteer het examenonderdeel" sqref="I39 D34:H34 I42:I46 I78:I80 I22:I34">
      <formula1>Examinering</formula1>
    </dataValidation>
    <dataValidation allowBlank="1" showInputMessage="1" showErrorMessage="1" prompt="Selecteer het examenonderdeel" sqref="A49:B49"/>
    <dataValidation allowBlank="1" showErrorMessage="1" prompt="Selecteer het examenonderdeel" sqref="I17:I19 I36:I38"/>
  </dataValidations>
  <hyperlinks>
    <hyperlink ref="A38" r:id="rId1" display="Beroepsgericht vak 3"/>
    <hyperlink ref="A39" r:id="rId2" display="Beroepsgericht vak 3"/>
    <hyperlink ref="A17" r:id="rId3" display="AVO vak 1"/>
    <hyperlink ref="A18" r:id="rId4" display="AVO vak 2"/>
    <hyperlink ref="A19" r:id="rId5" display="AVO vak 3"/>
    <hyperlink ref="A36" r:id="rId6" display="Beroepsgericht vak 1"/>
    <hyperlink ref="A37" r:id="rId7" display="Beroepsgericht vak 2"/>
    <hyperlink ref="A22" r:id="rId8" display="Beroepsgericht vak 5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7">
        <x14:dataValidation type="list" errorStyle="warning" showInputMessage="1" showErrorMessage="1">
          <x14:formula1>
            <xm:f>Examenprogramma!#REF!</xm:f>
          </x14:formula1>
          <xm:sqref>D17</xm:sqref>
        </x14:dataValidation>
        <x14:dataValidation type="list" allowBlank="1" showInputMessage="1" showErrorMessage="1">
          <x14:formula1>
            <xm:f>Examenprogramma!#REF!</xm:f>
          </x14:formula1>
          <xm:sqref>E17:H19 D18:D19</xm:sqref>
        </x14:dataValidation>
        <x14:dataValidation type="list" allowBlank="1" showErrorMessage="1" prompt="Selecteer het examenonderdeel">
          <x14:formula1>
            <xm:f>Examenprogramma!#REF!</xm:f>
          </x14:formula1>
          <xm:sqref>D36:H37 D42:H43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E27:H33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D38:H39 D44:H46 D49:H57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D78:H80</xm:sqref>
        </x14:dataValidation>
        <x14:dataValidation type="list" allowBlank="1" showInputMessage="1" showErrorMessage="1" prompt="Selecteer het examenonderdeel">
          <x14:formula1>
            <xm:f>Examenprogramma!#REF!</xm:f>
          </x14:formula1>
          <xm:sqref>E22:H26 D22:D33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70" zoomScaleNormal="70" workbookViewId="0">
      <selection activeCell="B25" sqref="B25:C25"/>
    </sheetView>
  </sheetViews>
  <sheetFormatPr defaultColWidth="8.85546875" defaultRowHeight="15" x14ac:dyDescent="0.25"/>
  <cols>
    <col min="1" max="1" width="32.7109375" style="318" customWidth="1"/>
    <col min="2" max="2" width="34" style="318" customWidth="1"/>
    <col min="3" max="3" width="34.140625" style="318" customWidth="1"/>
    <col min="4" max="5" width="32.7109375" style="318" customWidth="1"/>
    <col min="6" max="6" width="20.140625" style="318" customWidth="1"/>
    <col min="7" max="16384" width="8.85546875" style="318"/>
  </cols>
  <sheetData>
    <row r="1" spans="1:6" s="317" customFormat="1" ht="15.75" x14ac:dyDescent="0.25">
      <c r="A1" s="400" t="s">
        <v>153</v>
      </c>
      <c r="B1" s="400"/>
      <c r="C1" s="400"/>
      <c r="D1" s="400"/>
      <c r="E1" s="400"/>
      <c r="F1" s="400"/>
    </row>
    <row r="2" spans="1:6" x14ac:dyDescent="0.25">
      <c r="A2" s="326" t="s">
        <v>149</v>
      </c>
      <c r="B2" s="399" t="str">
        <f>+Opleidingsplan!D3</f>
        <v>MBO | LIFE College</v>
      </c>
      <c r="C2" s="399"/>
      <c r="D2" s="399"/>
      <c r="E2" s="399"/>
      <c r="F2" s="399"/>
    </row>
    <row r="3" spans="1:6" x14ac:dyDescent="0.25">
      <c r="A3" s="326" t="s">
        <v>23</v>
      </c>
      <c r="B3" s="399" t="str">
        <f>B26</f>
        <v>Schiedam</v>
      </c>
      <c r="C3" s="399"/>
      <c r="D3" s="399"/>
      <c r="E3" s="399"/>
      <c r="F3" s="399"/>
    </row>
    <row r="4" spans="1:6" x14ac:dyDescent="0.25">
      <c r="A4" s="326" t="s">
        <v>27</v>
      </c>
      <c r="B4" s="399" t="str">
        <f>+Opleidingsplan!D5</f>
        <v>Entree logistiek</v>
      </c>
      <c r="C4" s="399"/>
      <c r="D4" s="399"/>
      <c r="E4" s="399"/>
      <c r="F4" s="399"/>
    </row>
    <row r="5" spans="1:6" x14ac:dyDescent="0.25">
      <c r="A5" s="326" t="s">
        <v>148</v>
      </c>
      <c r="B5" s="399" t="str">
        <f>+Opleidingsplan!D6</f>
        <v>2018-2019</v>
      </c>
      <c r="C5" s="399"/>
      <c r="D5" s="399"/>
      <c r="E5" s="399"/>
      <c r="F5" s="399"/>
    </row>
    <row r="6" spans="1:6" ht="14.45" customHeight="1" x14ac:dyDescent="0.25">
      <c r="A6" s="326" t="s">
        <v>147</v>
      </c>
      <c r="B6" s="399" t="str">
        <f>+Opleidingsplan!D7</f>
        <v>Entree 23192 (Assistent logistiek)</v>
      </c>
      <c r="C6" s="399"/>
      <c r="D6" s="399"/>
      <c r="E6" s="399"/>
      <c r="F6" s="399"/>
    </row>
    <row r="7" spans="1:6" x14ac:dyDescent="0.25">
      <c r="A7" s="326" t="s">
        <v>145</v>
      </c>
      <c r="B7" s="399">
        <f>+Opleidingsplan!D8</f>
        <v>25259</v>
      </c>
      <c r="C7" s="399"/>
      <c r="D7" s="399"/>
      <c r="E7" s="399"/>
      <c r="F7" s="399"/>
    </row>
    <row r="8" spans="1:6" x14ac:dyDescent="0.25">
      <c r="A8" s="326" t="s">
        <v>143</v>
      </c>
      <c r="B8" s="399" t="str">
        <f>+Opleidingsplan!D9</f>
        <v>BOL</v>
      </c>
      <c r="C8" s="399"/>
      <c r="D8" s="399"/>
      <c r="E8" s="399"/>
      <c r="F8" s="399"/>
    </row>
    <row r="9" spans="1:6" x14ac:dyDescent="0.25">
      <c r="A9" s="326" t="s">
        <v>144</v>
      </c>
      <c r="B9" s="399">
        <f>+Opleidingsplan!D10</f>
        <v>1</v>
      </c>
      <c r="C9" s="399"/>
      <c r="D9" s="399"/>
      <c r="E9" s="399"/>
      <c r="F9" s="399"/>
    </row>
    <row r="10" spans="1:6" x14ac:dyDescent="0.25">
      <c r="A10" s="319"/>
    </row>
    <row r="11" spans="1:6" s="321" customFormat="1" ht="73.900000000000006" customHeight="1" x14ac:dyDescent="0.25">
      <c r="A11" s="320" t="s">
        <v>973</v>
      </c>
      <c r="B11" s="320" t="s">
        <v>154</v>
      </c>
      <c r="C11" s="320" t="s">
        <v>152</v>
      </c>
      <c r="D11" s="320" t="s">
        <v>942</v>
      </c>
      <c r="E11" s="320" t="s">
        <v>28</v>
      </c>
      <c r="F11" s="320" t="s">
        <v>204</v>
      </c>
    </row>
    <row r="12" spans="1:6" s="324" customFormat="1" ht="20.100000000000001" customHeight="1" x14ac:dyDescent="0.25">
      <c r="A12" s="322" t="s">
        <v>928</v>
      </c>
      <c r="B12" s="322" t="s">
        <v>961</v>
      </c>
      <c r="C12" s="322" t="s">
        <v>961</v>
      </c>
      <c r="D12" s="322" t="s">
        <v>964</v>
      </c>
      <c r="E12" s="401" t="s">
        <v>972</v>
      </c>
      <c r="F12" s="323" t="s">
        <v>924</v>
      </c>
    </row>
    <row r="13" spans="1:6" s="324" customFormat="1" ht="20.100000000000001" customHeight="1" x14ac:dyDescent="0.25">
      <c r="A13" s="322" t="s">
        <v>929</v>
      </c>
      <c r="B13" s="322" t="s">
        <v>961</v>
      </c>
      <c r="C13" s="322" t="s">
        <v>961</v>
      </c>
      <c r="D13" s="322" t="s">
        <v>964</v>
      </c>
      <c r="E13" s="402"/>
      <c r="F13" s="323" t="s">
        <v>925</v>
      </c>
    </row>
    <row r="14" spans="1:6" s="324" customFormat="1" ht="20.100000000000001" customHeight="1" x14ac:dyDescent="0.25">
      <c r="A14" s="322" t="s">
        <v>930</v>
      </c>
      <c r="B14" s="322" t="s">
        <v>961</v>
      </c>
      <c r="C14" s="322" t="s">
        <v>961</v>
      </c>
      <c r="D14" s="322" t="s">
        <v>964</v>
      </c>
      <c r="E14" s="402"/>
      <c r="F14" s="323" t="s">
        <v>926</v>
      </c>
    </row>
    <row r="15" spans="1:6" s="324" customFormat="1" ht="20.100000000000001" customHeight="1" x14ac:dyDescent="0.25">
      <c r="A15" s="322" t="s">
        <v>931</v>
      </c>
      <c r="B15" s="322" t="s">
        <v>961</v>
      </c>
      <c r="C15" s="322" t="s">
        <v>961</v>
      </c>
      <c r="D15" s="322" t="s">
        <v>964</v>
      </c>
      <c r="E15" s="402"/>
      <c r="F15" s="323" t="s">
        <v>926</v>
      </c>
    </row>
    <row r="16" spans="1:6" s="324" customFormat="1" ht="37.9" customHeight="1" x14ac:dyDescent="0.25">
      <c r="A16" s="322" t="s">
        <v>932</v>
      </c>
      <c r="B16" s="322" t="s">
        <v>961</v>
      </c>
      <c r="C16" s="322" t="s">
        <v>961</v>
      </c>
      <c r="D16" s="322" t="s">
        <v>964</v>
      </c>
      <c r="E16" s="403"/>
      <c r="F16" s="323" t="s">
        <v>924</v>
      </c>
    </row>
    <row r="17" spans="1:7" s="324" customFormat="1" ht="90" x14ac:dyDescent="0.25">
      <c r="A17" s="322" t="s">
        <v>155</v>
      </c>
      <c r="B17" s="322" t="s">
        <v>920</v>
      </c>
      <c r="C17" s="322" t="s">
        <v>921</v>
      </c>
      <c r="D17" s="322"/>
      <c r="E17" s="322" t="s">
        <v>922</v>
      </c>
      <c r="F17" s="323"/>
    </row>
    <row r="18" spans="1:7" s="324" customFormat="1" ht="20.100000000000001" customHeight="1" x14ac:dyDescent="0.25">
      <c r="A18" s="322" t="s">
        <v>0</v>
      </c>
      <c r="B18" s="322"/>
      <c r="C18" s="322"/>
      <c r="D18" s="322"/>
      <c r="E18" s="322" t="s">
        <v>923</v>
      </c>
      <c r="F18" s="323"/>
    </row>
    <row r="19" spans="1:7" s="324" customFormat="1" ht="62.45" customHeight="1" x14ac:dyDescent="0.25">
      <c r="A19" s="322" t="s">
        <v>940</v>
      </c>
      <c r="B19" s="322"/>
      <c r="C19" s="322"/>
      <c r="D19" s="322" t="s">
        <v>179</v>
      </c>
      <c r="E19" s="322" t="s">
        <v>194</v>
      </c>
      <c r="F19" s="323"/>
    </row>
    <row r="20" spans="1:7" s="324" customFormat="1" ht="345" x14ac:dyDescent="0.25">
      <c r="A20" s="322" t="s">
        <v>971</v>
      </c>
      <c r="B20" s="322" t="s">
        <v>969</v>
      </c>
      <c r="C20" s="322" t="s">
        <v>970</v>
      </c>
      <c r="D20" s="322"/>
      <c r="E20" s="322" t="s">
        <v>938</v>
      </c>
      <c r="F20" s="323"/>
    </row>
    <row r="21" spans="1:7" x14ac:dyDescent="0.25">
      <c r="A21" s="319"/>
    </row>
    <row r="22" spans="1:7" x14ac:dyDescent="0.25">
      <c r="A22" s="319" t="s">
        <v>205</v>
      </c>
    </row>
    <row r="23" spans="1:7" x14ac:dyDescent="0.25">
      <c r="A23" s="327"/>
    </row>
    <row r="25" spans="1:7" x14ac:dyDescent="0.25">
      <c r="A25" s="211" t="s">
        <v>24</v>
      </c>
      <c r="B25" s="395">
        <f ca="1">TODAY()</f>
        <v>43286</v>
      </c>
      <c r="C25" s="396"/>
      <c r="D25" s="218"/>
      <c r="E25" s="218"/>
      <c r="F25" s="218"/>
      <c r="G25" s="218"/>
    </row>
    <row r="26" spans="1:7" x14ac:dyDescent="0.25">
      <c r="A26" s="211" t="s">
        <v>25</v>
      </c>
      <c r="B26" s="397" t="s">
        <v>962</v>
      </c>
      <c r="C26" s="398"/>
      <c r="D26" s="218"/>
      <c r="E26" s="218"/>
      <c r="F26" s="218"/>
      <c r="G26" s="218"/>
    </row>
    <row r="27" spans="1:7" x14ac:dyDescent="0.25">
      <c r="A27" s="211" t="s">
        <v>21</v>
      </c>
      <c r="B27" s="397" t="s">
        <v>963</v>
      </c>
      <c r="C27" s="398"/>
      <c r="D27" s="325"/>
      <c r="E27" s="325"/>
      <c r="F27" s="325"/>
      <c r="G27" s="325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E12 E17:E20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210</v>
      </c>
      <c r="G1" s="29" t="s">
        <v>211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212</v>
      </c>
      <c r="M1" s="32" t="s">
        <v>208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7" workbookViewId="0">
      <selection activeCell="H18" sqref="H18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972</v>
      </c>
      <c r="I17" s="313"/>
      <c r="J17" s="313"/>
      <c r="K17" s="313"/>
      <c r="L17" s="313"/>
      <c r="M17" s="313"/>
      <c r="N17" s="313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/>
      <c r="I18" s="313"/>
      <c r="J18" s="313"/>
      <c r="K18" s="313"/>
      <c r="L18" s="313"/>
      <c r="M18" s="313"/>
      <c r="N18" s="313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 t="s">
        <v>955</v>
      </c>
      <c r="I19" s="313"/>
      <c r="J19" s="313"/>
      <c r="K19" s="313"/>
      <c r="L19" s="313"/>
      <c r="M19" s="313"/>
      <c r="N19" s="313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956</v>
      </c>
      <c r="I20" s="313"/>
      <c r="J20" s="313"/>
      <c r="K20" s="313"/>
      <c r="L20" s="313"/>
      <c r="M20" s="313"/>
      <c r="N20" s="313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 t="s">
        <v>927</v>
      </c>
      <c r="I21" s="313"/>
      <c r="J21" s="313"/>
      <c r="K21" s="313"/>
      <c r="L21" s="313"/>
      <c r="M21" s="313"/>
      <c r="N21" s="313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957</v>
      </c>
      <c r="I22" s="313"/>
      <c r="J22" s="313"/>
      <c r="K22" s="313"/>
      <c r="L22" s="313"/>
      <c r="M22" s="313"/>
      <c r="N22" s="313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958</v>
      </c>
      <c r="I23" s="313"/>
      <c r="J23" s="313"/>
      <c r="K23" s="313"/>
      <c r="L23" s="313"/>
      <c r="M23" s="313"/>
      <c r="N23" s="313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959</v>
      </c>
      <c r="I24" s="313"/>
      <c r="J24" s="313"/>
      <c r="K24" s="313"/>
      <c r="L24" s="313"/>
      <c r="M24" s="313"/>
      <c r="N24" s="313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194</v>
      </c>
      <c r="I25" s="313"/>
      <c r="J25" s="313"/>
      <c r="K25" s="313"/>
      <c r="L25" s="313"/>
      <c r="M25" s="313"/>
      <c r="N25" s="313"/>
    </row>
    <row r="26" spans="1:14" x14ac:dyDescent="0.2">
      <c r="H26" s="313" t="s">
        <v>922</v>
      </c>
      <c r="I26" s="313"/>
      <c r="J26" s="313"/>
      <c r="K26" s="313"/>
      <c r="L26" s="313"/>
      <c r="M26" s="313"/>
      <c r="N26" s="313"/>
    </row>
    <row r="27" spans="1:14" x14ac:dyDescent="0.2">
      <c r="A27" s="6" t="s">
        <v>9</v>
      </c>
      <c r="H27" s="313" t="s">
        <v>923</v>
      </c>
      <c r="I27" s="313"/>
      <c r="J27" s="313"/>
      <c r="K27" s="313"/>
      <c r="L27" s="313"/>
      <c r="M27" s="313"/>
      <c r="N27" s="313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3" t="s">
        <v>938</v>
      </c>
      <c r="I28" s="313"/>
      <c r="J28" s="313"/>
      <c r="K28" s="313"/>
      <c r="L28" s="313"/>
      <c r="M28" s="313"/>
      <c r="N28" s="313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/>
      <c r="I29" s="313"/>
      <c r="J29" s="313"/>
      <c r="K29" s="313"/>
      <c r="L29" s="313"/>
      <c r="M29" s="313"/>
      <c r="N29" s="313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6" t="s">
        <v>939</v>
      </c>
      <c r="I30" s="313"/>
      <c r="J30" s="313"/>
      <c r="K30" s="313"/>
      <c r="L30" s="313"/>
      <c r="M30" s="313"/>
      <c r="N30" s="313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928</v>
      </c>
      <c r="I31" s="313"/>
      <c r="J31" s="313"/>
      <c r="K31" s="313"/>
      <c r="L31" s="313"/>
      <c r="M31" s="313"/>
      <c r="N31" s="313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929</v>
      </c>
      <c r="I32" s="313"/>
      <c r="J32" s="313"/>
      <c r="K32" s="313"/>
      <c r="L32" s="313"/>
      <c r="M32" s="313"/>
      <c r="N32" s="313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930</v>
      </c>
      <c r="I33" s="313"/>
      <c r="J33" s="313"/>
      <c r="K33" s="313"/>
      <c r="L33" s="313"/>
      <c r="M33" s="313"/>
      <c r="N33" s="313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931</v>
      </c>
      <c r="I34" s="313"/>
      <c r="J34" s="313"/>
      <c r="K34" s="313"/>
      <c r="L34" s="313"/>
      <c r="M34" s="313"/>
      <c r="N34" s="313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932</v>
      </c>
      <c r="I35" s="313"/>
      <c r="J35" s="313"/>
      <c r="K35" s="313"/>
      <c r="L35" s="313"/>
      <c r="M35" s="313"/>
      <c r="N35" s="313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155</v>
      </c>
      <c r="I36" s="313"/>
      <c r="J36" s="313"/>
      <c r="K36" s="313"/>
      <c r="L36" s="313"/>
      <c r="M36" s="313"/>
      <c r="N36" s="313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0</v>
      </c>
      <c r="I37" s="313"/>
      <c r="J37" s="313"/>
      <c r="K37" s="313"/>
      <c r="L37" s="313"/>
      <c r="M37" s="313"/>
      <c r="N37" s="313"/>
    </row>
    <row r="38" spans="1:14" x14ac:dyDescent="0.2">
      <c r="H38" s="313" t="s">
        <v>933</v>
      </c>
      <c r="I38" s="313"/>
      <c r="J38" s="313"/>
      <c r="K38" s="313"/>
      <c r="L38" s="313"/>
      <c r="M38" s="313"/>
      <c r="N38" s="313"/>
    </row>
    <row r="39" spans="1:14" x14ac:dyDescent="0.2">
      <c r="H39" s="313" t="s">
        <v>934</v>
      </c>
      <c r="I39" s="313"/>
      <c r="J39" s="313"/>
      <c r="K39" s="313"/>
      <c r="L39" s="313"/>
      <c r="M39" s="313"/>
      <c r="N39" s="313"/>
    </row>
    <row r="40" spans="1:14" x14ac:dyDescent="0.2">
      <c r="H40" s="313" t="s">
        <v>935</v>
      </c>
      <c r="I40" s="313"/>
      <c r="J40" s="313"/>
      <c r="K40" s="313"/>
      <c r="L40" s="313"/>
      <c r="M40" s="313"/>
      <c r="N40" s="313"/>
    </row>
    <row r="41" spans="1:14" x14ac:dyDescent="0.2">
      <c r="H41" s="313" t="s">
        <v>936</v>
      </c>
      <c r="I41" s="313"/>
      <c r="J41" s="313"/>
      <c r="K41" s="313"/>
      <c r="L41" s="313"/>
      <c r="M41" s="313"/>
      <c r="N41" s="313"/>
    </row>
    <row r="42" spans="1:14" x14ac:dyDescent="0.2">
      <c r="H42" s="313" t="s">
        <v>940</v>
      </c>
      <c r="I42" s="313"/>
      <c r="J42" s="313"/>
      <c r="K42" s="313"/>
      <c r="L42" s="313"/>
      <c r="M42" s="313"/>
      <c r="N42" s="313"/>
    </row>
    <row r="43" spans="1:14" x14ac:dyDescent="0.2">
      <c r="H43" s="313" t="s">
        <v>971</v>
      </c>
      <c r="I43" s="313"/>
      <c r="J43" s="313"/>
      <c r="K43" s="313"/>
      <c r="L43" s="313"/>
      <c r="M43" s="313"/>
      <c r="N43" s="313"/>
    </row>
    <row r="44" spans="1:14" x14ac:dyDescent="0.2">
      <c r="H44" s="313" t="s">
        <v>941</v>
      </c>
      <c r="I44" s="313"/>
      <c r="J44" s="313"/>
      <c r="K44" s="313"/>
      <c r="L44" s="313"/>
      <c r="M44" s="313"/>
      <c r="N44" s="313"/>
    </row>
    <row r="45" spans="1:14" x14ac:dyDescent="0.2">
      <c r="H45" s="313"/>
      <c r="I45" s="313"/>
      <c r="J45" s="313"/>
      <c r="K45" s="313"/>
      <c r="L45" s="313"/>
      <c r="M45" s="313"/>
      <c r="N45" s="313"/>
    </row>
    <row r="46" spans="1:14" x14ac:dyDescent="0.2">
      <c r="H46" s="313"/>
      <c r="I46" s="313"/>
      <c r="J46" s="313"/>
      <c r="K46" s="313"/>
      <c r="L46" s="313"/>
      <c r="M46" s="313"/>
      <c r="N46" s="313"/>
    </row>
    <row r="47" spans="1:14" x14ac:dyDescent="0.2">
      <c r="H47" s="313"/>
      <c r="I47" s="313"/>
      <c r="J47" s="313"/>
      <c r="K47" s="313"/>
      <c r="L47" s="313"/>
      <c r="M47" s="313"/>
      <c r="N47" s="313"/>
    </row>
    <row r="48" spans="1:14" x14ac:dyDescent="0.2">
      <c r="H48" s="313"/>
      <c r="I48" s="313"/>
      <c r="J48" s="313"/>
      <c r="K48" s="313"/>
      <c r="L48" s="313"/>
      <c r="M48" s="313"/>
      <c r="N48" s="313"/>
    </row>
    <row r="49" spans="8:14" x14ac:dyDescent="0.2">
      <c r="H49" s="313"/>
      <c r="I49" s="313"/>
      <c r="J49" s="313"/>
      <c r="K49" s="313"/>
      <c r="L49" s="313"/>
      <c r="M49" s="313"/>
      <c r="N49" s="313"/>
    </row>
    <row r="50" spans="8:14" x14ac:dyDescent="0.2">
      <c r="H50" s="313"/>
      <c r="I50" s="313"/>
      <c r="J50" s="313"/>
      <c r="K50" s="313"/>
      <c r="L50" s="313"/>
      <c r="M50" s="313"/>
      <c r="N50" s="313"/>
    </row>
    <row r="51" spans="8:14" x14ac:dyDescent="0.2">
      <c r="H51" s="313"/>
      <c r="I51" s="313"/>
      <c r="J51" s="313"/>
      <c r="K51" s="313"/>
      <c r="L51" s="313"/>
      <c r="M51" s="313"/>
      <c r="N51" s="313"/>
    </row>
    <row r="52" spans="8:14" x14ac:dyDescent="0.2">
      <c r="H52" s="313"/>
      <c r="I52" s="313"/>
      <c r="J52" s="313"/>
      <c r="K52" s="313"/>
      <c r="L52" s="313"/>
      <c r="M52" s="313"/>
      <c r="N52" s="313"/>
    </row>
    <row r="53" spans="8:14" x14ac:dyDescent="0.2">
      <c r="H53" s="313"/>
      <c r="I53" s="313"/>
      <c r="J53" s="313"/>
      <c r="K53" s="313"/>
      <c r="L53" s="313"/>
      <c r="M53" s="313"/>
      <c r="N53" s="313"/>
    </row>
    <row r="54" spans="8:14" x14ac:dyDescent="0.2">
      <c r="H54" s="313"/>
      <c r="I54" s="313"/>
      <c r="J54" s="313"/>
      <c r="K54" s="313"/>
      <c r="L54" s="313"/>
      <c r="M54" s="313"/>
      <c r="N54" s="313"/>
    </row>
    <row r="55" spans="8:14" x14ac:dyDescent="0.2">
      <c r="H55" s="313"/>
      <c r="I55" s="313"/>
      <c r="J55" s="313"/>
      <c r="K55" s="313"/>
      <c r="L55" s="313"/>
      <c r="M55" s="313"/>
      <c r="N55" s="313"/>
    </row>
    <row r="56" spans="8:14" x14ac:dyDescent="0.2">
      <c r="H56" s="313"/>
      <c r="I56" s="313"/>
      <c r="J56" s="313"/>
      <c r="K56" s="313"/>
      <c r="L56" s="313"/>
      <c r="M56" s="313"/>
      <c r="N56" s="313"/>
    </row>
    <row r="57" spans="8:14" x14ac:dyDescent="0.2">
      <c r="H57" s="313"/>
      <c r="I57" s="313"/>
      <c r="J57" s="313"/>
      <c r="K57" s="313"/>
      <c r="L57" s="313"/>
      <c r="M57" s="313"/>
      <c r="N57" s="313"/>
    </row>
    <row r="58" spans="8:14" x14ac:dyDescent="0.2">
      <c r="H58" s="313"/>
      <c r="I58" s="313"/>
      <c r="J58" s="313"/>
      <c r="K58" s="313"/>
      <c r="L58" s="313"/>
      <c r="M58" s="313"/>
      <c r="N58" s="313"/>
    </row>
    <row r="59" spans="8:14" x14ac:dyDescent="0.2">
      <c r="H59" s="313"/>
      <c r="I59" s="313"/>
      <c r="J59" s="313"/>
      <c r="K59" s="313"/>
      <c r="L59" s="313"/>
      <c r="M59" s="313"/>
      <c r="N59" s="313"/>
    </row>
    <row r="60" spans="8:14" x14ac:dyDescent="0.2">
      <c r="H60" s="313"/>
      <c r="I60" s="313"/>
      <c r="J60" s="313"/>
      <c r="K60" s="313"/>
      <c r="L60" s="313"/>
      <c r="M60" s="313"/>
      <c r="N60" s="313"/>
    </row>
    <row r="61" spans="8:14" x14ac:dyDescent="0.2">
      <c r="H61" s="313"/>
      <c r="I61" s="313"/>
      <c r="J61" s="313"/>
      <c r="K61" s="313"/>
      <c r="L61" s="313"/>
      <c r="M61" s="313"/>
      <c r="N61" s="313"/>
    </row>
    <row r="62" spans="8:14" x14ac:dyDescent="0.2">
      <c r="H62" s="313"/>
      <c r="I62" s="313"/>
      <c r="J62" s="313"/>
      <c r="K62" s="313"/>
      <c r="L62" s="313"/>
      <c r="M62" s="313"/>
      <c r="N62" s="313"/>
    </row>
    <row r="63" spans="8:14" x14ac:dyDescent="0.2">
      <c r="H63" s="313"/>
      <c r="I63" s="313"/>
      <c r="J63" s="313"/>
      <c r="K63" s="313"/>
      <c r="L63" s="313"/>
      <c r="M63" s="313"/>
      <c r="N63" s="313"/>
    </row>
    <row r="64" spans="8:14" x14ac:dyDescent="0.2">
      <c r="H64" s="313"/>
      <c r="I64" s="313"/>
      <c r="J64" s="313"/>
      <c r="K64" s="313"/>
      <c r="L64" s="313"/>
      <c r="M64" s="313"/>
      <c r="N64" s="313"/>
    </row>
    <row r="65" spans="8:14" x14ac:dyDescent="0.2">
      <c r="H65" s="313"/>
      <c r="I65" s="313"/>
      <c r="J65" s="313"/>
      <c r="K65" s="313"/>
      <c r="L65" s="313"/>
      <c r="M65" s="313"/>
      <c r="N65" s="313"/>
    </row>
    <row r="66" spans="8:14" x14ac:dyDescent="0.2">
      <c r="H66" s="313"/>
      <c r="I66" s="313"/>
      <c r="J66" s="313"/>
      <c r="K66" s="313"/>
      <c r="L66" s="313"/>
      <c r="M66" s="313"/>
      <c r="N66" s="313"/>
    </row>
    <row r="67" spans="8:14" x14ac:dyDescent="0.2">
      <c r="H67" s="313"/>
      <c r="I67" s="313"/>
      <c r="J67" s="313"/>
      <c r="K67" s="313"/>
      <c r="L67" s="313"/>
      <c r="M67" s="313"/>
      <c r="N67" s="313"/>
    </row>
    <row r="68" spans="8:14" x14ac:dyDescent="0.2">
      <c r="H68" s="313"/>
      <c r="I68" s="313"/>
      <c r="J68" s="313"/>
      <c r="K68" s="313"/>
      <c r="L68" s="313"/>
      <c r="M68" s="313"/>
      <c r="N68" s="313"/>
    </row>
    <row r="69" spans="8:14" x14ac:dyDescent="0.2">
      <c r="H69" s="313"/>
      <c r="I69" s="313"/>
      <c r="J69" s="313"/>
      <c r="K69" s="313"/>
      <c r="L69" s="313"/>
      <c r="M69" s="313"/>
      <c r="N69" s="313"/>
    </row>
    <row r="70" spans="8:14" x14ac:dyDescent="0.2">
      <c r="H70" s="313"/>
      <c r="I70" s="313"/>
      <c r="J70" s="313"/>
      <c r="K70" s="313"/>
      <c r="L70" s="313"/>
      <c r="M70" s="313"/>
      <c r="N70" s="313"/>
    </row>
    <row r="71" spans="8:14" x14ac:dyDescent="0.2">
      <c r="H71" s="313"/>
      <c r="I71" s="313"/>
      <c r="J71" s="313"/>
      <c r="K71" s="313"/>
      <c r="L71" s="313"/>
      <c r="M71" s="313"/>
      <c r="N71" s="313"/>
    </row>
    <row r="72" spans="8:14" x14ac:dyDescent="0.2">
      <c r="H72" s="313"/>
      <c r="I72" s="313"/>
      <c r="J72" s="313"/>
      <c r="K72" s="313"/>
      <c r="L72" s="313"/>
      <c r="M72" s="313"/>
      <c r="N72" s="313"/>
    </row>
    <row r="73" spans="8:14" x14ac:dyDescent="0.2">
      <c r="H73" s="313"/>
      <c r="I73" s="313"/>
      <c r="J73" s="313"/>
      <c r="K73" s="313"/>
      <c r="L73" s="313"/>
      <c r="M73" s="313"/>
      <c r="N73" s="313"/>
    </row>
    <row r="74" spans="8:14" x14ac:dyDescent="0.2">
      <c r="H74" s="313"/>
      <c r="I74" s="313"/>
      <c r="J74" s="313"/>
      <c r="K74" s="313"/>
      <c r="L74" s="313"/>
      <c r="M74" s="313"/>
      <c r="N74" s="313"/>
    </row>
    <row r="75" spans="8:14" x14ac:dyDescent="0.2">
      <c r="H75" s="313"/>
      <c r="I75" s="313"/>
      <c r="J75" s="313"/>
      <c r="K75" s="313"/>
      <c r="L75" s="313"/>
      <c r="M75" s="313"/>
      <c r="N75" s="313"/>
    </row>
    <row r="76" spans="8:14" x14ac:dyDescent="0.2">
      <c r="H76" s="313"/>
      <c r="I76" s="313"/>
      <c r="J76" s="313"/>
      <c r="K76" s="313"/>
      <c r="L76" s="313"/>
      <c r="M76" s="313"/>
      <c r="N76" s="313"/>
    </row>
    <row r="77" spans="8:14" x14ac:dyDescent="0.2">
      <c r="H77" s="313"/>
      <c r="I77" s="313"/>
      <c r="J77" s="313"/>
      <c r="K77" s="313"/>
      <c r="L77" s="313"/>
      <c r="M77" s="313"/>
      <c r="N77" s="313"/>
    </row>
    <row r="78" spans="8:14" x14ac:dyDescent="0.2">
      <c r="H78" s="313"/>
      <c r="I78" s="313"/>
      <c r="J78" s="313"/>
      <c r="K78" s="313"/>
      <c r="L78" s="313"/>
      <c r="M78" s="313"/>
      <c r="N78" s="313"/>
    </row>
    <row r="79" spans="8:14" x14ac:dyDescent="0.2">
      <c r="H79" s="313"/>
      <c r="I79" s="313"/>
      <c r="J79" s="313"/>
      <c r="K79" s="313"/>
      <c r="L79" s="313"/>
      <c r="M79" s="313"/>
      <c r="N79" s="313"/>
    </row>
    <row r="80" spans="8:14" x14ac:dyDescent="0.2">
      <c r="H80" s="313"/>
      <c r="I80" s="313"/>
      <c r="J80" s="313"/>
      <c r="K80" s="313"/>
      <c r="L80" s="313"/>
      <c r="M80" s="313"/>
      <c r="N80" s="313"/>
    </row>
    <row r="81" spans="8:14" x14ac:dyDescent="0.2">
      <c r="H81" s="313"/>
      <c r="I81" s="313"/>
      <c r="J81" s="313"/>
      <c r="K81" s="313"/>
      <c r="L81" s="313"/>
      <c r="M81" s="313"/>
      <c r="N81" s="313"/>
    </row>
    <row r="82" spans="8:14" x14ac:dyDescent="0.2">
      <c r="H82" s="313"/>
      <c r="I82" s="313"/>
      <c r="J82" s="313"/>
      <c r="K82" s="313"/>
      <c r="L82" s="313"/>
      <c r="M82" s="313"/>
      <c r="N82" s="313"/>
    </row>
    <row r="83" spans="8:14" x14ac:dyDescent="0.2">
      <c r="H83" s="313"/>
      <c r="I83" s="313"/>
      <c r="J83" s="313"/>
      <c r="K83" s="313"/>
      <c r="L83" s="313"/>
      <c r="M83" s="313"/>
      <c r="N83" s="313"/>
    </row>
    <row r="84" spans="8:14" x14ac:dyDescent="0.2">
      <c r="H84" s="313"/>
      <c r="I84" s="313"/>
      <c r="J84" s="313"/>
      <c r="K84" s="313"/>
      <c r="L84" s="313"/>
      <c r="M84" s="313"/>
      <c r="N84" s="313"/>
    </row>
    <row r="85" spans="8:14" x14ac:dyDescent="0.2">
      <c r="H85" s="313"/>
      <c r="I85" s="313"/>
      <c r="J85" s="313"/>
      <c r="K85" s="313"/>
      <c r="L85" s="313"/>
      <c r="M85" s="313"/>
      <c r="N85" s="313"/>
    </row>
    <row r="86" spans="8:14" x14ac:dyDescent="0.2">
      <c r="H86" s="313"/>
      <c r="I86" s="313"/>
      <c r="J86" s="313"/>
      <c r="K86" s="313"/>
      <c r="L86" s="313"/>
      <c r="M86" s="313"/>
      <c r="N86" s="313"/>
    </row>
    <row r="87" spans="8:14" x14ac:dyDescent="0.2">
      <c r="H87" s="313"/>
      <c r="I87" s="313"/>
      <c r="J87" s="313"/>
      <c r="K87" s="313"/>
      <c r="L87" s="313"/>
      <c r="M87" s="313"/>
      <c r="N87" s="313"/>
    </row>
    <row r="88" spans="8:14" x14ac:dyDescent="0.2">
      <c r="H88" s="313"/>
      <c r="I88" s="313"/>
      <c r="J88" s="313"/>
      <c r="K88" s="313"/>
      <c r="L88" s="313"/>
      <c r="M88" s="313"/>
      <c r="N88" s="313"/>
    </row>
    <row r="89" spans="8:14" x14ac:dyDescent="0.2">
      <c r="H89" s="313"/>
      <c r="I89" s="313"/>
      <c r="J89" s="313"/>
      <c r="K89" s="313"/>
      <c r="L89" s="313"/>
      <c r="M89" s="313"/>
      <c r="N89" s="313"/>
    </row>
    <row r="90" spans="8:14" x14ac:dyDescent="0.2">
      <c r="H90" s="313"/>
      <c r="I90" s="313"/>
      <c r="J90" s="313"/>
      <c r="K90" s="313"/>
      <c r="L90" s="313"/>
      <c r="M90" s="313"/>
      <c r="N90" s="313"/>
    </row>
    <row r="91" spans="8:14" x14ac:dyDescent="0.2">
      <c r="H91" s="313"/>
      <c r="I91" s="313"/>
      <c r="J91" s="313"/>
      <c r="K91" s="313"/>
      <c r="L91" s="313"/>
      <c r="M91" s="313"/>
      <c r="N91" s="313"/>
    </row>
    <row r="92" spans="8:14" x14ac:dyDescent="0.2">
      <c r="H92" s="313"/>
      <c r="I92" s="313"/>
      <c r="J92" s="313"/>
      <c r="K92" s="313"/>
      <c r="L92" s="313"/>
      <c r="M92" s="313"/>
      <c r="N92" s="313"/>
    </row>
    <row r="93" spans="8:14" x14ac:dyDescent="0.2">
      <c r="H93" s="313"/>
      <c r="I93" s="313"/>
      <c r="J93" s="313"/>
      <c r="K93" s="313"/>
      <c r="L93" s="313"/>
      <c r="M93" s="313"/>
      <c r="N93" s="313"/>
    </row>
    <row r="94" spans="8:14" x14ac:dyDescent="0.2">
      <c r="H94" s="313"/>
      <c r="I94" s="313"/>
      <c r="J94" s="313"/>
      <c r="K94" s="313"/>
      <c r="L94" s="313"/>
      <c r="M94" s="313"/>
      <c r="N94" s="313"/>
    </row>
    <row r="95" spans="8:14" x14ac:dyDescent="0.2">
      <c r="H95" s="313"/>
      <c r="I95" s="313"/>
      <c r="J95" s="313"/>
      <c r="K95" s="313"/>
      <c r="L95" s="313"/>
      <c r="M95" s="313"/>
      <c r="N95" s="313"/>
    </row>
    <row r="96" spans="8:14" x14ac:dyDescent="0.2">
      <c r="H96" s="313"/>
      <c r="I96" s="313"/>
      <c r="J96" s="313"/>
      <c r="K96" s="313"/>
      <c r="L96" s="313"/>
      <c r="M96" s="313"/>
      <c r="N96" s="313"/>
    </row>
    <row r="97" spans="8:14" x14ac:dyDescent="0.2">
      <c r="H97" s="313"/>
      <c r="I97" s="313"/>
      <c r="J97" s="313"/>
      <c r="K97" s="313"/>
      <c r="L97" s="313"/>
      <c r="M97" s="313"/>
      <c r="N97" s="313"/>
    </row>
    <row r="98" spans="8:14" x14ac:dyDescent="0.2">
      <c r="H98" s="313"/>
      <c r="I98" s="313"/>
      <c r="J98" s="313"/>
      <c r="K98" s="313"/>
      <c r="L98" s="313"/>
      <c r="M98" s="313"/>
      <c r="N98" s="313"/>
    </row>
    <row r="99" spans="8:14" x14ac:dyDescent="0.2">
      <c r="H99" s="313"/>
      <c r="I99" s="313"/>
      <c r="J99" s="313"/>
      <c r="K99" s="313"/>
      <c r="L99" s="313"/>
      <c r="M99" s="313"/>
      <c r="N99" s="313"/>
    </row>
    <row r="100" spans="8:14" x14ac:dyDescent="0.2">
      <c r="H100" s="313"/>
      <c r="I100" s="313"/>
      <c r="J100" s="313"/>
      <c r="K100" s="313"/>
      <c r="L100" s="313"/>
      <c r="M100" s="313"/>
      <c r="N100" s="313"/>
    </row>
    <row r="101" spans="8:14" x14ac:dyDescent="0.2">
      <c r="H101" s="313"/>
      <c r="I101" s="313"/>
      <c r="J101" s="313"/>
      <c r="K101" s="313"/>
      <c r="L101" s="313"/>
      <c r="M101" s="313"/>
      <c r="N101" s="313"/>
    </row>
    <row r="102" spans="8:14" x14ac:dyDescent="0.2">
      <c r="H102" s="313"/>
      <c r="I102" s="313"/>
      <c r="J102" s="313"/>
      <c r="K102" s="313"/>
      <c r="L102" s="313"/>
      <c r="M102" s="313"/>
      <c r="N102" s="313"/>
    </row>
    <row r="103" spans="8:14" x14ac:dyDescent="0.2">
      <c r="H103" s="313"/>
      <c r="I103" s="313"/>
      <c r="J103" s="313"/>
      <c r="K103" s="313"/>
      <c r="L103" s="313"/>
      <c r="M103" s="313"/>
      <c r="N103" s="313"/>
    </row>
    <row r="104" spans="8:14" x14ac:dyDescent="0.2">
      <c r="H104" s="313"/>
      <c r="I104" s="313"/>
      <c r="J104" s="313"/>
      <c r="K104" s="313"/>
      <c r="L104" s="313"/>
      <c r="M104" s="313"/>
      <c r="N104" s="313"/>
    </row>
    <row r="105" spans="8:14" x14ac:dyDescent="0.2">
      <c r="H105" s="313"/>
      <c r="I105" s="313"/>
      <c r="J105" s="313"/>
      <c r="K105" s="313"/>
      <c r="L105" s="313"/>
      <c r="M105" s="313"/>
      <c r="N105" s="313"/>
    </row>
    <row r="106" spans="8:14" x14ac:dyDescent="0.2">
      <c r="H106" s="313"/>
      <c r="I106" s="313"/>
      <c r="J106" s="313"/>
      <c r="K106" s="313"/>
      <c r="L106" s="313"/>
      <c r="M106" s="313"/>
      <c r="N106" s="313"/>
    </row>
    <row r="107" spans="8:14" x14ac:dyDescent="0.2">
      <c r="H107" s="313"/>
      <c r="I107" s="313"/>
      <c r="J107" s="313"/>
      <c r="K107" s="313"/>
      <c r="L107" s="313"/>
      <c r="M107" s="313"/>
      <c r="N107" s="313"/>
    </row>
    <row r="108" spans="8:14" x14ac:dyDescent="0.2">
      <c r="H108" s="313"/>
      <c r="I108" s="313"/>
      <c r="J108" s="313"/>
      <c r="K108" s="313"/>
      <c r="L108" s="313"/>
      <c r="M108" s="313"/>
      <c r="N108" s="313"/>
    </row>
    <row r="109" spans="8:14" x14ac:dyDescent="0.2">
      <c r="H109" s="313"/>
      <c r="I109" s="313"/>
      <c r="J109" s="313"/>
      <c r="K109" s="313"/>
      <c r="L109" s="313"/>
      <c r="M109" s="313"/>
      <c r="N109" s="313"/>
    </row>
    <row r="110" spans="8:14" x14ac:dyDescent="0.2">
      <c r="H110" s="313"/>
      <c r="I110" s="313"/>
      <c r="J110" s="313"/>
      <c r="K110" s="313"/>
      <c r="L110" s="313"/>
      <c r="M110" s="313"/>
      <c r="N110" s="313"/>
    </row>
    <row r="111" spans="8:14" x14ac:dyDescent="0.2">
      <c r="H111" s="313"/>
      <c r="I111" s="313"/>
      <c r="J111" s="313"/>
      <c r="K111" s="313"/>
      <c r="L111" s="313"/>
      <c r="M111" s="313"/>
      <c r="N111" s="313"/>
    </row>
    <row r="112" spans="8:14" x14ac:dyDescent="0.2">
      <c r="H112" s="313"/>
      <c r="I112" s="313"/>
      <c r="J112" s="313"/>
      <c r="K112" s="313"/>
      <c r="L112" s="313"/>
      <c r="M112" s="313"/>
      <c r="N112" s="313"/>
    </row>
    <row r="113" spans="8:14" x14ac:dyDescent="0.2">
      <c r="H113" s="313"/>
      <c r="I113" s="313"/>
      <c r="J113" s="313"/>
      <c r="K113" s="313"/>
      <c r="L113" s="313"/>
      <c r="M113" s="313"/>
      <c r="N113" s="313"/>
    </row>
    <row r="114" spans="8:14" x14ac:dyDescent="0.2">
      <c r="H114" s="313"/>
      <c r="I114" s="313"/>
      <c r="J114" s="313"/>
      <c r="K114" s="313"/>
      <c r="L114" s="313"/>
      <c r="M114" s="313"/>
      <c r="N114" s="313"/>
    </row>
    <row r="115" spans="8:14" x14ac:dyDescent="0.2">
      <c r="H115" s="313"/>
      <c r="I115" s="313"/>
      <c r="J115" s="313"/>
      <c r="K115" s="313"/>
      <c r="L115" s="313"/>
      <c r="M115" s="313"/>
      <c r="N115" s="313"/>
    </row>
    <row r="116" spans="8:14" x14ac:dyDescent="0.2">
      <c r="H116" s="313"/>
      <c r="I116" s="313"/>
      <c r="J116" s="313"/>
      <c r="K116" s="313"/>
      <c r="L116" s="313"/>
      <c r="M116" s="313"/>
      <c r="N116" s="313"/>
    </row>
    <row r="117" spans="8:14" x14ac:dyDescent="0.2">
      <c r="H117" s="313"/>
      <c r="I117" s="313"/>
      <c r="J117" s="313"/>
      <c r="K117" s="313"/>
      <c r="L117" s="313"/>
      <c r="M117" s="313"/>
      <c r="N117" s="313"/>
    </row>
    <row r="118" spans="8:14" x14ac:dyDescent="0.2">
      <c r="H118" s="313"/>
      <c r="I118" s="313"/>
      <c r="J118" s="313"/>
      <c r="K118" s="313"/>
      <c r="L118" s="313"/>
      <c r="M118" s="313"/>
      <c r="N118" s="313"/>
    </row>
    <row r="119" spans="8:14" x14ac:dyDescent="0.2">
      <c r="H119" s="313"/>
      <c r="I119" s="313"/>
      <c r="J119" s="313"/>
      <c r="K119" s="313"/>
      <c r="L119" s="313"/>
      <c r="M119" s="313"/>
      <c r="N119" s="313"/>
    </row>
    <row r="120" spans="8:14" x14ac:dyDescent="0.2">
      <c r="H120" s="313"/>
      <c r="I120" s="313"/>
      <c r="J120" s="313"/>
      <c r="K120" s="313"/>
      <c r="L120" s="313"/>
      <c r="M120" s="313"/>
      <c r="N120" s="313"/>
    </row>
    <row r="121" spans="8:14" x14ac:dyDescent="0.2">
      <c r="H121" s="313"/>
      <c r="I121" s="313"/>
      <c r="J121" s="313"/>
      <c r="K121" s="313"/>
      <c r="L121" s="313"/>
      <c r="M121" s="313"/>
      <c r="N121" s="313"/>
    </row>
    <row r="122" spans="8:14" x14ac:dyDescent="0.2">
      <c r="H122" s="313"/>
      <c r="I122" s="313"/>
      <c r="J122" s="313"/>
      <c r="K122" s="313"/>
      <c r="L122" s="313"/>
      <c r="M122" s="313"/>
      <c r="N122" s="313"/>
    </row>
    <row r="123" spans="8:14" x14ac:dyDescent="0.2">
      <c r="H123" s="313"/>
      <c r="I123" s="313"/>
      <c r="J123" s="313"/>
      <c r="K123" s="313"/>
      <c r="L123" s="313"/>
      <c r="M123" s="313"/>
      <c r="N123" s="313"/>
    </row>
    <row r="124" spans="8:14" x14ac:dyDescent="0.2">
      <c r="H124" s="313"/>
      <c r="I124" s="313"/>
      <c r="J124" s="313"/>
      <c r="K124" s="313"/>
      <c r="L124" s="313"/>
      <c r="M124" s="313"/>
      <c r="N124" s="313"/>
    </row>
    <row r="125" spans="8:14" x14ac:dyDescent="0.2">
      <c r="H125" s="313"/>
      <c r="I125" s="313"/>
      <c r="J125" s="313"/>
      <c r="K125" s="313"/>
      <c r="L125" s="313"/>
      <c r="M125" s="313"/>
      <c r="N125" s="313"/>
    </row>
    <row r="126" spans="8:14" x14ac:dyDescent="0.2">
      <c r="H126" s="313"/>
      <c r="I126" s="313"/>
      <c r="J126" s="313"/>
      <c r="K126" s="313"/>
      <c r="L126" s="313"/>
      <c r="M126" s="313"/>
      <c r="N126" s="313"/>
    </row>
    <row r="127" spans="8:14" x14ac:dyDescent="0.2">
      <c r="H127" s="313"/>
      <c r="I127" s="313"/>
      <c r="J127" s="313"/>
      <c r="K127" s="313"/>
      <c r="L127" s="313"/>
      <c r="M127" s="313"/>
      <c r="N127" s="313"/>
    </row>
    <row r="128" spans="8:14" x14ac:dyDescent="0.2">
      <c r="H128" s="313"/>
      <c r="I128" s="313"/>
      <c r="J128" s="313"/>
      <c r="K128" s="313"/>
      <c r="L128" s="313"/>
      <c r="M128" s="313"/>
      <c r="N128" s="313"/>
    </row>
    <row r="129" spans="8:14" x14ac:dyDescent="0.2">
      <c r="H129" s="313"/>
      <c r="I129" s="313"/>
      <c r="J129" s="313"/>
      <c r="K129" s="313"/>
      <c r="L129" s="313"/>
      <c r="M129" s="313"/>
      <c r="N129" s="313"/>
    </row>
    <row r="130" spans="8:14" x14ac:dyDescent="0.2">
      <c r="H130" s="313"/>
      <c r="I130" s="313"/>
      <c r="J130" s="313"/>
      <c r="K130" s="313"/>
      <c r="L130" s="313"/>
      <c r="M130" s="313"/>
      <c r="N130" s="313"/>
    </row>
    <row r="131" spans="8:14" x14ac:dyDescent="0.2">
      <c r="H131" s="313"/>
      <c r="I131" s="313"/>
      <c r="J131" s="313"/>
      <c r="K131" s="313"/>
      <c r="L131" s="313"/>
      <c r="M131" s="313"/>
      <c r="N131" s="313"/>
    </row>
    <row r="132" spans="8:14" x14ac:dyDescent="0.2">
      <c r="H132" s="313"/>
      <c r="I132" s="313"/>
      <c r="J132" s="313"/>
      <c r="K132" s="313"/>
      <c r="L132" s="313"/>
      <c r="M132" s="313"/>
      <c r="N132" s="313"/>
    </row>
    <row r="133" spans="8:14" x14ac:dyDescent="0.2">
      <c r="H133" s="313"/>
      <c r="I133" s="313"/>
      <c r="J133" s="313"/>
      <c r="K133" s="313"/>
      <c r="L133" s="313"/>
      <c r="M133" s="313"/>
      <c r="N133" s="313"/>
    </row>
    <row r="134" spans="8:14" x14ac:dyDescent="0.2">
      <c r="H134" s="313"/>
      <c r="I134" s="313"/>
      <c r="J134" s="313"/>
      <c r="K134" s="313"/>
      <c r="L134" s="313"/>
      <c r="M134" s="313"/>
      <c r="N134" s="313"/>
    </row>
    <row r="135" spans="8:14" x14ac:dyDescent="0.2">
      <c r="H135" s="313"/>
      <c r="I135" s="313"/>
      <c r="J135" s="313"/>
      <c r="K135" s="313"/>
      <c r="L135" s="313"/>
      <c r="M135" s="313"/>
      <c r="N135" s="313"/>
    </row>
    <row r="136" spans="8:14" x14ac:dyDescent="0.2">
      <c r="H136" s="313"/>
      <c r="I136" s="313"/>
      <c r="J136" s="313"/>
      <c r="K136" s="313"/>
      <c r="L136" s="313"/>
      <c r="M136" s="313"/>
      <c r="N136" s="313"/>
    </row>
    <row r="137" spans="8:14" x14ac:dyDescent="0.2">
      <c r="H137" s="313"/>
      <c r="I137" s="313"/>
      <c r="J137" s="313"/>
      <c r="K137" s="313"/>
      <c r="L137" s="313"/>
      <c r="M137" s="313"/>
      <c r="N137" s="313"/>
    </row>
    <row r="138" spans="8:14" x14ac:dyDescent="0.2">
      <c r="H138" s="313"/>
      <c r="I138" s="313"/>
      <c r="J138" s="313"/>
      <c r="K138" s="313"/>
      <c r="L138" s="313"/>
      <c r="M138" s="313"/>
      <c r="N138" s="313"/>
    </row>
    <row r="139" spans="8:14" x14ac:dyDescent="0.2">
      <c r="H139" s="313"/>
      <c r="I139" s="313"/>
      <c r="J139" s="313"/>
      <c r="K139" s="313"/>
      <c r="L139" s="313"/>
      <c r="M139" s="313"/>
      <c r="N139" s="313"/>
    </row>
    <row r="140" spans="8:14" x14ac:dyDescent="0.2">
      <c r="H140" s="313"/>
      <c r="I140" s="313"/>
      <c r="J140" s="313"/>
      <c r="K140" s="313"/>
      <c r="L140" s="313"/>
      <c r="M140" s="313"/>
      <c r="N140" s="313"/>
    </row>
    <row r="141" spans="8:14" x14ac:dyDescent="0.2">
      <c r="H141" s="313"/>
      <c r="I141" s="313"/>
      <c r="J141" s="313"/>
      <c r="K141" s="313"/>
      <c r="L141" s="313"/>
      <c r="M141" s="313"/>
      <c r="N141" s="313"/>
    </row>
    <row r="142" spans="8:14" x14ac:dyDescent="0.2">
      <c r="H142" s="313"/>
      <c r="I142" s="313"/>
      <c r="J142" s="313"/>
      <c r="K142" s="313"/>
      <c r="L142" s="313"/>
      <c r="M142" s="313"/>
      <c r="N142" s="313"/>
    </row>
    <row r="143" spans="8:14" x14ac:dyDescent="0.2">
      <c r="H143" s="313"/>
      <c r="I143" s="313"/>
      <c r="J143" s="313"/>
      <c r="K143" s="313"/>
      <c r="L143" s="313"/>
      <c r="M143" s="313"/>
      <c r="N143" s="313"/>
    </row>
    <row r="144" spans="8:14" x14ac:dyDescent="0.2">
      <c r="H144" s="313"/>
      <c r="I144" s="313"/>
      <c r="J144" s="313"/>
      <c r="K144" s="313"/>
      <c r="L144" s="313"/>
      <c r="M144" s="313"/>
      <c r="N144" s="313"/>
    </row>
    <row r="145" spans="8:14" x14ac:dyDescent="0.2">
      <c r="H145" s="313"/>
      <c r="I145" s="313"/>
      <c r="J145" s="313"/>
      <c r="K145" s="313"/>
      <c r="L145" s="313"/>
      <c r="M145" s="313"/>
      <c r="N145" s="313"/>
    </row>
    <row r="146" spans="8:14" x14ac:dyDescent="0.2">
      <c r="H146" s="313"/>
      <c r="I146" s="313"/>
      <c r="J146" s="313"/>
      <c r="K146" s="313"/>
      <c r="L146" s="313"/>
      <c r="M146" s="313"/>
      <c r="N146" s="313"/>
    </row>
    <row r="147" spans="8:14" x14ac:dyDescent="0.2">
      <c r="H147" s="313"/>
      <c r="I147" s="313"/>
      <c r="J147" s="313"/>
      <c r="K147" s="313"/>
      <c r="L147" s="313"/>
      <c r="M147" s="313"/>
      <c r="N147" s="313"/>
    </row>
    <row r="148" spans="8:14" x14ac:dyDescent="0.2">
      <c r="H148" s="313"/>
      <c r="I148" s="313"/>
      <c r="J148" s="313"/>
      <c r="K148" s="313"/>
      <c r="L148" s="313"/>
      <c r="M148" s="313"/>
      <c r="N148" s="313"/>
    </row>
    <row r="149" spans="8:14" x14ac:dyDescent="0.2">
      <c r="H149" s="313"/>
      <c r="I149" s="313"/>
      <c r="J149" s="313"/>
      <c r="K149" s="313"/>
      <c r="L149" s="313"/>
      <c r="M149" s="313"/>
      <c r="N149" s="313"/>
    </row>
    <row r="150" spans="8:14" x14ac:dyDescent="0.2">
      <c r="H150" s="313"/>
      <c r="I150" s="313"/>
      <c r="J150" s="313"/>
      <c r="K150" s="313"/>
      <c r="L150" s="313"/>
      <c r="M150" s="313"/>
      <c r="N150" s="313"/>
    </row>
    <row r="151" spans="8:14" x14ac:dyDescent="0.2">
      <c r="H151" s="313"/>
      <c r="I151" s="313"/>
      <c r="J151" s="313"/>
      <c r="K151" s="313"/>
      <c r="L151" s="313"/>
      <c r="M151" s="313"/>
      <c r="N151" s="313"/>
    </row>
    <row r="152" spans="8:14" x14ac:dyDescent="0.2">
      <c r="H152" s="313"/>
      <c r="I152" s="313"/>
      <c r="J152" s="313"/>
      <c r="K152" s="313"/>
      <c r="L152" s="313"/>
      <c r="M152" s="313"/>
      <c r="N152" s="313"/>
    </row>
    <row r="153" spans="8:14" x14ac:dyDescent="0.2">
      <c r="H153" s="313"/>
      <c r="I153" s="313"/>
      <c r="J153" s="313"/>
      <c r="K153" s="313"/>
      <c r="L153" s="313"/>
      <c r="M153" s="313"/>
      <c r="N153" s="313"/>
    </row>
    <row r="154" spans="8:14" x14ac:dyDescent="0.2">
      <c r="H154" s="313"/>
      <c r="I154" s="313"/>
      <c r="J154" s="313"/>
      <c r="K154" s="313"/>
      <c r="L154" s="313"/>
      <c r="M154" s="313"/>
      <c r="N154" s="313"/>
    </row>
    <row r="155" spans="8:14" x14ac:dyDescent="0.2">
      <c r="H155" s="313"/>
      <c r="I155" s="313"/>
      <c r="J155" s="313"/>
      <c r="K155" s="313"/>
      <c r="L155" s="313"/>
      <c r="M155" s="313"/>
      <c r="N155" s="313"/>
    </row>
    <row r="156" spans="8:14" x14ac:dyDescent="0.2">
      <c r="H156" s="313"/>
      <c r="I156" s="313"/>
      <c r="J156" s="313"/>
      <c r="K156" s="313"/>
      <c r="L156" s="313"/>
      <c r="M156" s="313"/>
      <c r="N156" s="313"/>
    </row>
    <row r="157" spans="8:14" x14ac:dyDescent="0.2">
      <c r="H157" s="313"/>
      <c r="I157" s="313"/>
      <c r="J157" s="313"/>
      <c r="K157" s="313"/>
      <c r="L157" s="313"/>
      <c r="M157" s="313"/>
      <c r="N157" s="313"/>
    </row>
    <row r="158" spans="8:14" x14ac:dyDescent="0.2">
      <c r="H158" s="313"/>
      <c r="I158" s="313"/>
      <c r="J158" s="313"/>
      <c r="K158" s="313"/>
      <c r="L158" s="313"/>
      <c r="M158" s="313"/>
      <c r="N158" s="313"/>
    </row>
    <row r="159" spans="8:14" x14ac:dyDescent="0.2">
      <c r="H159" s="313"/>
      <c r="I159" s="313"/>
      <c r="J159" s="313"/>
      <c r="K159" s="313"/>
      <c r="L159" s="313"/>
      <c r="M159" s="313"/>
      <c r="N159" s="313"/>
    </row>
    <row r="160" spans="8:14" x14ac:dyDescent="0.2">
      <c r="H160" s="313"/>
      <c r="I160" s="313"/>
      <c r="J160" s="313"/>
      <c r="K160" s="313"/>
      <c r="L160" s="313"/>
      <c r="M160" s="313"/>
      <c r="N160" s="313"/>
    </row>
    <row r="161" spans="8:14" x14ac:dyDescent="0.2">
      <c r="H161" s="313"/>
      <c r="I161" s="313"/>
      <c r="J161" s="313"/>
      <c r="K161" s="313"/>
      <c r="L161" s="313"/>
      <c r="M161" s="313"/>
      <c r="N161" s="313"/>
    </row>
    <row r="162" spans="8:14" x14ac:dyDescent="0.2">
      <c r="H162" s="313"/>
      <c r="I162" s="313"/>
      <c r="J162" s="313"/>
      <c r="K162" s="313"/>
      <c r="L162" s="313"/>
      <c r="M162" s="313"/>
      <c r="N162" s="313"/>
    </row>
    <row r="163" spans="8:14" x14ac:dyDescent="0.2">
      <c r="H163" s="313"/>
      <c r="I163" s="313"/>
      <c r="J163" s="313"/>
      <c r="K163" s="313"/>
      <c r="L163" s="313"/>
      <c r="M163" s="313"/>
      <c r="N163" s="313"/>
    </row>
    <row r="164" spans="8:14" x14ac:dyDescent="0.2">
      <c r="H164" s="313"/>
      <c r="I164" s="313"/>
      <c r="J164" s="313"/>
      <c r="K164" s="313"/>
      <c r="L164" s="313"/>
      <c r="M164" s="313"/>
      <c r="N164" s="313"/>
    </row>
    <row r="165" spans="8:14" x14ac:dyDescent="0.2">
      <c r="H165" s="313"/>
      <c r="I165" s="313"/>
      <c r="J165" s="313"/>
      <c r="K165" s="313"/>
      <c r="L165" s="313"/>
      <c r="M165" s="313"/>
      <c r="N165" s="313"/>
    </row>
    <row r="166" spans="8:14" x14ac:dyDescent="0.2">
      <c r="H166" s="313"/>
      <c r="I166" s="313"/>
      <c r="J166" s="313"/>
      <c r="K166" s="313"/>
      <c r="L166" s="313"/>
      <c r="M166" s="313"/>
      <c r="N166" s="313"/>
    </row>
    <row r="167" spans="8:14" x14ac:dyDescent="0.2">
      <c r="H167" s="313"/>
      <c r="I167" s="313"/>
      <c r="J167" s="313"/>
      <c r="K167" s="313"/>
      <c r="L167" s="313"/>
      <c r="M167" s="313"/>
      <c r="N167" s="313"/>
    </row>
    <row r="168" spans="8:14" x14ac:dyDescent="0.2">
      <c r="H168" s="313"/>
      <c r="I168" s="313"/>
      <c r="J168" s="313"/>
      <c r="K168" s="313"/>
      <c r="L168" s="313"/>
      <c r="M168" s="313"/>
      <c r="N168" s="313"/>
    </row>
    <row r="169" spans="8:14" x14ac:dyDescent="0.2">
      <c r="H169" s="313"/>
      <c r="I169" s="313"/>
      <c r="J169" s="313"/>
      <c r="K169" s="313"/>
      <c r="L169" s="313"/>
      <c r="M169" s="313"/>
      <c r="N169" s="313"/>
    </row>
    <row r="170" spans="8:14" x14ac:dyDescent="0.2">
      <c r="H170" s="313"/>
      <c r="I170" s="313"/>
      <c r="J170" s="313"/>
      <c r="K170" s="313"/>
      <c r="L170" s="313"/>
      <c r="M170" s="313"/>
      <c r="N170" s="313"/>
    </row>
    <row r="171" spans="8:14" x14ac:dyDescent="0.2">
      <c r="H171" s="313"/>
      <c r="I171" s="313"/>
      <c r="J171" s="313"/>
      <c r="K171" s="313"/>
      <c r="L171" s="313"/>
      <c r="M171" s="313"/>
      <c r="N171" s="313"/>
    </row>
    <row r="172" spans="8:14" x14ac:dyDescent="0.2">
      <c r="H172" s="313"/>
      <c r="I172" s="313"/>
      <c r="J172" s="313"/>
      <c r="K172" s="313"/>
      <c r="L172" s="313"/>
      <c r="M172" s="313"/>
      <c r="N172" s="313"/>
    </row>
    <row r="173" spans="8:14" x14ac:dyDescent="0.2">
      <c r="H173" s="313"/>
      <c r="I173" s="313"/>
      <c r="J173" s="313"/>
      <c r="K173" s="313"/>
      <c r="L173" s="313"/>
      <c r="M173" s="313"/>
      <c r="N173" s="313"/>
    </row>
    <row r="174" spans="8:14" x14ac:dyDescent="0.2">
      <c r="H174" s="313"/>
      <c r="I174" s="313"/>
      <c r="J174" s="313"/>
      <c r="K174" s="313"/>
      <c r="L174" s="313"/>
      <c r="M174" s="313"/>
      <c r="N174" s="313"/>
    </row>
    <row r="175" spans="8:14" x14ac:dyDescent="0.2">
      <c r="H175" s="313"/>
      <c r="I175" s="313"/>
      <c r="J175" s="313"/>
      <c r="K175" s="313"/>
      <c r="L175" s="313"/>
      <c r="M175" s="313"/>
      <c r="N175" s="313"/>
    </row>
    <row r="176" spans="8:14" x14ac:dyDescent="0.2">
      <c r="H176" s="313"/>
      <c r="I176" s="313"/>
      <c r="J176" s="313"/>
      <c r="K176" s="313"/>
      <c r="L176" s="313"/>
      <c r="M176" s="313"/>
      <c r="N176" s="313"/>
    </row>
    <row r="177" spans="8:14" x14ac:dyDescent="0.2">
      <c r="H177" s="313"/>
      <c r="I177" s="313"/>
      <c r="J177" s="313"/>
      <c r="K177" s="313"/>
      <c r="L177" s="313"/>
      <c r="M177" s="313"/>
      <c r="N177" s="313"/>
    </row>
    <row r="178" spans="8:14" x14ac:dyDescent="0.2">
      <c r="H178" s="313"/>
      <c r="I178" s="313"/>
      <c r="J178" s="313"/>
      <c r="K178" s="313"/>
      <c r="L178" s="313"/>
      <c r="M178" s="313"/>
      <c r="N178" s="313"/>
    </row>
    <row r="179" spans="8:14" x14ac:dyDescent="0.2">
      <c r="H179" s="313"/>
      <c r="I179" s="313"/>
      <c r="J179" s="313"/>
      <c r="K179" s="313"/>
      <c r="L179" s="313"/>
      <c r="M179" s="313"/>
      <c r="N179" s="313"/>
    </row>
    <row r="180" spans="8:14" x14ac:dyDescent="0.2">
      <c r="H180" s="313"/>
      <c r="I180" s="313"/>
      <c r="J180" s="313"/>
      <c r="K180" s="313"/>
      <c r="L180" s="313"/>
      <c r="M180" s="313"/>
      <c r="N180" s="313"/>
    </row>
    <row r="181" spans="8:14" x14ac:dyDescent="0.2">
      <c r="H181" s="313"/>
      <c r="I181" s="313"/>
      <c r="J181" s="313"/>
      <c r="K181" s="313"/>
      <c r="L181" s="313"/>
      <c r="M181" s="313"/>
      <c r="N181" s="313"/>
    </row>
    <row r="182" spans="8:14" x14ac:dyDescent="0.2">
      <c r="H182" s="313"/>
      <c r="I182" s="313"/>
      <c r="J182" s="313"/>
      <c r="K182" s="313"/>
      <c r="L182" s="313"/>
      <c r="M182" s="313"/>
      <c r="N182" s="313"/>
    </row>
    <row r="183" spans="8:14" x14ac:dyDescent="0.2">
      <c r="H183" s="313"/>
      <c r="I183" s="313"/>
      <c r="J183" s="313"/>
      <c r="K183" s="313"/>
      <c r="L183" s="313"/>
      <c r="M183" s="313"/>
      <c r="N183" s="313"/>
    </row>
    <row r="184" spans="8:14" x14ac:dyDescent="0.2">
      <c r="H184" s="313"/>
      <c r="I184" s="313"/>
      <c r="J184" s="313"/>
      <c r="K184" s="313"/>
      <c r="L184" s="313"/>
      <c r="M184" s="313"/>
      <c r="N184" s="313"/>
    </row>
    <row r="185" spans="8:14" x14ac:dyDescent="0.2">
      <c r="H185" s="313"/>
      <c r="I185" s="313"/>
      <c r="J185" s="313"/>
      <c r="K185" s="313"/>
      <c r="L185" s="313"/>
      <c r="M185" s="313"/>
      <c r="N185" s="313"/>
    </row>
    <row r="186" spans="8:14" x14ac:dyDescent="0.2">
      <c r="H186" s="313"/>
      <c r="I186" s="313"/>
      <c r="J186" s="313"/>
      <c r="K186" s="313"/>
      <c r="L186" s="313"/>
      <c r="M186" s="313"/>
      <c r="N186" s="313"/>
    </row>
    <row r="187" spans="8:14" x14ac:dyDescent="0.2">
      <c r="H187" s="313"/>
      <c r="I187" s="313"/>
      <c r="J187" s="313"/>
      <c r="K187" s="313"/>
      <c r="L187" s="313"/>
      <c r="M187" s="313"/>
      <c r="N187" s="313"/>
    </row>
    <row r="188" spans="8:14" x14ac:dyDescent="0.2">
      <c r="H188" s="313"/>
      <c r="I188" s="313"/>
      <c r="J188" s="313"/>
      <c r="K188" s="313"/>
      <c r="L188" s="313"/>
      <c r="M188" s="313"/>
      <c r="N188" s="313"/>
    </row>
    <row r="189" spans="8:14" x14ac:dyDescent="0.2">
      <c r="H189" s="313"/>
      <c r="I189" s="313"/>
      <c r="J189" s="313"/>
      <c r="K189" s="313"/>
      <c r="L189" s="313"/>
      <c r="M189" s="313"/>
      <c r="N189" s="313"/>
    </row>
    <row r="190" spans="8:14" x14ac:dyDescent="0.2">
      <c r="H190" s="313"/>
      <c r="I190" s="313"/>
      <c r="J190" s="313"/>
      <c r="K190" s="313"/>
      <c r="L190" s="313"/>
      <c r="M190" s="313"/>
      <c r="N190" s="313"/>
    </row>
    <row r="191" spans="8:14" x14ac:dyDescent="0.2">
      <c r="H191" s="313"/>
      <c r="I191" s="313"/>
      <c r="J191" s="313"/>
      <c r="K191" s="313"/>
      <c r="L191" s="313"/>
      <c r="M191" s="313"/>
      <c r="N191" s="313"/>
    </row>
    <row r="192" spans="8:14" x14ac:dyDescent="0.2">
      <c r="H192" s="313"/>
      <c r="I192" s="313"/>
      <c r="J192" s="313"/>
      <c r="K192" s="313"/>
      <c r="L192" s="313"/>
      <c r="M192" s="313"/>
      <c r="N192" s="313"/>
    </row>
    <row r="193" spans="8:14" x14ac:dyDescent="0.2">
      <c r="H193" s="313"/>
      <c r="I193" s="313"/>
      <c r="J193" s="313"/>
      <c r="K193" s="313"/>
      <c r="L193" s="313"/>
      <c r="M193" s="313"/>
      <c r="N193" s="313"/>
    </row>
    <row r="194" spans="8:14" x14ac:dyDescent="0.2">
      <c r="H194" s="313"/>
      <c r="I194" s="313"/>
      <c r="J194" s="313"/>
      <c r="K194" s="313"/>
      <c r="L194" s="313"/>
      <c r="M194" s="313"/>
      <c r="N194" s="313"/>
    </row>
    <row r="195" spans="8:14" x14ac:dyDescent="0.2">
      <c r="H195" s="313"/>
      <c r="I195" s="313"/>
      <c r="J195" s="313"/>
      <c r="K195" s="313"/>
      <c r="L195" s="313"/>
      <c r="M195" s="313"/>
      <c r="N195" s="313"/>
    </row>
    <row r="196" spans="8:14" x14ac:dyDescent="0.2">
      <c r="H196" s="313"/>
      <c r="I196" s="313"/>
      <c r="J196" s="313"/>
      <c r="K196" s="313"/>
      <c r="L196" s="313"/>
      <c r="M196" s="313"/>
      <c r="N196" s="313"/>
    </row>
    <row r="197" spans="8:14" x14ac:dyDescent="0.2">
      <c r="H197" s="313"/>
      <c r="I197" s="313"/>
      <c r="J197" s="313"/>
      <c r="K197" s="313"/>
      <c r="L197" s="313"/>
      <c r="M197" s="313"/>
      <c r="N197" s="313"/>
    </row>
    <row r="198" spans="8:14" x14ac:dyDescent="0.2">
      <c r="H198" s="313"/>
      <c r="I198" s="313"/>
      <c r="J198" s="313"/>
      <c r="K198" s="313"/>
      <c r="L198" s="313"/>
      <c r="M198" s="313"/>
      <c r="N198" s="313"/>
    </row>
    <row r="199" spans="8:14" x14ac:dyDescent="0.2">
      <c r="H199" s="313"/>
      <c r="I199" s="313"/>
      <c r="J199" s="313"/>
      <c r="K199" s="313"/>
      <c r="L199" s="313"/>
      <c r="M199" s="313"/>
      <c r="N199" s="313"/>
    </row>
    <row r="200" spans="8:14" x14ac:dyDescent="0.2">
      <c r="H200" s="313"/>
      <c r="I200" s="313"/>
      <c r="J200" s="313"/>
      <c r="K200" s="313"/>
      <c r="L200" s="313"/>
      <c r="M200" s="313"/>
      <c r="N200" s="313"/>
    </row>
    <row r="201" spans="8:14" x14ac:dyDescent="0.2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900</v>
      </c>
      <c r="B2" s="189" t="s">
        <v>895</v>
      </c>
      <c r="C2" s="189" t="s">
        <v>899</v>
      </c>
      <c r="D2" s="190" t="s">
        <v>214</v>
      </c>
      <c r="E2" s="191" t="s">
        <v>47</v>
      </c>
      <c r="F2" s="192"/>
      <c r="G2" s="192" t="s">
        <v>896</v>
      </c>
      <c r="H2" s="192" t="s">
        <v>897</v>
      </c>
      <c r="I2" s="192"/>
      <c r="J2" s="192"/>
      <c r="K2" s="193"/>
      <c r="L2" s="193"/>
      <c r="M2" s="194" t="s">
        <v>918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946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947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948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949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950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951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952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953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954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950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948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953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4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6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07" t="s">
        <v>147</v>
      </c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08"/>
      <c r="F8" s="409"/>
      <c r="G8" s="409">
        <f>IF(ISERROR(VLOOKUP($D$5,Crebolijst!$A:$C,3,0)),0,VLOOKUP($D$5,Crebolijst!$A:$C,3,0))</f>
        <v>0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10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1" t="s">
        <v>146</v>
      </c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3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411" t="s">
        <v>10</v>
      </c>
      <c r="F12" s="412"/>
      <c r="G12" s="413"/>
      <c r="H12" s="23"/>
      <c r="I12" s="414" t="s">
        <v>11</v>
      </c>
      <c r="J12" s="415"/>
      <c r="K12" s="416"/>
      <c r="L12" s="23"/>
      <c r="M12" s="414" t="s">
        <v>12</v>
      </c>
      <c r="N12" s="415"/>
      <c r="O12" s="416"/>
      <c r="P12" s="16"/>
      <c r="Q12" s="414" t="s">
        <v>15</v>
      </c>
      <c r="R12" s="415"/>
      <c r="S12" s="416"/>
      <c r="T12" s="16"/>
      <c r="U12" s="411" t="s">
        <v>4</v>
      </c>
      <c r="V12" s="412"/>
      <c r="W12" s="413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FA3FFWUC75VM-200-636</_dlc_DocId>
    <_dlc_DocIdUrl xmlns="826a45a5-7029-484a-9cf3-b835024adcd4">
      <Url>https://www.mijnlentiz.nl/scholen/lifecollege/MBO/fov/_layouts/DocIdRedir.aspx?ID=FA3FFWUC75VM-200-636</Url>
      <Description>FA3FFWUC75VM-200-636</Description>
    </_dlc_DocIdUrl>
  </documentManagement>
</p:properties>
</file>

<file path=customXml/itemProps1.xml><?xml version="1.0" encoding="utf-8"?>
<ds:datastoreItem xmlns:ds="http://schemas.openxmlformats.org/officeDocument/2006/customXml" ds:itemID="{1B29B1B9-9578-42F8-B6D1-EA65A6D8F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F2747-1A14-430D-95FF-1BAD1695E4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microsoft.com/sharepoint/v3"/>
    <ds:schemaRef ds:uri="826a45a5-7029-484a-9cf3-b835024adcd4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2018-07-05T14:59:23Z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18fe3406-200c-487f-a035-24a6dbb30dcc</vt:lpwstr>
  </property>
</Properties>
</file>