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18255" windowHeight="9090" tabRatio="855" activeTab="1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Opleidingsplan!$A$1:$DJ$94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BS35" i="2" l="1"/>
  <c r="BN35" i="2"/>
  <c r="CC20" i="2"/>
  <c r="BX20" i="2"/>
  <c r="BS20" i="2"/>
  <c r="Y24" i="2" l="1"/>
  <c r="Y23" i="2"/>
  <c r="T23" i="2"/>
  <c r="Y83" i="2"/>
  <c r="T27" i="2"/>
  <c r="T24" i="2"/>
  <c r="T83" i="2"/>
  <c r="O27" i="2"/>
  <c r="O23" i="2"/>
  <c r="O83" i="2"/>
  <c r="CC29" i="2" l="1"/>
  <c r="CC30" i="2"/>
  <c r="CC31" i="2"/>
  <c r="CC87" i="2"/>
  <c r="AD19" i="2"/>
  <c r="Y19" i="2"/>
  <c r="CD49" i="2"/>
  <c r="BY49" i="2"/>
  <c r="BT49" i="2"/>
  <c r="BO49" i="2"/>
  <c r="CC43" i="2"/>
  <c r="CC35" i="2"/>
  <c r="CC23" i="2"/>
  <c r="CC83" i="2"/>
  <c r="CC18" i="2"/>
  <c r="CC19" i="2"/>
  <c r="CC17" i="2"/>
  <c r="BX29" i="2"/>
  <c r="BX30" i="2"/>
  <c r="BX31" i="2"/>
  <c r="BX32" i="2"/>
  <c r="BX35" i="2"/>
  <c r="BX23" i="2"/>
  <c r="BX83" i="2"/>
  <c r="BS43" i="2"/>
  <c r="BS24" i="2"/>
  <c r="BS31" i="2"/>
  <c r="BI31" i="2" s="1"/>
  <c r="BS32" i="2"/>
  <c r="BS23" i="2"/>
  <c r="BS83" i="2"/>
  <c r="BS29" i="2"/>
  <c r="BS30" i="2"/>
  <c r="BS33" i="2"/>
  <c r="BS34" i="2"/>
  <c r="BS18" i="2"/>
  <c r="BS19" i="2"/>
  <c r="BS17" i="2"/>
  <c r="BN34" i="2"/>
  <c r="BI34" i="2" s="1"/>
  <c r="BX34" i="2"/>
  <c r="CC34" i="2"/>
  <c r="BN24" i="2"/>
  <c r="BL33" i="2"/>
  <c r="BL34" i="2"/>
  <c r="BL31" i="2"/>
  <c r="BN31" i="2"/>
  <c r="BN32" i="2"/>
  <c r="BN23" i="2"/>
  <c r="BN83" i="2"/>
  <c r="BX43" i="2"/>
  <c r="BN43" i="2"/>
  <c r="BX18" i="2"/>
  <c r="BX19" i="2"/>
  <c r="BX17" i="2"/>
  <c r="BN18" i="2"/>
  <c r="BN19" i="2"/>
  <c r="BN17" i="2"/>
  <c r="BD48" i="2"/>
  <c r="AY48" i="2"/>
  <c r="AT48" i="2"/>
  <c r="AO48" i="2"/>
  <c r="BC31" i="2"/>
  <c r="BC26" i="2"/>
  <c r="BC25" i="2"/>
  <c r="BC23" i="2"/>
  <c r="BC20" i="2"/>
  <c r="BC19" i="2"/>
  <c r="AX34" i="2"/>
  <c r="AL31" i="2"/>
  <c r="AI34" i="2"/>
  <c r="DG34" i="2" s="1"/>
  <c r="AL34" i="2"/>
  <c r="AX33" i="2"/>
  <c r="AX23" i="2"/>
  <c r="AS26" i="2"/>
  <c r="AS31" i="2"/>
  <c r="AI31" i="2" s="1"/>
  <c r="DG31" i="2" s="1"/>
  <c r="AS30" i="2"/>
  <c r="AS23" i="2"/>
  <c r="AS83" i="2"/>
  <c r="AS42" i="2"/>
  <c r="BC83" i="2"/>
  <c r="AX83" i="2"/>
  <c r="BC42" i="2"/>
  <c r="AX42" i="2"/>
  <c r="BC18" i="2"/>
  <c r="BC17" i="2"/>
  <c r="AX20" i="2"/>
  <c r="AX19" i="2"/>
  <c r="AX18" i="2"/>
  <c r="AX17" i="2"/>
  <c r="AS18" i="2"/>
  <c r="AS19" i="2"/>
  <c r="AS20" i="2"/>
  <c r="AS17" i="2"/>
  <c r="AN30" i="2"/>
  <c r="AI84" i="2"/>
  <c r="AN83" i="2"/>
  <c r="AN42" i="2"/>
  <c r="AN25" i="2"/>
  <c r="AN24" i="2"/>
  <c r="AN23" i="2"/>
  <c r="AN18" i="2"/>
  <c r="AN19" i="2"/>
  <c r="AN20" i="2"/>
  <c r="AN17" i="2"/>
  <c r="AE47" i="2"/>
  <c r="AD28" i="2" l="1"/>
  <c r="AD27" i="2"/>
  <c r="AD26" i="2"/>
  <c r="AD23" i="2"/>
  <c r="Y28" i="2"/>
  <c r="Y26" i="2"/>
  <c r="T28" i="2"/>
  <c r="T26" i="2"/>
  <c r="T19" i="2"/>
  <c r="AD29" i="2"/>
  <c r="AD25" i="2"/>
  <c r="AD24" i="2"/>
  <c r="AD41" i="2"/>
  <c r="AD83" i="2"/>
  <c r="Y41" i="2"/>
  <c r="Y29" i="2"/>
  <c r="Y27" i="2"/>
  <c r="Y25" i="2"/>
  <c r="T41" i="2"/>
  <c r="T29" i="2"/>
  <c r="T25" i="2"/>
  <c r="T18" i="2"/>
  <c r="AD18" i="2"/>
  <c r="AD17" i="2"/>
  <c r="Y18" i="2"/>
  <c r="Y17" i="2"/>
  <c r="T17" i="2"/>
  <c r="O41" i="2"/>
  <c r="O28" i="2"/>
  <c r="O26" i="2"/>
  <c r="O24" i="2"/>
  <c r="O29" i="2"/>
  <c r="O25" i="2"/>
  <c r="J84" i="2"/>
  <c r="O19" i="2"/>
  <c r="O18" i="2"/>
  <c r="O17" i="2"/>
  <c r="BX33" i="2" l="1"/>
  <c r="BX28" i="2"/>
  <c r="BX27" i="2"/>
  <c r="BX26" i="2"/>
  <c r="BX25" i="2"/>
  <c r="BX24" i="2"/>
  <c r="BS28" i="2"/>
  <c r="BS27" i="2"/>
  <c r="BS26" i="2"/>
  <c r="BS25" i="2"/>
  <c r="BN25" i="2"/>
  <c r="BN26" i="2"/>
  <c r="BN27" i="2"/>
  <c r="BN28" i="2"/>
  <c r="BN30" i="2"/>
  <c r="BN33" i="2"/>
  <c r="CC25" i="2"/>
  <c r="CC26" i="2"/>
  <c r="CC27" i="2"/>
  <c r="CC28" i="2"/>
  <c r="CC32" i="2"/>
  <c r="CC33" i="2"/>
  <c r="BC35" i="2"/>
  <c r="BC33" i="2"/>
  <c r="BC28" i="2"/>
  <c r="BC27" i="2"/>
  <c r="BC24" i="2"/>
  <c r="AX35" i="2"/>
  <c r="AS35" i="2"/>
  <c r="AS32" i="2"/>
  <c r="AS28" i="2"/>
  <c r="AS27" i="2"/>
  <c r="BI33" i="2" l="1"/>
  <c r="Z47" i="2"/>
  <c r="U47" i="2"/>
  <c r="AD20" i="2" l="1"/>
  <c r="Y20" i="2"/>
  <c r="T20" i="2"/>
  <c r="O20" i="2"/>
  <c r="G42" i="16" l="1"/>
  <c r="AR7" i="10" l="1"/>
  <c r="CJ66" i="2" l="1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D6" i="2"/>
  <c r="DI76" i="2" l="1"/>
  <c r="DI68" i="2"/>
  <c r="DI80" i="2"/>
  <c r="DI72" i="2"/>
  <c r="DI79" i="2"/>
  <c r="DI75" i="2"/>
  <c r="DI71" i="2"/>
  <c r="DI67" i="2"/>
  <c r="DI78" i="2"/>
  <c r="DI74" i="2"/>
  <c r="DI70" i="2"/>
  <c r="DI66" i="2"/>
  <c r="DI77" i="2"/>
  <c r="DI73" i="2"/>
  <c r="DI69" i="2"/>
  <c r="CK84" i="2"/>
  <c r="CK85" i="2"/>
  <c r="CK83" i="2"/>
  <c r="CI84" i="2"/>
  <c r="CI85" i="2"/>
  <c r="CI83" i="2"/>
  <c r="CH84" i="2"/>
  <c r="CH85" i="2"/>
  <c r="CH83" i="2"/>
  <c r="CJ65" i="2"/>
  <c r="CI48" i="2"/>
  <c r="CI49" i="2"/>
  <c r="CI50" i="2"/>
  <c r="CI51" i="2"/>
  <c r="CI47" i="2"/>
  <c r="CK42" i="2"/>
  <c r="CK43" i="2"/>
  <c r="CK44" i="2"/>
  <c r="CK41" i="2"/>
  <c r="CH42" i="2"/>
  <c r="CH43" i="2"/>
  <c r="CH44" i="2"/>
  <c r="CH41" i="2"/>
  <c r="CK24" i="2"/>
  <c r="CK25" i="2"/>
  <c r="CK26" i="2"/>
  <c r="CK27" i="2"/>
  <c r="CK28" i="2"/>
  <c r="CK29" i="2"/>
  <c r="CK30" i="2"/>
  <c r="CK32" i="2"/>
  <c r="CK33" i="2"/>
  <c r="CK35" i="2"/>
  <c r="CK36" i="2"/>
  <c r="CK37" i="2"/>
  <c r="CK38" i="2"/>
  <c r="CK23" i="2"/>
  <c r="CH24" i="2"/>
  <c r="CH25" i="2"/>
  <c r="CH26" i="2"/>
  <c r="CH27" i="2"/>
  <c r="CH28" i="2"/>
  <c r="CH29" i="2"/>
  <c r="CH30" i="2"/>
  <c r="CH32" i="2"/>
  <c r="CH33" i="2"/>
  <c r="CH35" i="2"/>
  <c r="CH36" i="2"/>
  <c r="CH37" i="2"/>
  <c r="CH38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H5" i="10" s="1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87" i="2"/>
  <c r="DD87" i="2"/>
  <c r="DC87" i="2"/>
  <c r="DB87" i="2"/>
  <c r="CZ87" i="2"/>
  <c r="CY87" i="2"/>
  <c r="CX87" i="2"/>
  <c r="CW87" i="2"/>
  <c r="CU87" i="2"/>
  <c r="CT87" i="2"/>
  <c r="CS87" i="2"/>
  <c r="CR87" i="2"/>
  <c r="CP87" i="2"/>
  <c r="CO87" i="2"/>
  <c r="CN87" i="2"/>
  <c r="CM87" i="2"/>
  <c r="DB12" i="2"/>
  <c r="CZ89" i="2" l="1"/>
  <c r="CP89" i="2"/>
  <c r="CU89" i="2"/>
  <c r="DE89" i="2"/>
  <c r="CK87" i="2"/>
  <c r="R87" i="2"/>
  <c r="Q87" i="2"/>
  <c r="P87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94" i="2"/>
  <c r="D93" i="2"/>
  <c r="D92" i="2"/>
  <c r="K68" i="10"/>
  <c r="K67" i="10"/>
  <c r="K66" i="10"/>
  <c r="W11" i="10" l="1"/>
  <c r="X11" i="10" s="1"/>
  <c r="W10" i="10"/>
  <c r="L65" i="2"/>
  <c r="B16" i="17"/>
  <c r="R15" i="17"/>
  <c r="N15" i="17"/>
  <c r="J15" i="17"/>
  <c r="F15" i="17"/>
  <c r="V14" i="17"/>
  <c r="V13" i="17"/>
  <c r="X10" i="10" l="1"/>
  <c r="F18" i="10"/>
  <c r="V15" i="17"/>
  <c r="BL85" i="2"/>
  <c r="BJ85" i="2"/>
  <c r="BI85" i="2"/>
  <c r="BL84" i="2"/>
  <c r="BJ84" i="2"/>
  <c r="BL83" i="2"/>
  <c r="BJ83" i="2"/>
  <c r="BI83" i="2"/>
  <c r="BK65" i="2"/>
  <c r="BJ51" i="2"/>
  <c r="BJ50" i="2"/>
  <c r="BJ49" i="2"/>
  <c r="BJ48" i="2"/>
  <c r="BJ47" i="2"/>
  <c r="BL44" i="2"/>
  <c r="BI44" i="2"/>
  <c r="BL43" i="2"/>
  <c r="BI43" i="2"/>
  <c r="BL42" i="2"/>
  <c r="BI42" i="2"/>
  <c r="BL41" i="2"/>
  <c r="BI41" i="2"/>
  <c r="BL38" i="2"/>
  <c r="BI38" i="2"/>
  <c r="BL37" i="2"/>
  <c r="BI37" i="2"/>
  <c r="BL36" i="2"/>
  <c r="BI36" i="2"/>
  <c r="BL35" i="2"/>
  <c r="BI35" i="2"/>
  <c r="BL32" i="2"/>
  <c r="BI32" i="2"/>
  <c r="BL30" i="2"/>
  <c r="BI30" i="2"/>
  <c r="BL29" i="2"/>
  <c r="BI29" i="2"/>
  <c r="BL28" i="2"/>
  <c r="BI28" i="2"/>
  <c r="BL27" i="2"/>
  <c r="BI27" i="2"/>
  <c r="BL26" i="2"/>
  <c r="BI26" i="2"/>
  <c r="BL25" i="2"/>
  <c r="BI25" i="2"/>
  <c r="BL24" i="2"/>
  <c r="BI24" i="2"/>
  <c r="BL23" i="2"/>
  <c r="BI23" i="2"/>
  <c r="BL20" i="2"/>
  <c r="BI20" i="2"/>
  <c r="BL19" i="2"/>
  <c r="BI19" i="2"/>
  <c r="BL18" i="2"/>
  <c r="BI18" i="2"/>
  <c r="BL17" i="2"/>
  <c r="BI17" i="2"/>
  <c r="CC12" i="2"/>
  <c r="AL85" i="2"/>
  <c r="AJ85" i="2"/>
  <c r="AI85" i="2"/>
  <c r="AL84" i="2"/>
  <c r="AJ84" i="2"/>
  <c r="AL83" i="2"/>
  <c r="AJ83" i="2"/>
  <c r="AI83" i="2"/>
  <c r="AK65" i="2"/>
  <c r="AJ51" i="2"/>
  <c r="AJ50" i="2"/>
  <c r="AJ49" i="2"/>
  <c r="AJ48" i="2"/>
  <c r="AJ47" i="2"/>
  <c r="AL44" i="2"/>
  <c r="AI44" i="2"/>
  <c r="AL43" i="2"/>
  <c r="AI43" i="2"/>
  <c r="AL42" i="2"/>
  <c r="AI42" i="2"/>
  <c r="AL41" i="2"/>
  <c r="AI41" i="2"/>
  <c r="AL38" i="2"/>
  <c r="AI38" i="2"/>
  <c r="AL37" i="2"/>
  <c r="AI37" i="2"/>
  <c r="AL36" i="2"/>
  <c r="AI36" i="2"/>
  <c r="AL35" i="2"/>
  <c r="AI35" i="2"/>
  <c r="AL33" i="2"/>
  <c r="AI33" i="2"/>
  <c r="AL32" i="2"/>
  <c r="AI32" i="2"/>
  <c r="AL30" i="2"/>
  <c r="AI30" i="2"/>
  <c r="AL29" i="2"/>
  <c r="AI29" i="2"/>
  <c r="AL28" i="2"/>
  <c r="AI28" i="2"/>
  <c r="AL27" i="2"/>
  <c r="AI27" i="2"/>
  <c r="AL26" i="2"/>
  <c r="AI26" i="2"/>
  <c r="AL25" i="2"/>
  <c r="AI25" i="2"/>
  <c r="AL24" i="2"/>
  <c r="AI24" i="2"/>
  <c r="AL23" i="2"/>
  <c r="AI23" i="2"/>
  <c r="AL20" i="2"/>
  <c r="AI20" i="2"/>
  <c r="AL19" i="2"/>
  <c r="AI19" i="2"/>
  <c r="AL18" i="2"/>
  <c r="AI18" i="2"/>
  <c r="AL17" i="2"/>
  <c r="AI17" i="2"/>
  <c r="BC12" i="2"/>
  <c r="K84" i="2"/>
  <c r="K85" i="2"/>
  <c r="K83" i="2"/>
  <c r="K48" i="2"/>
  <c r="K49" i="2"/>
  <c r="K50" i="2"/>
  <c r="K51" i="2"/>
  <c r="K47" i="2"/>
  <c r="D5" i="2"/>
  <c r="D8" i="2"/>
  <c r="D9" i="2"/>
  <c r="D10" i="2"/>
  <c r="M18" i="2"/>
  <c r="M19" i="2"/>
  <c r="M20" i="2"/>
  <c r="M23" i="2"/>
  <c r="M24" i="2"/>
  <c r="M25" i="2"/>
  <c r="M26" i="2"/>
  <c r="M27" i="2"/>
  <c r="M28" i="2"/>
  <c r="M29" i="2"/>
  <c r="M30" i="2"/>
  <c r="M32" i="2"/>
  <c r="M33" i="2"/>
  <c r="M35" i="2"/>
  <c r="M36" i="2"/>
  <c r="M37" i="2"/>
  <c r="M38" i="2"/>
  <c r="M41" i="2"/>
  <c r="M42" i="2"/>
  <c r="M43" i="2"/>
  <c r="M44" i="2"/>
  <c r="M83" i="2"/>
  <c r="M84" i="2"/>
  <c r="M85" i="2"/>
  <c r="J23" i="2"/>
  <c r="J24" i="2"/>
  <c r="J25" i="2"/>
  <c r="DG25" i="2" s="1"/>
  <c r="J26" i="2"/>
  <c r="J27" i="2"/>
  <c r="DG27" i="2" s="1"/>
  <c r="J28" i="2"/>
  <c r="J29" i="2"/>
  <c r="DG29" i="2" s="1"/>
  <c r="J30" i="2"/>
  <c r="J32" i="2"/>
  <c r="DG32" i="2" s="1"/>
  <c r="J33" i="2"/>
  <c r="J35" i="2"/>
  <c r="J36" i="2"/>
  <c r="J37" i="2"/>
  <c r="J38" i="2"/>
  <c r="J41" i="2"/>
  <c r="DG41" i="2" s="1"/>
  <c r="J42" i="2"/>
  <c r="J43" i="2"/>
  <c r="J44" i="2"/>
  <c r="J83" i="2"/>
  <c r="J85" i="2"/>
  <c r="DG85" i="2" s="1"/>
  <c r="J19" i="2"/>
  <c r="CF87" i="2"/>
  <c r="CE87" i="2"/>
  <c r="CD87" i="2"/>
  <c r="CA87" i="2"/>
  <c r="BZ87" i="2"/>
  <c r="BY87" i="2"/>
  <c r="BX87" i="2"/>
  <c r="BV87" i="2"/>
  <c r="BU87" i="2"/>
  <c r="BT87" i="2"/>
  <c r="BS87" i="2"/>
  <c r="BQ87" i="2"/>
  <c r="BP87" i="2"/>
  <c r="BO87" i="2"/>
  <c r="BN87" i="2"/>
  <c r="BF87" i="2"/>
  <c r="BE87" i="2"/>
  <c r="BD87" i="2"/>
  <c r="BC87" i="2"/>
  <c r="BA87" i="2"/>
  <c r="AZ87" i="2"/>
  <c r="AY87" i="2"/>
  <c r="AX87" i="2"/>
  <c r="AV87" i="2"/>
  <c r="AU87" i="2"/>
  <c r="AT87" i="2"/>
  <c r="AS87" i="2"/>
  <c r="AQ87" i="2"/>
  <c r="AP87" i="2"/>
  <c r="AO87" i="2"/>
  <c r="AN87" i="2"/>
  <c r="DG30" i="2" l="1"/>
  <c r="DG26" i="2"/>
  <c r="DG33" i="2"/>
  <c r="DG28" i="2"/>
  <c r="DG24" i="2"/>
  <c r="DJ38" i="2"/>
  <c r="DJ19" i="2"/>
  <c r="DH85" i="2"/>
  <c r="DI65" i="2"/>
  <c r="DJ83" i="2"/>
  <c r="DH47" i="2"/>
  <c r="DJ30" i="2"/>
  <c r="DJ26" i="2"/>
  <c r="DJ18" i="2"/>
  <c r="DJ41" i="2"/>
  <c r="DJ35" i="2"/>
  <c r="DJ32" i="2"/>
  <c r="DJ27" i="2"/>
  <c r="DJ23" i="2"/>
  <c r="DG23" i="2"/>
  <c r="DG35" i="2"/>
  <c r="DG42" i="2"/>
  <c r="DG36" i="2"/>
  <c r="DG83" i="2"/>
  <c r="DH49" i="2"/>
  <c r="DH84" i="2"/>
  <c r="DG18" i="2"/>
  <c r="DG20" i="2"/>
  <c r="DG44" i="2"/>
  <c r="DG38" i="2"/>
  <c r="DJ85" i="2"/>
  <c r="DJ43" i="2"/>
  <c r="DJ37" i="2"/>
  <c r="DJ33" i="2"/>
  <c r="DJ29" i="2"/>
  <c r="DJ25" i="2"/>
  <c r="DH48" i="2"/>
  <c r="DG19" i="2"/>
  <c r="DG43" i="2"/>
  <c r="DG37" i="2"/>
  <c r="DJ84" i="2"/>
  <c r="DJ42" i="2"/>
  <c r="DJ36" i="2"/>
  <c r="DJ28" i="2"/>
  <c r="DJ24" i="2"/>
  <c r="DJ20" i="2"/>
  <c r="DH51" i="2"/>
  <c r="DH83" i="2"/>
  <c r="DG17" i="2"/>
  <c r="DH50" i="2"/>
  <c r="DJ44" i="2"/>
  <c r="BL87" i="2"/>
  <c r="AL87" i="2"/>
  <c r="BV89" i="2"/>
  <c r="CF89" i="2"/>
  <c r="BI87" i="2"/>
  <c r="O27" i="10" s="1"/>
  <c r="BQ89" i="2"/>
  <c r="AJ87" i="2"/>
  <c r="K41" i="10" s="1"/>
  <c r="AI87" i="2"/>
  <c r="K25" i="10" s="1"/>
  <c r="AK87" i="2"/>
  <c r="BJ87" i="2"/>
  <c r="O43" i="10" s="1"/>
  <c r="BK87" i="2"/>
  <c r="CA89" i="2"/>
  <c r="AV89" i="2"/>
  <c r="BF89" i="2"/>
  <c r="AQ89" i="2"/>
  <c r="BA89" i="2"/>
  <c r="M17" i="2"/>
  <c r="DJ17" i="2" s="1"/>
  <c r="W87" i="2"/>
  <c r="V87" i="2"/>
  <c r="U87" i="2"/>
  <c r="T87" i="2"/>
  <c r="O87" i="2"/>
  <c r="R89" i="2" s="1"/>
  <c r="L87" i="2"/>
  <c r="K87" i="2"/>
  <c r="G39" i="10" s="1"/>
  <c r="DJ87" i="2" l="1"/>
  <c r="BL89" i="2"/>
  <c r="AL89" i="2"/>
  <c r="CJ87" i="2"/>
  <c r="CI87" i="2"/>
  <c r="S45" i="10" s="1"/>
  <c r="DH87" i="2"/>
  <c r="CH87" i="2"/>
  <c r="S29" i="10" s="1"/>
  <c r="W89" i="2"/>
  <c r="DI87" i="2"/>
  <c r="D7" i="2"/>
  <c r="CK89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87" i="2"/>
  <c r="Z87" i="2"/>
  <c r="AA87" i="2"/>
  <c r="AB87" i="2"/>
  <c r="AD87" i="2"/>
  <c r="AE87" i="2"/>
  <c r="AF87" i="2"/>
  <c r="AG87" i="2"/>
  <c r="AB89" i="2" l="1"/>
  <c r="AG89" i="2"/>
  <c r="M87" i="2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DG84" i="2"/>
  <c r="DG87" i="2" s="1"/>
  <c r="DJ89" i="2" s="1"/>
  <c r="J87" i="2"/>
  <c r="M89" i="2" s="1"/>
  <c r="G23" i="10" l="1"/>
  <c r="G55" i="10" s="1"/>
  <c r="G60" i="10" s="1"/>
  <c r="W60" i="10" s="1"/>
  <c r="W55" i="10" l="1"/>
  <c r="W29" i="10"/>
  <c r="W31" i="10" s="1"/>
  <c r="G58" i="10"/>
  <c r="W58" i="10" s="1"/>
  <c r="W57" i="10" s="1"/>
  <c r="G62" i="10"/>
  <c r="W62" i="10" s="1"/>
  <c r="G31" i="10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<sst xmlns="http://schemas.openxmlformats.org/spreadsheetml/2006/main" count="3307" uniqueCount="990">
  <si>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</si>
  <si>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</si>
  <si>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</si>
  <si>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</si>
  <si>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</si>
  <si>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</si>
  <si>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</si>
  <si>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</si>
  <si>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</si>
  <si>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</si>
  <si>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</si>
  <si>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</si>
  <si>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</si>
  <si>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</si>
  <si>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</si>
  <si>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</si>
  <si>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</si>
  <si>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</si>
  <si>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</si>
  <si>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</si>
  <si>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</si>
  <si>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</si>
  <si>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</si>
  <si>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</si>
  <si>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</si>
  <si>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</si>
  <si>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</si>
  <si>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</si>
  <si>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</si>
  <si>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</si>
  <si>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</si>
  <si>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</si>
  <si>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</si>
  <si>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</si>
  <si>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</si>
  <si>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</si>
  <si>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</si>
  <si>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</si>
  <si>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</si>
  <si>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</si>
  <si>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</si>
  <si>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</si>
  <si>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</si>
  <si>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</si>
  <si>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</si>
  <si>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</si>
  <si>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</si>
  <si>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</si>
  <si>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</si>
  <si>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</si>
  <si>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</si>
  <si>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</si>
  <si>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</si>
  <si>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</si>
  <si>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</si>
  <si>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</si>
  <si>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</si>
  <si>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</si>
  <si>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</si>
  <si>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</si>
  <si>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</si>
  <si>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</si>
  <si>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</si>
  <si>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</si>
  <si>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</si>
  <si>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</si>
  <si>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</si>
  <si>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</si>
  <si>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</si>
  <si>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</si>
  <si>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</si>
  <si>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</si>
  <si>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</si>
  <si>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</si>
  <si>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</si>
  <si>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</si>
  <si>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</si>
  <si>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</si>
  <si>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</si>
  <si>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</si>
  <si>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</si>
  <si>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</si>
  <si>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</si>
  <si>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</si>
  <si>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</si>
  <si>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</si>
  <si>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</si>
  <si>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</si>
  <si>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</si>
  <si>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</si>
  <si>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</si>
  <si>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</si>
  <si>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</si>
  <si>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</si>
  <si>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</si>
  <si>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</si>
  <si>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</si>
  <si>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</si>
  <si>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</si>
  <si>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</si>
  <si>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</si>
  <si>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</si>
  <si>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</si>
  <si>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</si>
  <si>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</si>
  <si>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</si>
  <si>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</si>
  <si>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</si>
  <si>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</si>
  <si>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</si>
  <si>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</si>
  <si>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</si>
  <si>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</si>
  <si>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</si>
  <si>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</si>
  <si>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</si>
  <si>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</si>
  <si>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</si>
  <si>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</si>
  <si>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</si>
  <si>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</si>
  <si>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</si>
  <si>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</si>
  <si>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</si>
  <si>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</si>
  <si>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</si>
  <si>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</si>
  <si>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</si>
  <si>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</si>
  <si>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</si>
  <si>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</si>
  <si>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</si>
  <si>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</si>
  <si>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</si>
  <si>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</si>
  <si>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</si>
  <si>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</si>
  <si>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</si>
  <si>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</si>
  <si>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</si>
  <si>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</si>
  <si>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</si>
  <si>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</si>
  <si>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</si>
  <si>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</si>
  <si>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</si>
  <si>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</si>
  <si>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</si>
  <si>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</si>
  <si>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</si>
  <si>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</si>
  <si>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</si>
  <si>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</si>
  <si>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</si>
  <si>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</si>
  <si>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</si>
  <si>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</si>
  <si>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</si>
  <si>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</si>
  <si>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</si>
  <si>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</si>
  <si>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</si>
  <si>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</si>
  <si>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</si>
  <si>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</si>
  <si>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</si>
  <si>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</si>
  <si>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</si>
  <si>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</si>
  <si>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</si>
  <si>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</si>
  <si>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</si>
  <si>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</si>
  <si>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</si>
  <si>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</si>
  <si>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</si>
  <si>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</si>
  <si>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</si>
  <si>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</si>
  <si>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</si>
  <si>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</si>
  <si>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</si>
  <si>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</si>
  <si>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</si>
  <si>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</si>
  <si>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</si>
  <si>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</si>
  <si>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</si>
  <si>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</si>
  <si>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</si>
  <si>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</si>
  <si>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</si>
  <si>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</si>
  <si>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</si>
  <si>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</si>
  <si>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</si>
  <si>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</si>
  <si>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</si>
  <si>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</si>
  <si>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</si>
  <si>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</si>
  <si>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</si>
  <si>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</si>
  <si>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</si>
  <si>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</si>
  <si>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</si>
  <si>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</si>
  <si>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</si>
  <si>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</si>
  <si>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</si>
  <si>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</si>
  <si>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</si>
  <si>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</si>
  <si>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</si>
  <si>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</si>
  <si>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</si>
  <si>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</si>
  <si>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</si>
  <si>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</si>
  <si>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</si>
  <si>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</si>
  <si>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</si>
  <si>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</si>
  <si>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</si>
  <si>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</si>
  <si>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</si>
  <si>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</si>
  <si>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</si>
  <si>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</si>
  <si>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</si>
  <si>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</si>
  <si>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</si>
  <si>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</si>
  <si>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</si>
  <si>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</si>
  <si>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</si>
  <si>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</si>
  <si>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</si>
  <si>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</si>
  <si>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</si>
  <si>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</si>
  <si>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</si>
  <si>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</si>
  <si>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</si>
  <si>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</si>
  <si>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</si>
  <si>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</si>
  <si>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</si>
  <si>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</si>
  <si>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</si>
  <si>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</si>
  <si>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</si>
  <si>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</si>
  <si>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</si>
  <si>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</si>
  <si>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</si>
  <si>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</si>
  <si>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</si>
  <si>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</si>
  <si>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</si>
  <si>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</si>
  <si>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</si>
  <si>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</si>
  <si>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</si>
  <si>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</si>
  <si>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</si>
  <si>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</si>
  <si>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</si>
  <si>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</si>
  <si>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</si>
  <si>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</si>
  <si>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</si>
  <si>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</si>
  <si>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</si>
  <si>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</si>
  <si>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</si>
  <si>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</si>
  <si>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</si>
  <si>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</si>
  <si>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</si>
  <si>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</si>
  <si>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</si>
  <si>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</si>
  <si>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</si>
  <si>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</si>
  <si>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</si>
  <si>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</si>
  <si>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</si>
  <si>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</si>
  <si>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</si>
  <si>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</si>
  <si>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</si>
  <si>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</si>
  <si>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</si>
  <si>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</si>
  <si>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</si>
  <si>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</si>
  <si>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</si>
  <si>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</si>
  <si>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</si>
  <si>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</si>
  <si>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</si>
  <si>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</si>
  <si>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</si>
  <si>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</si>
  <si>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</si>
  <si>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</si>
  <si>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</si>
  <si>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</si>
  <si>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</si>
  <si>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</si>
  <si>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</si>
  <si>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</si>
  <si>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</si>
  <si>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</si>
  <si>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</si>
  <si>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</si>
  <si>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</si>
  <si>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</si>
  <si>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</si>
  <si>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</si>
  <si>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</si>
  <si>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</si>
  <si>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</si>
  <si>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</si>
  <si>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</si>
  <si>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</si>
  <si>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</si>
  <si>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</si>
  <si>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</si>
  <si>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</si>
  <si>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</si>
  <si>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</si>
  <si>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</si>
  <si>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</si>
  <si>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</si>
  <si>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</si>
  <si>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</si>
  <si>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</si>
  <si>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</si>
  <si>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</si>
  <si>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</si>
  <si>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</si>
  <si>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</si>
  <si>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</si>
  <si>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</si>
  <si>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</si>
  <si>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</si>
  <si>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</si>
  <si>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</si>
  <si>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</si>
  <si>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</si>
  <si>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</si>
  <si>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</si>
  <si>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</si>
  <si>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</si>
  <si>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</si>
  <si>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</si>
  <si>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</si>
  <si>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</si>
  <si>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</si>
  <si>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</si>
  <si>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</si>
  <si>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</si>
  <si>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</si>
  <si>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</si>
  <si>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</si>
  <si>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</si>
  <si>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</si>
  <si>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</si>
  <si>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</si>
  <si>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</si>
  <si>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</si>
  <si>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</si>
  <si>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</si>
  <si>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</si>
  <si>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</si>
  <si>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</si>
  <si>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</si>
  <si>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</si>
  <si>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</si>
  <si>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</si>
  <si>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</si>
  <si>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</si>
  <si>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</si>
  <si>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</si>
  <si>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</si>
  <si>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</si>
  <si>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</si>
  <si>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</si>
  <si>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</si>
  <si>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</si>
  <si>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</si>
  <si>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</si>
  <si>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</si>
  <si>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</si>
  <si>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</si>
  <si>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</si>
  <si>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</si>
  <si>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</si>
  <si>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</si>
  <si>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</si>
  <si>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</si>
  <si>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</si>
  <si>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</si>
  <si>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</si>
  <si>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</si>
  <si>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</si>
  <si>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</si>
  <si>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</si>
  <si>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</si>
  <si>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</si>
  <si>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</si>
  <si>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</si>
  <si>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</si>
  <si>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</si>
  <si>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</si>
  <si>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</si>
  <si>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</si>
  <si>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</si>
  <si>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</si>
  <si>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</si>
  <si>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</si>
  <si>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</si>
  <si>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</si>
  <si>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</si>
  <si>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</si>
  <si>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</si>
  <si>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</si>
  <si>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</si>
  <si>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</si>
  <si>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</si>
  <si>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</si>
  <si>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</si>
  <si>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</si>
  <si>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</si>
  <si>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</si>
  <si>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</si>
  <si>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</si>
  <si>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</si>
  <si>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</si>
  <si>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</si>
  <si>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</si>
  <si>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</si>
  <si>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</si>
  <si>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</si>
  <si>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</si>
  <si>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</si>
  <si>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</si>
  <si>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</si>
  <si>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</si>
  <si>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</si>
  <si>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</si>
  <si>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</si>
  <si>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</si>
  <si>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</si>
  <si>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</si>
  <si>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</si>
  <si>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</si>
  <si>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</si>
  <si>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</si>
  <si>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</si>
  <si>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</si>
  <si>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</si>
  <si>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</si>
  <si>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</si>
  <si>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</si>
  <si>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</si>
  <si>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</si>
  <si>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</si>
  <si>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</si>
  <si>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</si>
  <si>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</si>
  <si>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</si>
  <si>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</si>
  <si>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</si>
  <si>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</si>
  <si>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</si>
  <si>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</si>
  <si>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</si>
  <si>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</si>
  <si>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</si>
  <si>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</si>
  <si>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</si>
  <si>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</si>
  <si>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</si>
  <si>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</si>
  <si>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</si>
  <si>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</si>
  <si>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</si>
  <si>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</si>
  <si>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</si>
  <si>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</si>
  <si>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</si>
  <si>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</si>
  <si>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</si>
  <si>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</si>
  <si>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</si>
  <si>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</si>
  <si>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</si>
  <si>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</si>
  <si>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</si>
  <si>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</si>
  <si>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</si>
  <si>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</si>
  <si>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</si>
  <si>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</si>
  <si>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</si>
  <si>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</si>
  <si>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</si>
  <si>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</si>
  <si>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</si>
  <si>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</si>
  <si>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</si>
  <si>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</si>
  <si>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</si>
  <si>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</si>
  <si>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</si>
  <si>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</si>
  <si>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</si>
  <si>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</si>
  <si>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</si>
  <si>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</si>
  <si>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</si>
  <si>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</si>
  <si>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</si>
  <si>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</si>
  <si>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</si>
  <si>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</si>
  <si>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</si>
  <si>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</si>
  <si>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</si>
  <si>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</si>
  <si>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</si>
  <si>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</si>
  <si>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</si>
  <si>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</si>
  <si>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</si>
  <si>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</si>
  <si>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</si>
  <si>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</si>
  <si>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</si>
  <si>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</si>
  <si>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</si>
  <si>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</si>
  <si>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</si>
  <si>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</si>
  <si>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</si>
  <si>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</si>
  <si>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</si>
  <si>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</si>
  <si>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</si>
  <si>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</si>
  <si>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</si>
  <si>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</si>
  <si>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</si>
  <si>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</si>
  <si>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</si>
  <si>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</si>
  <si>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</si>
  <si>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</si>
  <si>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</si>
  <si>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</si>
  <si>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</si>
  <si>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</si>
  <si>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</si>
  <si>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</si>
  <si>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</si>
  <si>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</si>
  <si>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</si>
  <si>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</si>
  <si>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</si>
  <si>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</si>
  <si>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</si>
  <si>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</si>
  <si>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</si>
  <si>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</si>
  <si>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</si>
  <si>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</si>
  <si>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</si>
  <si>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</si>
  <si>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</si>
  <si>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</si>
  <si>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</si>
  <si>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</si>
  <si>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</si>
  <si>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</si>
  <si>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</si>
  <si>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</si>
  <si>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</si>
  <si>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</si>
  <si>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</si>
  <si>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</si>
  <si>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</si>
  <si>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</si>
  <si>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</si>
  <si>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</si>
  <si>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</si>
  <si>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</si>
  <si>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</si>
  <si>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</si>
  <si>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</si>
  <si>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</si>
  <si>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</si>
  <si>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</si>
  <si>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</si>
  <si>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</si>
  <si>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</si>
  <si>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</si>
  <si>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</si>
  <si>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</si>
  <si>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</si>
  <si>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</si>
  <si>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</si>
  <si>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</si>
  <si>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</si>
  <si>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</si>
  <si>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</si>
  <si>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</si>
  <si>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</si>
  <si>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</si>
  <si>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</si>
  <si>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</si>
  <si>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</si>
  <si>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</si>
  <si>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</si>
  <si>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</si>
  <si>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</si>
  <si>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</si>
  <si>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</si>
  <si>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</si>
  <si>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</si>
  <si>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</si>
  <si>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</si>
  <si>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</si>
  <si>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</si>
  <si>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</si>
  <si>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</si>
  <si>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</si>
  <si>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</si>
  <si>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</si>
  <si>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</si>
  <si>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</si>
  <si>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</si>
  <si>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</si>
  <si>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</si>
  <si>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</si>
  <si>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</si>
  <si>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</si>
  <si>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</si>
  <si>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</si>
  <si>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</si>
  <si>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</si>
  <si>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</si>
  <si>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</si>
  <si>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</si>
  <si>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</si>
  <si>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</si>
  <si>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</si>
  <si>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</si>
  <si>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</si>
  <si>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</si>
  <si>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</si>
  <si>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</si>
  <si>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</si>
  <si>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</si>
  <si>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</si>
  <si>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</si>
  <si>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</si>
  <si>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</si>
  <si>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</si>
  <si>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</si>
  <si>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</si>
  <si>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</si>
  <si>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</si>
  <si>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</si>
  <si>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</si>
  <si>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</si>
  <si>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</si>
  <si>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</si>
  <si>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</si>
  <si>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</si>
  <si>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</si>
  <si>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</si>
  <si>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</si>
  <si>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</si>
  <si>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</si>
  <si>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</si>
  <si>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</si>
  <si>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</si>
  <si>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</si>
  <si>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</si>
  <si>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</si>
  <si>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</si>
  <si>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</si>
  <si>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</si>
  <si>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</si>
  <si>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</si>
  <si>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</si>
  <si>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</si>
  <si>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</si>
  <si>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</si>
  <si>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</si>
  <si>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</si>
  <si>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</si>
  <si>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</si>
  <si>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</si>
  <si>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</si>
  <si>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</si>
  <si>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</si>
  <si>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</si>
  <si>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</si>
  <si>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</si>
  <si>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</si>
  <si>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</si>
  <si>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</si>
  <si>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</si>
  <si>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</si>
  <si>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</si>
  <si>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</si>
  <si>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</si>
  <si>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</si>
  <si>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</si>
  <si>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</si>
  <si>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</si>
  <si>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</si>
  <si>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</si>
  <si>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</si>
  <si>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</si>
  <si>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</si>
  <si>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</si>
  <si>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</si>
  <si>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</si>
  <si>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</si>
  <si>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</si>
  <si>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</si>
  <si>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</si>
  <si>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</si>
  <si>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</si>
  <si>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</si>
  <si>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</si>
  <si>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</si>
  <si>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</si>
  <si>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</si>
  <si>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</si>
  <si>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</si>
  <si>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</si>
  <si>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</si>
  <si>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</si>
  <si>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</si>
  <si>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</si>
  <si>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</si>
  <si>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</si>
  <si>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</si>
  <si>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</si>
  <si>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</si>
  <si>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</si>
  <si>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</si>
  <si>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</si>
  <si>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</si>
  <si>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</si>
  <si>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</si>
  <si>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</si>
  <si>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</si>
  <si>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</si>
  <si>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</si>
  <si>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</si>
  <si>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</si>
  <si>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</si>
  <si>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</si>
  <si>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</si>
  <si>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</si>
  <si>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</si>
  <si>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</si>
  <si>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</si>
  <si>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</si>
  <si>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</si>
  <si>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</si>
  <si>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</si>
  <si>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</si>
  <si>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</si>
  <si>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</si>
  <si>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</si>
  <si>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</si>
  <si>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</si>
  <si>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</si>
  <si>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</si>
  <si>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</si>
  <si>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</si>
  <si>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</si>
  <si>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</si>
  <si>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</si>
  <si>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</si>
  <si>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</si>
  <si>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</si>
  <si>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</si>
  <si>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</si>
  <si>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</si>
  <si>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</si>
  <si>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</si>
  <si>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</si>
  <si>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</si>
  <si>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</si>
  <si>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</si>
  <si>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</si>
  <si>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</si>
  <si>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</si>
  <si>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</si>
  <si>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</si>
  <si>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</si>
  <si>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</si>
  <si>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</si>
  <si>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</si>
  <si>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</si>
  <si>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</si>
  <si>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</si>
  <si>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</si>
  <si>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</si>
  <si>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</si>
  <si>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</si>
  <si>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</si>
  <si>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</si>
  <si>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</si>
  <si>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</si>
  <si>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</si>
  <si>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</si>
  <si>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</si>
  <si>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</si>
  <si>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</si>
  <si>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</si>
  <si>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</si>
  <si>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</si>
  <si>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</si>
  <si>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</si>
  <si>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</si>
  <si>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</si>
  <si>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</si>
  <si>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</si>
  <si>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</si>
  <si>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</si>
  <si>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</si>
  <si>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</si>
  <si>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</si>
  <si>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</si>
  <si>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</si>
  <si>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</si>
  <si>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</si>
  <si>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</si>
  <si>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</si>
  <si>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</si>
  <si>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</si>
  <si>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</si>
  <si>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</si>
  <si>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</si>
  <si>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</si>
  <si>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</si>
  <si>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</si>
  <si>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</si>
  <si>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</si>
  <si>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</si>
  <si>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</si>
  <si>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</si>
  <si>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</si>
  <si>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</si>
  <si>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</si>
  <si>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</si>
  <si>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</si>
  <si>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</si>
  <si>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</si>
  <si>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</si>
  <si>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</si>
  <si>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</si>
  <si>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</si>
  <si>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</si>
  <si>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</si>
  <si>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</si>
  <si>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</si>
  <si>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</si>
  <si>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</si>
  <si>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</si>
  <si>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</si>
  <si>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</si>
  <si>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</si>
  <si>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</si>
  <si>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</si>
  <si>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</si>
  <si>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</si>
  <si>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</si>
  <si>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</si>
  <si>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</si>
  <si>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</si>
  <si>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</si>
  <si>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</si>
  <si>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</si>
  <si>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</si>
  <si>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</si>
  <si>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</si>
  <si>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</si>
  <si>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</si>
  <si>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</si>
  <si>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</si>
  <si>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</si>
  <si>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</si>
  <si>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</si>
  <si>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</si>
  <si>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</si>
  <si>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</si>
  <si>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</si>
  <si>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</si>
  <si>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</si>
  <si>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</si>
  <si>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</si>
  <si>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</si>
  <si>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</si>
  <si>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</si>
  <si>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</si>
  <si>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</si>
  <si>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</si>
  <si>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</si>
  <si>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</si>
  <si>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</si>
  <si>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</si>
  <si>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</si>
  <si>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</si>
  <si>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</si>
  <si>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</si>
  <si>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</si>
  <si>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</si>
  <si>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</si>
  <si>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</si>
  <si>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</si>
  <si>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</si>
  <si>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</si>
  <si>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</si>
  <si>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</si>
  <si>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</si>
  <si>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</si>
  <si>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</si>
  <si>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</si>
  <si>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</si>
  <si>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</si>
  <si>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</si>
  <si>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</si>
  <si>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</si>
  <si>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</si>
  <si>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</si>
  <si>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</si>
  <si>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</si>
  <si>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</si>
  <si>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</si>
  <si>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</si>
  <si>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</si>
  <si>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</si>
  <si>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</si>
  <si>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</si>
  <si>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</si>
  <si>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</si>
  <si>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</si>
  <si>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</si>
  <si>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</si>
  <si>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</si>
  <si>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</si>
  <si>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</si>
  <si>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</si>
  <si>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</si>
  <si>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</si>
  <si>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</si>
  <si>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</si>
  <si>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Loopbaan en burgerschap</t>
  </si>
  <si>
    <t>Mentor/SLB</t>
  </si>
  <si>
    <t>Introductie</t>
  </si>
  <si>
    <t>Communicatie</t>
  </si>
  <si>
    <t>Voedingspraktijk</t>
  </si>
  <si>
    <t>Food</t>
  </si>
  <si>
    <t>B1-K1 Zorgdragen voor voedsel 
P3-K1 Optimaliseren (en organiseren) bereidingsproces</t>
  </si>
  <si>
    <t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</t>
  </si>
  <si>
    <t>Algemene technologie</t>
  </si>
  <si>
    <t>Bedrijfsbezoeken</t>
  </si>
  <si>
    <t>Bijzondere technologie</t>
  </si>
  <si>
    <t>Bedrijfskunde</t>
  </si>
  <si>
    <t>Automatisering</t>
  </si>
  <si>
    <t>2017-2018</t>
  </si>
  <si>
    <t>Beroepsproeve</t>
  </si>
  <si>
    <t>MBO 4: Eindcijfers Nederlandse taal en Engels ten minste 5 - 6 (in willekeurige volgorde). Cijfer voor rekenen telt niet mee voor het behalen van het diploma.</t>
  </si>
  <si>
    <t>Code + Naam van het examen*</t>
  </si>
  <si>
    <t xml:space="preserve">BPV/PvB-les </t>
  </si>
  <si>
    <t>Kwaliteit (en veiligheid)</t>
  </si>
  <si>
    <t>Producttechnologie</t>
  </si>
  <si>
    <t>Automatisering praktijk</t>
  </si>
  <si>
    <t>Project/procesoptimalisatie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</si>
</sst>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1" fillId="52" borderId="0" xfId="0" applyFont="1" applyFill="1" applyProtection="1">
      <protection locked="0"/>
    </xf>
    <xf numFmtId="0" fontId="54" fillId="52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1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21" fillId="53" borderId="0" xfId="0" applyFont="1" applyFill="1" applyProtection="1">
      <protection locked="0"/>
    </xf>
    <xf numFmtId="164" fontId="21" fillId="0" borderId="61" xfId="1" applyNumberFormat="1" applyFont="1" applyFill="1" applyBorder="1" applyProtection="1">
      <protection locked="0"/>
    </xf>
    <xf numFmtId="0" fontId="21" fillId="50" borderId="0" xfId="0" applyFont="1" applyFill="1" applyBorder="1" applyAlignment="1" applyProtection="1">
      <alignment horizontal="left"/>
      <protection locked="0"/>
    </xf>
    <xf numFmtId="0" fontId="54" fillId="50" borderId="0" xfId="0" applyFont="1" applyFill="1" applyBorder="1" applyAlignment="1" applyProtection="1">
      <alignment horizontal="center"/>
      <protection locked="0"/>
    </xf>
    <xf numFmtId="0" fontId="54" fillId="50" borderId="0" xfId="0" applyFont="1" applyFill="1" applyAlignment="1" applyProtection="1">
      <alignment horizontal="center"/>
      <protection locked="0"/>
    </xf>
    <xf numFmtId="0" fontId="54" fillId="50" borderId="0" xfId="0" applyFont="1" applyFill="1" applyBorder="1" applyAlignment="1" applyProtection="1">
      <alignment horizontal="center" vertical="top" wrapText="1"/>
      <protection locked="0"/>
    </xf>
    <xf numFmtId="0" fontId="54" fillId="50" borderId="0" xfId="0" applyFont="1" applyFill="1" applyAlignment="1" applyProtection="1">
      <alignment horizontal="center" vertical="top"/>
      <protection locked="0"/>
    </xf>
    <xf numFmtId="0" fontId="54" fillId="50" borderId="0" xfId="0" applyFont="1" applyFill="1" applyBorder="1" applyAlignment="1" applyProtection="1">
      <alignment horizontal="left" vertical="top" wrapText="1"/>
      <protection locked="0"/>
    </xf>
    <xf numFmtId="0" fontId="54" fillId="50" borderId="0" xfId="0" applyFont="1" applyFill="1" applyAlignment="1" applyProtection="1">
      <alignment horizontal="left" vertical="top"/>
      <protection locked="0"/>
    </xf>
    <xf numFmtId="0" fontId="21" fillId="0" borderId="64" xfId="0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2" borderId="3" xfId="0" applyFont="1" applyFill="1" applyBorder="1" applyAlignment="1" applyProtection="1">
      <alignment horizontal="left"/>
      <protection locked="0"/>
    </xf>
    <xf numFmtId="0" fontId="54" fillId="52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6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3" borderId="3" xfId="0" applyFont="1" applyFill="1" applyBorder="1" applyAlignment="1" applyProtection="1">
      <alignment horizontal="left"/>
      <protection locked="0"/>
    </xf>
    <xf numFmtId="0" fontId="55" fillId="53" borderId="4" xfId="0" applyFont="1" applyFill="1" applyBorder="1" applyAlignment="1" applyProtection="1">
      <alignment horizontal="left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63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zoomScale="80" zoomScaleNormal="80" workbookViewId="0">
      <selection activeCell="C4" sqref="C4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6.14062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885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152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894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981</v>
      </c>
      <c r="D3" s="265"/>
      <c r="E3" s="140"/>
      <c r="F3" s="359" t="s">
        <v>973</v>
      </c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1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145</v>
      </c>
      <c r="D4" s="267" t="s">
        <v>146</v>
      </c>
      <c r="E4" s="140"/>
      <c r="F4" s="268"/>
      <c r="G4" s="269" t="s">
        <v>149</v>
      </c>
      <c r="H4" s="269"/>
      <c r="I4" s="362" t="s">
        <v>151</v>
      </c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898</v>
      </c>
      <c r="D5" s="183">
        <v>3</v>
      </c>
      <c r="E5" s="270"/>
      <c r="F5" s="365">
        <v>25463</v>
      </c>
      <c r="G5" s="366"/>
      <c r="H5" s="363" t="str">
        <f>IFERROR(VLOOKUP(F5,db_crebolijst_all!A3:S497,17),"1")</f>
        <v>Voeding 23173 (Vakexpert voeding en technologie)</v>
      </c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4"/>
      <c r="Y5" s="144"/>
      <c r="AA5" s="280"/>
      <c r="AB5" s="280"/>
      <c r="AC5" s="281" t="s">
        <v>923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147</v>
      </c>
      <c r="D6" s="272" t="s">
        <v>148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886</v>
      </c>
      <c r="AU6" s="283" t="s">
        <v>879</v>
      </c>
      <c r="AV6" s="283" t="s">
        <v>887</v>
      </c>
      <c r="AW6" s="283" t="s">
        <v>887</v>
      </c>
      <c r="AX6" s="283" t="s">
        <v>889</v>
      </c>
      <c r="AY6" s="283" t="s">
        <v>890</v>
      </c>
    </row>
    <row r="7" spans="2:51" ht="15.75" customHeight="1" thickBot="1" x14ac:dyDescent="0.25">
      <c r="B7" s="143"/>
      <c r="C7" s="148" t="s">
        <v>7</v>
      </c>
      <c r="D7" s="315">
        <f>IFERROR(VLOOKUP(F5,db_crebolijst_all!A3:Q497,db_crebolijst_all!J1),"gcg")</f>
        <v>4</v>
      </c>
      <c r="E7" s="270"/>
      <c r="F7" s="347" t="s">
        <v>150</v>
      </c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9"/>
      <c r="Y7" s="144"/>
      <c r="AR7" s="279" t="str">
        <f>CONCATENATE(C7,";",D5+AS10)</f>
        <v>BOL;3</v>
      </c>
      <c r="AS7" s="284" t="s">
        <v>203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25">
      <c r="B9" s="143"/>
      <c r="C9" s="142" t="s">
        <v>144</v>
      </c>
      <c r="D9" s="139"/>
      <c r="E9" s="140"/>
      <c r="F9" s="347" t="s">
        <v>10</v>
      </c>
      <c r="G9" s="348"/>
      <c r="H9" s="370"/>
      <c r="I9" s="136"/>
      <c r="J9" s="367" t="s">
        <v>11</v>
      </c>
      <c r="K9" s="368"/>
      <c r="L9" s="369"/>
      <c r="M9" s="136"/>
      <c r="N9" s="367" t="s">
        <v>12</v>
      </c>
      <c r="O9" s="368"/>
      <c r="P9" s="369"/>
      <c r="Q9" s="137"/>
      <c r="R9" s="367" t="s">
        <v>15</v>
      </c>
      <c r="S9" s="368"/>
      <c r="T9" s="369"/>
      <c r="U9" s="137"/>
      <c r="V9" s="347" t="s">
        <v>4</v>
      </c>
      <c r="W9" s="348"/>
      <c r="X9" s="349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203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7" t="s">
        <v>10</v>
      </c>
      <c r="G16" s="348"/>
      <c r="H16" s="349"/>
      <c r="I16" s="74"/>
      <c r="J16" s="347" t="s">
        <v>11</v>
      </c>
      <c r="K16" s="348"/>
      <c r="L16" s="349"/>
      <c r="M16" s="74"/>
      <c r="N16" s="347" t="s">
        <v>12</v>
      </c>
      <c r="O16" s="348"/>
      <c r="P16" s="349"/>
      <c r="Q16" s="75"/>
      <c r="R16" s="347" t="s">
        <v>15</v>
      </c>
      <c r="S16" s="348"/>
      <c r="T16" s="349"/>
      <c r="U16" s="75"/>
      <c r="V16" s="347" t="s">
        <v>4</v>
      </c>
      <c r="W16" s="348"/>
      <c r="X16" s="349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0" t="s">
        <v>203</v>
      </c>
      <c r="D18" s="78"/>
      <c r="F18" s="353">
        <f>IFERROR(W10*(1+$C$10),AC5)</f>
        <v>1890</v>
      </c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5"/>
      <c r="Y18" s="76"/>
    </row>
    <row r="19" spans="2:25" ht="10.15" customHeight="1" thickBot="1" x14ac:dyDescent="0.25">
      <c r="B19" s="72"/>
      <c r="C19" s="35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5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51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5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51"/>
      <c r="D23" s="75" t="s">
        <v>17</v>
      </c>
      <c r="E23" s="89"/>
      <c r="F23" s="90"/>
      <c r="G23" s="290">
        <f>Opleidingsplan!J87</f>
        <v>836.00000000000011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5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51"/>
      <c r="D25" s="75" t="s">
        <v>18</v>
      </c>
      <c r="E25" s="73"/>
      <c r="F25" s="88"/>
      <c r="G25" s="75"/>
      <c r="H25" s="86"/>
      <c r="I25" s="75"/>
      <c r="J25" s="87"/>
      <c r="K25" s="290">
        <f>Opleidingsplan!AI87</f>
        <v>658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5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5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Opleidingsplan!BI87</f>
        <v>569.83333333333337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5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5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Opleidingsplan!CH87</f>
        <v>0</v>
      </c>
      <c r="T29" s="86"/>
      <c r="U29" s="75"/>
      <c r="V29" s="87"/>
      <c r="W29" s="85">
        <f>+G23+K25+O27+S29</f>
        <v>2063.8333333333335</v>
      </c>
      <c r="X29" s="86"/>
      <c r="Y29" s="76"/>
    </row>
    <row r="30" spans="2:25" ht="10.15" customHeight="1" x14ac:dyDescent="0.2">
      <c r="B30" s="72"/>
      <c r="C30" s="35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51"/>
      <c r="D31" s="74" t="s">
        <v>4</v>
      </c>
      <c r="E31" s="83"/>
      <c r="F31" s="88"/>
      <c r="G31" s="291">
        <f>+G23-G21</f>
        <v>101.00000000000011</v>
      </c>
      <c r="H31" s="86"/>
      <c r="I31" s="75"/>
      <c r="J31" s="87"/>
      <c r="K31" s="291">
        <f>+K25-K21</f>
        <v>80.5</v>
      </c>
      <c r="L31" s="86"/>
      <c r="M31" s="75"/>
      <c r="N31" s="87"/>
      <c r="O31" s="291">
        <f>+O27-O21</f>
        <v>-7.6666666666666288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173.83333333333348</v>
      </c>
      <c r="X31" s="86"/>
      <c r="Y31" s="76"/>
    </row>
    <row r="32" spans="2:25" ht="10.15" customHeight="1" thickBot="1" x14ac:dyDescent="0.25">
      <c r="B32" s="72"/>
      <c r="C32" s="35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0" t="s">
        <v>0</v>
      </c>
      <c r="D34" s="78"/>
      <c r="F34" s="353">
        <f>W11*(1+$C$11)</f>
        <v>1200</v>
      </c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5"/>
      <c r="Y34" s="76"/>
    </row>
    <row r="35" spans="2:25" ht="10.15" customHeight="1" thickBot="1" x14ac:dyDescent="0.25">
      <c r="B35" s="72"/>
      <c r="C35" s="35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5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51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5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51"/>
      <c r="D39" s="75" t="s">
        <v>17</v>
      </c>
      <c r="E39" s="89"/>
      <c r="F39" s="90"/>
      <c r="G39" s="290">
        <f>Opleidingsplan!K87</f>
        <v>153.6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5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51"/>
      <c r="D41" s="75" t="s">
        <v>18</v>
      </c>
      <c r="E41" s="73"/>
      <c r="F41" s="88"/>
      <c r="G41" s="75"/>
      <c r="H41" s="86"/>
      <c r="I41" s="75"/>
      <c r="J41" s="87"/>
      <c r="K41" s="290">
        <f>Opleidingsplan!AJ87</f>
        <v>620.80000000000007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5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5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Opleidingsplan!BJ87</f>
        <v>712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5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5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Opleidingsplan!CI87</f>
        <v>0</v>
      </c>
      <c r="T45" s="86"/>
      <c r="U45" s="75"/>
      <c r="V45" s="87"/>
      <c r="W45" s="85">
        <f>+G39+K41+O43+S45</f>
        <v>1486.4</v>
      </c>
      <c r="X45" s="86"/>
      <c r="Y45" s="76"/>
    </row>
    <row r="46" spans="2:25" ht="10.15" customHeight="1" x14ac:dyDescent="0.2">
      <c r="B46" s="72"/>
      <c r="C46" s="35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51"/>
      <c r="D47" s="74" t="s">
        <v>4</v>
      </c>
      <c r="E47" s="83"/>
      <c r="F47" s="88"/>
      <c r="G47" s="291">
        <f>+G39-G37</f>
        <v>-146.4</v>
      </c>
      <c r="H47" s="86"/>
      <c r="I47" s="75"/>
      <c r="J47" s="87"/>
      <c r="K47" s="291">
        <f>+K41-K37</f>
        <v>170.80000000000007</v>
      </c>
      <c r="L47" s="86"/>
      <c r="M47" s="75"/>
      <c r="N47" s="87"/>
      <c r="O47" s="291">
        <f>+O43-O37</f>
        <v>262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286.40000000000009</v>
      </c>
      <c r="X47" s="86"/>
      <c r="Y47" s="76"/>
    </row>
    <row r="48" spans="2:25" ht="10.15" customHeight="1" thickBot="1" x14ac:dyDescent="0.25">
      <c r="B48" s="72"/>
      <c r="C48" s="35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41" t="s">
        <v>4</v>
      </c>
      <c r="D50" s="78"/>
      <c r="E50" s="73"/>
      <c r="F50" s="344">
        <f>F18+F34+W12-W11-W10</f>
        <v>3090</v>
      </c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76"/>
    </row>
    <row r="51" spans="1:125" ht="10.15" customHeight="1" thickBot="1" x14ac:dyDescent="0.25">
      <c r="B51" s="72"/>
      <c r="C51" s="34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4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42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1027.5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7"/>
    </row>
    <row r="54" spans="1:125" ht="10.15" customHeight="1" x14ac:dyDescent="0.2">
      <c r="B54" s="72"/>
      <c r="C54" s="34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42"/>
      <c r="D55" s="74" t="s">
        <v>203</v>
      </c>
      <c r="E55" s="83"/>
      <c r="F55" s="84"/>
      <c r="G55" s="290">
        <f>G23</f>
        <v>836.00000000000011</v>
      </c>
      <c r="H55" s="86"/>
      <c r="I55" s="75"/>
      <c r="J55" s="87"/>
      <c r="K55" s="290">
        <f>K25</f>
        <v>658</v>
      </c>
      <c r="L55" s="86"/>
      <c r="M55" s="75"/>
      <c r="N55" s="87"/>
      <c r="O55" s="290">
        <f>O27</f>
        <v>569.83333333333337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2063.8333333333335</v>
      </c>
      <c r="X55" s="100"/>
      <c r="Y55" s="76"/>
    </row>
    <row r="56" spans="1:125" ht="14.25" customHeight="1" x14ac:dyDescent="0.2">
      <c r="B56" s="72"/>
      <c r="C56" s="342"/>
      <c r="D56" s="74" t="s">
        <v>0</v>
      </c>
      <c r="E56" s="83"/>
      <c r="F56" s="84"/>
      <c r="G56" s="290">
        <f>G39</f>
        <v>153.6</v>
      </c>
      <c r="H56" s="86"/>
      <c r="I56" s="75"/>
      <c r="J56" s="87"/>
      <c r="K56" s="290">
        <f>K41</f>
        <v>620.80000000000007</v>
      </c>
      <c r="L56" s="86"/>
      <c r="M56" s="75"/>
      <c r="N56" s="87"/>
      <c r="O56" s="290">
        <f>O43</f>
        <v>712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1486.4</v>
      </c>
      <c r="X56" s="100"/>
      <c r="Y56" s="76"/>
    </row>
    <row r="57" spans="1:125" s="292" customFormat="1" ht="14.25" customHeight="1" x14ac:dyDescent="0.2">
      <c r="A57" s="282"/>
      <c r="B57" s="103"/>
      <c r="C57" s="34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0.41867670669533452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42"/>
      <c r="D58" s="74" t="s">
        <v>4</v>
      </c>
      <c r="E58" s="83"/>
      <c r="F58" s="88"/>
      <c r="G58" s="290">
        <f>+G55+G56</f>
        <v>989.60000000000014</v>
      </c>
      <c r="H58" s="76"/>
      <c r="I58" s="77"/>
      <c r="J58" s="88"/>
      <c r="K58" s="290">
        <f>+K55+K56</f>
        <v>1278.8000000000002</v>
      </c>
      <c r="L58" s="86"/>
      <c r="M58" s="75"/>
      <c r="N58" s="87"/>
      <c r="O58" s="290">
        <f>+O55+O56</f>
        <v>1281.8333333333335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3550.233333333334</v>
      </c>
      <c r="X58" s="100"/>
      <c r="Y58" s="76"/>
    </row>
    <row r="59" spans="1:125" ht="10.15" customHeight="1" x14ac:dyDescent="0.2">
      <c r="B59" s="72"/>
      <c r="C59" s="34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42"/>
      <c r="D60" s="116" t="s">
        <v>142</v>
      </c>
      <c r="E60" s="83"/>
      <c r="F60" s="88"/>
      <c r="G60" s="291">
        <f>(G56+G55)-G53</f>
        <v>-45.399999999999864</v>
      </c>
      <c r="H60" s="76"/>
      <c r="I60" s="77"/>
      <c r="J60" s="88"/>
      <c r="K60" s="291">
        <f>(K56+K55)-K53</f>
        <v>251.30000000000018</v>
      </c>
      <c r="L60" s="86"/>
      <c r="M60" s="75"/>
      <c r="N60" s="87"/>
      <c r="O60" s="291">
        <f>(O56+O55)-O53</f>
        <v>254.33333333333348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460.2333333333338</v>
      </c>
      <c r="X60" s="100"/>
      <c r="Y60" s="76"/>
    </row>
    <row r="61" spans="1:125" ht="10.15" customHeight="1" x14ac:dyDescent="0.2">
      <c r="B61" s="72"/>
      <c r="C61" s="34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42"/>
      <c r="D62" s="116" t="s">
        <v>143</v>
      </c>
      <c r="E62" s="83"/>
      <c r="F62" s="88"/>
      <c r="G62" s="291">
        <f>G55+G56-((G21/(1+$C$10))+(G37/(1+$C$11)))</f>
        <v>-10.399999999999864</v>
      </c>
      <c r="H62" s="76"/>
      <c r="I62" s="77"/>
      <c r="J62" s="88"/>
      <c r="K62" s="291">
        <f>K55+K56-((K21/(1+$C$10))+(K37/(1+$C$11)))</f>
        <v>278.80000000000018</v>
      </c>
      <c r="L62" s="86"/>
      <c r="M62" s="75"/>
      <c r="N62" s="87"/>
      <c r="O62" s="291">
        <f>O55+O56-((O21/(1+$C$10))+(O37/(1+$C$11)))</f>
        <v>281.83333333333348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550.2333333333338</v>
      </c>
      <c r="X62" s="100"/>
      <c r="Y62" s="76"/>
    </row>
    <row r="63" spans="1:125" ht="10.15" customHeight="1" thickBot="1" x14ac:dyDescent="0.25">
      <c r="B63" s="72"/>
      <c r="C63" s="34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197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56">
        <f>Examenprogramma!$B$29</f>
        <v>42901</v>
      </c>
      <c r="L66" s="356"/>
      <c r="M66" s="356"/>
      <c r="N66" s="356"/>
      <c r="O66" s="356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57" t="str">
        <f>Examenprogramma!$B$30</f>
        <v>Schiedam</v>
      </c>
      <c r="L67" s="357"/>
      <c r="M67" s="357"/>
      <c r="N67" s="357"/>
      <c r="O67" s="357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58" t="str">
        <f>Examenprogramma!$B$31</f>
        <v>A.J. de Graaf</v>
      </c>
      <c r="L68" s="358"/>
      <c r="M68" s="358"/>
      <c r="N68" s="358"/>
      <c r="O68" s="358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08"/>
  <sheetViews>
    <sheetView tabSelected="1" zoomScale="90" zoomScaleNormal="90" workbookViewId="0">
      <pane xSplit="3" ySplit="14" topLeftCell="G73" activePane="bottomRight" state="frozen"/>
      <selection pane="topRight" activeCell="C1" sqref="C1"/>
      <selection pane="bottomLeft" activeCell="A13" sqref="A13"/>
      <selection pane="bottomRight" activeCell="BI87" sqref="BI87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42578125" style="210" bestFit="1" customWidth="1"/>
    <col min="12" max="12" width="6.42578125" style="210" customWidth="1"/>
    <col min="13" max="13" width="9.7109375" style="210" bestFit="1" customWidth="1"/>
    <col min="14" max="14" width="1.7109375" style="208" customWidth="1"/>
    <col min="15" max="15" width="5.42578125" style="210" hidden="1" customWidth="1" outlineLevel="1"/>
    <col min="16" max="16" width="4.85546875" style="210" hidden="1" customWidth="1" outlineLevel="1"/>
    <col min="17" max="17" width="7.28515625" style="210" hidden="1" customWidth="1" outlineLevel="1"/>
    <col min="18" max="18" width="9.7109375" style="210" hidden="1" customWidth="1" outlineLevel="1"/>
    <col min="19" max="19" width="1.7109375" style="208" hidden="1" customWidth="1" outlineLevel="1"/>
    <col min="20" max="20" width="5.42578125" style="210" hidden="1" customWidth="1" outlineLevel="1"/>
    <col min="21" max="21" width="4.85546875" style="210" hidden="1" customWidth="1" outlineLevel="1"/>
    <col min="22" max="22" width="7.140625" style="210" hidden="1" customWidth="1" outlineLevel="1"/>
    <col min="23" max="23" width="9.7109375" style="210" hidden="1" customWidth="1" outlineLevel="1"/>
    <col min="24" max="24" width="1.7109375" style="208" hidden="1" customWidth="1" outlineLevel="1"/>
    <col min="25" max="25" width="5.42578125" style="210" hidden="1" customWidth="1" outlineLevel="1"/>
    <col min="26" max="26" width="4.85546875" style="210" hidden="1" customWidth="1" outlineLevel="1"/>
    <col min="27" max="27" width="6.5703125" style="210" hidden="1" customWidth="1" outlineLevel="1"/>
    <col min="28" max="28" width="9.7109375" style="210" hidden="1" customWidth="1" outlineLevel="1"/>
    <col min="29" max="29" width="1.7109375" style="210" hidden="1" customWidth="1" outlineLevel="1"/>
    <col min="30" max="31" width="5.42578125" style="210" hidden="1" customWidth="1" outlineLevel="1"/>
    <col min="32" max="32" width="7" style="210" hidden="1" customWidth="1" outlineLevel="1"/>
    <col min="33" max="33" width="9.7109375" style="210" hidden="1" customWidth="1" outlineLevel="1"/>
    <col min="34" max="34" width="1.7109375" style="210" customWidth="1" collapsed="1"/>
    <col min="35" max="36" width="5.42578125" style="210" bestFit="1" customWidth="1"/>
    <col min="37" max="37" width="7" style="210" customWidth="1"/>
    <col min="38" max="38" width="9.7109375" style="210" bestFit="1" customWidth="1"/>
    <col min="39" max="39" width="1.5703125" style="210" customWidth="1"/>
    <col min="40" max="40" width="5.42578125" style="210" hidden="1" customWidth="1" outlineLevel="1"/>
    <col min="41" max="41" width="4.85546875" style="210" hidden="1" customWidth="1" outlineLevel="1"/>
    <col min="42" max="42" width="7.28515625" style="210" hidden="1" customWidth="1" outlineLevel="1"/>
    <col min="43" max="43" width="9.7109375" style="210" hidden="1" customWidth="1" outlineLevel="1"/>
    <col min="44" max="44" width="1.7109375" style="208" hidden="1" customWidth="1" outlineLevel="1"/>
    <col min="45" max="45" width="5.42578125" style="210" hidden="1" customWidth="1" outlineLevel="1"/>
    <col min="46" max="46" width="4.85546875" style="210" hidden="1" customWidth="1" outlineLevel="1"/>
    <col min="47" max="47" width="7.140625" style="210" hidden="1" customWidth="1" outlineLevel="1"/>
    <col min="48" max="48" width="9.7109375" style="210" hidden="1" customWidth="1" outlineLevel="1"/>
    <col min="49" max="49" width="1.7109375" style="208" hidden="1" customWidth="1" outlineLevel="1"/>
    <col min="50" max="50" width="5.42578125" style="210" hidden="1" customWidth="1" outlineLevel="1"/>
    <col min="51" max="51" width="4.85546875" style="210" hidden="1" customWidth="1" outlineLevel="1"/>
    <col min="52" max="52" width="6.5703125" style="210" hidden="1" customWidth="1" outlineLevel="1"/>
    <col min="53" max="53" width="9.7109375" style="210" hidden="1" customWidth="1" outlineLevel="1"/>
    <col min="54" max="54" width="1.7109375" style="210" hidden="1" customWidth="1" outlineLevel="1"/>
    <col min="55" max="56" width="5.42578125" style="210" hidden="1" customWidth="1" outlineLevel="1"/>
    <col min="57" max="57" width="7" style="210" hidden="1" customWidth="1" outlineLevel="1"/>
    <col min="58" max="58" width="9.7109375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5.42578125" style="210" bestFit="1" customWidth="1"/>
    <col min="63" max="63" width="7.28515625" style="210" customWidth="1"/>
    <col min="64" max="64" width="9.7109375" style="210" bestFit="1" customWidth="1"/>
    <col min="65" max="65" width="1.5703125" style="210" customWidth="1"/>
    <col min="66" max="67" width="5.42578125" style="210" hidden="1" customWidth="1" outlineLevel="1"/>
    <col min="68" max="68" width="6.85546875" style="210" hidden="1" customWidth="1" outlineLevel="1"/>
    <col min="69" max="69" width="9.7109375" style="210" hidden="1" customWidth="1" outlineLevel="1"/>
    <col min="70" max="70" width="1.7109375" style="208" hidden="1" customWidth="1" outlineLevel="1"/>
    <col min="71" max="72" width="5.42578125" style="210" hidden="1" customWidth="1" outlineLevel="1"/>
    <col min="73" max="73" width="7" style="210" hidden="1" customWidth="1" outlineLevel="1"/>
    <col min="74" max="74" width="9.7109375" style="210" hidden="1" customWidth="1" outlineLevel="1"/>
    <col min="75" max="75" width="1.7109375" style="208" hidden="1" customWidth="1" outlineLevel="1"/>
    <col min="76" max="77" width="5.42578125" style="210" hidden="1" customWidth="1" outlineLevel="1"/>
    <col min="78" max="78" width="6.5703125" style="210" hidden="1" customWidth="1" outlineLevel="1"/>
    <col min="79" max="79" width="9.7109375" style="210" hidden="1" customWidth="1" outlineLevel="1"/>
    <col min="80" max="80" width="1.7109375" style="210" hidden="1" customWidth="1" outlineLevel="1"/>
    <col min="81" max="82" width="5.42578125" style="210" hidden="1" customWidth="1" outlineLevel="1"/>
    <col min="83" max="83" width="6.5703125" style="210" hidden="1" customWidth="1" outlineLevel="1"/>
    <col min="84" max="84" width="9.7109375" style="210" hidden="1" customWidth="1" outlineLevel="1"/>
    <col min="85" max="85" width="1.7109375" style="210" customWidth="1" collapsed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3.14062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hidden="1" customWidth="1" collapsed="1"/>
    <col min="111" max="112" width="7" style="210" bestFit="1" customWidth="1"/>
    <col min="113" max="113" width="6.42578125" style="210" customWidth="1"/>
    <col min="114" max="114" width="9.7109375" style="210" bestFit="1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153</v>
      </c>
      <c r="B3" s="211"/>
      <c r="D3" s="357" t="str">
        <f>+Opleidingseis!$C$5</f>
        <v>MBO | LIFE College</v>
      </c>
      <c r="E3" s="357"/>
      <c r="F3" s="357"/>
      <c r="G3" s="357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57" t="str">
        <f>Examenprogramma!B3</f>
        <v>Schiedam</v>
      </c>
      <c r="E4" s="357"/>
      <c r="F4" s="357"/>
      <c r="G4" s="357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57" t="str">
        <f>Opleidingseis!F3</f>
        <v>Food</v>
      </c>
      <c r="E5" s="357"/>
      <c r="F5" s="357"/>
      <c r="G5" s="357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152</v>
      </c>
      <c r="B6" s="211"/>
      <c r="D6" s="357" t="str">
        <f>Opleidingseis!C3</f>
        <v>2017-2018</v>
      </c>
      <c r="E6" s="357"/>
      <c r="F6" s="357"/>
      <c r="G6" s="357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151</v>
      </c>
      <c r="B7" s="211"/>
      <c r="D7" s="357" t="str">
        <f>Opleidingseis!H5</f>
        <v>Voeding 23173 (Vakexpert voeding en technologie)</v>
      </c>
      <c r="E7" s="357"/>
      <c r="F7" s="357"/>
      <c r="G7" s="357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149</v>
      </c>
      <c r="B8" s="211"/>
      <c r="D8" s="357">
        <f>Opleidingseis!F5</f>
        <v>25463</v>
      </c>
      <c r="E8" s="357"/>
      <c r="F8" s="357"/>
      <c r="G8" s="357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147</v>
      </c>
      <c r="B9" s="211"/>
      <c r="D9" s="357" t="str">
        <f>Opleidingseis!C7</f>
        <v>BOL</v>
      </c>
      <c r="E9" s="357"/>
      <c r="F9" s="357"/>
      <c r="G9" s="357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R9" s="210"/>
      <c r="BW9" s="210"/>
      <c r="CQ9" s="210"/>
      <c r="CV9" s="210"/>
    </row>
    <row r="10" spans="1:114" x14ac:dyDescent="0.25">
      <c r="A10" s="211" t="s">
        <v>148</v>
      </c>
      <c r="B10" s="211"/>
      <c r="D10" s="357">
        <f>Opleidingseis!D7</f>
        <v>4</v>
      </c>
      <c r="E10" s="357"/>
      <c r="F10" s="357"/>
      <c r="G10" s="357"/>
      <c r="H10" s="212"/>
      <c r="I10" s="212"/>
      <c r="J10" s="299"/>
      <c r="K10" s="299"/>
      <c r="L10" s="299"/>
      <c r="M10" s="299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254"/>
      <c r="BC10" s="254"/>
      <c r="BD10" s="254"/>
      <c r="BE10" s="254"/>
      <c r="BF10" s="254"/>
      <c r="BI10" s="331"/>
      <c r="BJ10" s="331"/>
      <c r="BK10" s="331"/>
      <c r="BL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25">
      <c r="A11" s="211" t="s">
        <v>905</v>
      </c>
      <c r="D11" s="357">
        <f>Opleidingseis!D5</f>
        <v>3</v>
      </c>
      <c r="E11" s="357"/>
      <c r="F11" s="357"/>
      <c r="G11" s="357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380" t="s">
        <v>192</v>
      </c>
      <c r="C12" s="214"/>
      <c r="D12" s="397" t="s">
        <v>190</v>
      </c>
      <c r="E12" s="394" t="s">
        <v>190</v>
      </c>
      <c r="F12" s="394" t="s">
        <v>190</v>
      </c>
      <c r="G12" s="394" t="s">
        <v>190</v>
      </c>
      <c r="H12" s="394" t="s">
        <v>190</v>
      </c>
      <c r="I12" s="214"/>
      <c r="J12" s="407" t="s">
        <v>26</v>
      </c>
      <c r="K12" s="408"/>
      <c r="L12" s="408"/>
      <c r="M12" s="300">
        <v>1</v>
      </c>
      <c r="N12" s="214"/>
      <c r="O12" s="392" t="s">
        <v>189</v>
      </c>
      <c r="P12" s="393"/>
      <c r="Q12" s="393"/>
      <c r="R12" s="245" t="s">
        <v>906</v>
      </c>
      <c r="S12" s="214"/>
      <c r="T12" s="392" t="s">
        <v>189</v>
      </c>
      <c r="U12" s="393"/>
      <c r="V12" s="393"/>
      <c r="W12" s="245" t="s">
        <v>907</v>
      </c>
      <c r="X12" s="214"/>
      <c r="Y12" s="392" t="s">
        <v>189</v>
      </c>
      <c r="Z12" s="393"/>
      <c r="AA12" s="393"/>
      <c r="AB12" s="245" t="s">
        <v>908</v>
      </c>
      <c r="AC12" s="246"/>
      <c r="AD12" s="392" t="str">
        <f>+Y12</f>
        <v>Periode</v>
      </c>
      <c r="AE12" s="393"/>
      <c r="AF12" s="393"/>
      <c r="AG12" s="245" t="s">
        <v>909</v>
      </c>
      <c r="AH12" s="246"/>
      <c r="AI12" s="405" t="s">
        <v>26</v>
      </c>
      <c r="AJ12" s="406"/>
      <c r="AK12" s="406"/>
      <c r="AL12" s="255">
        <v>2</v>
      </c>
      <c r="AM12" s="214"/>
      <c r="AN12" s="383" t="s">
        <v>189</v>
      </c>
      <c r="AO12" s="384"/>
      <c r="AP12" s="384"/>
      <c r="AQ12" s="255" t="s">
        <v>910</v>
      </c>
      <c r="AR12" s="334"/>
      <c r="AS12" s="383" t="s">
        <v>189</v>
      </c>
      <c r="AT12" s="384"/>
      <c r="AU12" s="384"/>
      <c r="AV12" s="255" t="s">
        <v>911</v>
      </c>
      <c r="AW12" s="334"/>
      <c r="AX12" s="383" t="s">
        <v>189</v>
      </c>
      <c r="AY12" s="384"/>
      <c r="AZ12" s="384"/>
      <c r="BA12" s="255" t="s">
        <v>912</v>
      </c>
      <c r="BB12" s="335"/>
      <c r="BC12" s="383" t="str">
        <f>+AX12</f>
        <v>Periode</v>
      </c>
      <c r="BD12" s="384"/>
      <c r="BE12" s="384"/>
      <c r="BF12" s="255" t="s">
        <v>913</v>
      </c>
      <c r="BG12" s="246"/>
      <c r="BH12" s="246"/>
      <c r="BI12" s="385" t="s">
        <v>26</v>
      </c>
      <c r="BJ12" s="386"/>
      <c r="BK12" s="386"/>
      <c r="BL12" s="256">
        <v>3</v>
      </c>
      <c r="BM12" s="214"/>
      <c r="BN12" s="385" t="s">
        <v>189</v>
      </c>
      <c r="BO12" s="386"/>
      <c r="BP12" s="386"/>
      <c r="BQ12" s="256" t="s">
        <v>914</v>
      </c>
      <c r="BR12" s="214"/>
      <c r="BS12" s="385" t="s">
        <v>189</v>
      </c>
      <c r="BT12" s="386"/>
      <c r="BU12" s="386"/>
      <c r="BV12" s="256" t="s">
        <v>915</v>
      </c>
      <c r="BW12" s="214"/>
      <c r="BX12" s="385" t="s">
        <v>189</v>
      </c>
      <c r="BY12" s="386"/>
      <c r="BZ12" s="386"/>
      <c r="CA12" s="256" t="s">
        <v>916</v>
      </c>
      <c r="CB12" s="246"/>
      <c r="CC12" s="385" t="str">
        <f>+BX12</f>
        <v>Periode</v>
      </c>
      <c r="CD12" s="386"/>
      <c r="CE12" s="386"/>
      <c r="CF12" s="256" t="s">
        <v>917</v>
      </c>
      <c r="CG12" s="246"/>
      <c r="CH12" s="375" t="s">
        <v>895</v>
      </c>
      <c r="CI12" s="376"/>
      <c r="CJ12" s="376"/>
      <c r="CK12" s="258">
        <v>4</v>
      </c>
      <c r="CM12" s="375" t="s">
        <v>189</v>
      </c>
      <c r="CN12" s="376"/>
      <c r="CO12" s="376"/>
      <c r="CP12" s="258" t="s">
        <v>918</v>
      </c>
      <c r="CQ12" s="214"/>
      <c r="CR12" s="375" t="s">
        <v>189</v>
      </c>
      <c r="CS12" s="376"/>
      <c r="CT12" s="376"/>
      <c r="CU12" s="258" t="s">
        <v>919</v>
      </c>
      <c r="CV12" s="214"/>
      <c r="CW12" s="375" t="s">
        <v>189</v>
      </c>
      <c r="CX12" s="376"/>
      <c r="CY12" s="376"/>
      <c r="CZ12" s="258" t="s">
        <v>920</v>
      </c>
      <c r="DA12" s="246"/>
      <c r="DB12" s="375" t="str">
        <f>+CW12</f>
        <v>Periode</v>
      </c>
      <c r="DC12" s="376"/>
      <c r="DD12" s="376"/>
      <c r="DE12" s="258" t="s">
        <v>921</v>
      </c>
      <c r="DF12" s="246"/>
      <c r="DG12" s="377" t="s">
        <v>36</v>
      </c>
      <c r="DH12" s="378"/>
      <c r="DI12" s="378"/>
      <c r="DJ12" s="317"/>
    </row>
    <row r="13" spans="1:114" s="301" customFormat="1" ht="14.45" customHeight="1" x14ac:dyDescent="0.2">
      <c r="A13" s="389" t="s">
        <v>2</v>
      </c>
      <c r="B13" s="381"/>
      <c r="C13" s="215"/>
      <c r="D13" s="398"/>
      <c r="E13" s="395"/>
      <c r="F13" s="395"/>
      <c r="G13" s="395"/>
      <c r="H13" s="395"/>
      <c r="I13" s="215"/>
      <c r="J13" s="391" t="s">
        <v>203</v>
      </c>
      <c r="K13" s="391" t="s">
        <v>0</v>
      </c>
      <c r="L13" s="391" t="s">
        <v>196</v>
      </c>
      <c r="M13" s="391" t="s">
        <v>22</v>
      </c>
      <c r="N13" s="247"/>
      <c r="O13" s="391" t="s">
        <v>203</v>
      </c>
      <c r="P13" s="391" t="s">
        <v>0</v>
      </c>
      <c r="Q13" s="391" t="s">
        <v>196</v>
      </c>
      <c r="R13" s="391" t="s">
        <v>22</v>
      </c>
      <c r="S13" s="247"/>
      <c r="T13" s="391" t="s">
        <v>203</v>
      </c>
      <c r="U13" s="391" t="s">
        <v>0</v>
      </c>
      <c r="V13" s="391" t="s">
        <v>196</v>
      </c>
      <c r="W13" s="391" t="s">
        <v>22</v>
      </c>
      <c r="X13" s="247"/>
      <c r="Y13" s="391" t="s">
        <v>203</v>
      </c>
      <c r="Z13" s="391" t="s">
        <v>0</v>
      </c>
      <c r="AA13" s="391" t="s">
        <v>196</v>
      </c>
      <c r="AB13" s="391" t="s">
        <v>22</v>
      </c>
      <c r="AC13" s="248"/>
      <c r="AD13" s="391" t="s">
        <v>203</v>
      </c>
      <c r="AE13" s="391" t="s">
        <v>0</v>
      </c>
      <c r="AF13" s="391" t="s">
        <v>196</v>
      </c>
      <c r="AG13" s="391" t="s">
        <v>22</v>
      </c>
      <c r="AH13" s="248"/>
      <c r="AI13" s="400" t="s">
        <v>203</v>
      </c>
      <c r="AJ13" s="400" t="s">
        <v>0</v>
      </c>
      <c r="AK13" s="400" t="s">
        <v>196</v>
      </c>
      <c r="AL13" s="400" t="s">
        <v>22</v>
      </c>
      <c r="AM13" s="247"/>
      <c r="AN13" s="388" t="s">
        <v>203</v>
      </c>
      <c r="AO13" s="388" t="s">
        <v>0</v>
      </c>
      <c r="AP13" s="388" t="s">
        <v>196</v>
      </c>
      <c r="AQ13" s="388" t="s">
        <v>22</v>
      </c>
      <c r="AR13" s="336"/>
      <c r="AS13" s="388" t="s">
        <v>203</v>
      </c>
      <c r="AT13" s="388" t="s">
        <v>0</v>
      </c>
      <c r="AU13" s="388" t="s">
        <v>196</v>
      </c>
      <c r="AV13" s="388" t="s">
        <v>22</v>
      </c>
      <c r="AW13" s="336"/>
      <c r="AX13" s="388" t="s">
        <v>203</v>
      </c>
      <c r="AY13" s="388" t="s">
        <v>0</v>
      </c>
      <c r="AZ13" s="388" t="s">
        <v>196</v>
      </c>
      <c r="BA13" s="388" t="s">
        <v>22</v>
      </c>
      <c r="BB13" s="337"/>
      <c r="BC13" s="388" t="s">
        <v>203</v>
      </c>
      <c r="BD13" s="388" t="s">
        <v>0</v>
      </c>
      <c r="BE13" s="388" t="s">
        <v>196</v>
      </c>
      <c r="BF13" s="388" t="s">
        <v>22</v>
      </c>
      <c r="BG13" s="248"/>
      <c r="BH13" s="248"/>
      <c r="BI13" s="387" t="s">
        <v>203</v>
      </c>
      <c r="BJ13" s="387" t="s">
        <v>0</v>
      </c>
      <c r="BK13" s="387" t="s">
        <v>196</v>
      </c>
      <c r="BL13" s="387" t="s">
        <v>22</v>
      </c>
      <c r="BM13" s="247"/>
      <c r="BN13" s="387" t="s">
        <v>203</v>
      </c>
      <c r="BO13" s="387" t="s">
        <v>0</v>
      </c>
      <c r="BP13" s="387" t="s">
        <v>196</v>
      </c>
      <c r="BQ13" s="387" t="s">
        <v>22</v>
      </c>
      <c r="BR13" s="247"/>
      <c r="BS13" s="387" t="s">
        <v>203</v>
      </c>
      <c r="BT13" s="387" t="s">
        <v>0</v>
      </c>
      <c r="BU13" s="387" t="s">
        <v>196</v>
      </c>
      <c r="BV13" s="387" t="s">
        <v>22</v>
      </c>
      <c r="BW13" s="247"/>
      <c r="BX13" s="387" t="s">
        <v>203</v>
      </c>
      <c r="BY13" s="387" t="s">
        <v>0</v>
      </c>
      <c r="BZ13" s="387" t="s">
        <v>196</v>
      </c>
      <c r="CA13" s="387" t="s">
        <v>22</v>
      </c>
      <c r="CB13" s="248"/>
      <c r="CC13" s="387" t="s">
        <v>203</v>
      </c>
      <c r="CD13" s="387" t="s">
        <v>0</v>
      </c>
      <c r="CE13" s="387" t="s">
        <v>196</v>
      </c>
      <c r="CF13" s="387" t="s">
        <v>22</v>
      </c>
      <c r="CG13" s="248"/>
      <c r="CH13" s="379" t="s">
        <v>203</v>
      </c>
      <c r="CI13" s="379" t="s">
        <v>0</v>
      </c>
      <c r="CJ13" s="379" t="s">
        <v>196</v>
      </c>
      <c r="CK13" s="379" t="s">
        <v>22</v>
      </c>
      <c r="CM13" s="379" t="s">
        <v>203</v>
      </c>
      <c r="CN13" s="379" t="s">
        <v>0</v>
      </c>
      <c r="CO13" s="379" t="s">
        <v>196</v>
      </c>
      <c r="CP13" s="379" t="s">
        <v>22</v>
      </c>
      <c r="CQ13" s="247"/>
      <c r="CR13" s="379" t="s">
        <v>203</v>
      </c>
      <c r="CS13" s="379" t="s">
        <v>0</v>
      </c>
      <c r="CT13" s="379" t="s">
        <v>196</v>
      </c>
      <c r="CU13" s="379" t="s">
        <v>22</v>
      </c>
      <c r="CV13" s="247"/>
      <c r="CW13" s="379" t="s">
        <v>203</v>
      </c>
      <c r="CX13" s="379" t="s">
        <v>0</v>
      </c>
      <c r="CY13" s="379" t="s">
        <v>196</v>
      </c>
      <c r="CZ13" s="379" t="s">
        <v>22</v>
      </c>
      <c r="DA13" s="248"/>
      <c r="DB13" s="379" t="s">
        <v>203</v>
      </c>
      <c r="DC13" s="379" t="s">
        <v>0</v>
      </c>
      <c r="DD13" s="379" t="s">
        <v>196</v>
      </c>
      <c r="DE13" s="379" t="s">
        <v>22</v>
      </c>
      <c r="DF13" s="248"/>
      <c r="DG13" s="371" t="s">
        <v>203</v>
      </c>
      <c r="DH13" s="371" t="s">
        <v>0</v>
      </c>
      <c r="DI13" s="371" t="s">
        <v>196</v>
      </c>
      <c r="DJ13" s="371" t="s">
        <v>22</v>
      </c>
    </row>
    <row r="14" spans="1:114" s="249" customFormat="1" ht="12" x14ac:dyDescent="0.25">
      <c r="A14" s="390"/>
      <c r="B14" s="381"/>
      <c r="C14" s="216"/>
      <c r="D14" s="399"/>
      <c r="E14" s="396"/>
      <c r="F14" s="396"/>
      <c r="G14" s="396"/>
      <c r="H14" s="396"/>
      <c r="I14" s="216"/>
      <c r="J14" s="391"/>
      <c r="K14" s="391"/>
      <c r="L14" s="391"/>
      <c r="M14" s="391"/>
      <c r="N14" s="216"/>
      <c r="O14" s="391"/>
      <c r="P14" s="391"/>
      <c r="Q14" s="391"/>
      <c r="R14" s="391"/>
      <c r="S14" s="216"/>
      <c r="T14" s="391"/>
      <c r="U14" s="391"/>
      <c r="V14" s="391"/>
      <c r="W14" s="391"/>
      <c r="X14" s="216"/>
      <c r="Y14" s="391"/>
      <c r="Z14" s="391"/>
      <c r="AA14" s="391"/>
      <c r="AB14" s="391"/>
      <c r="AD14" s="391"/>
      <c r="AE14" s="391"/>
      <c r="AF14" s="391"/>
      <c r="AG14" s="391"/>
      <c r="AI14" s="401"/>
      <c r="AJ14" s="401"/>
      <c r="AK14" s="401"/>
      <c r="AL14" s="401"/>
      <c r="AM14" s="216"/>
      <c r="AN14" s="388"/>
      <c r="AO14" s="388"/>
      <c r="AP14" s="388"/>
      <c r="AQ14" s="388"/>
      <c r="AR14" s="338"/>
      <c r="AS14" s="388"/>
      <c r="AT14" s="388"/>
      <c r="AU14" s="388"/>
      <c r="AV14" s="388"/>
      <c r="AW14" s="338"/>
      <c r="AX14" s="388"/>
      <c r="AY14" s="388"/>
      <c r="AZ14" s="388"/>
      <c r="BA14" s="388"/>
      <c r="BB14" s="339"/>
      <c r="BC14" s="388"/>
      <c r="BD14" s="388"/>
      <c r="BE14" s="388"/>
      <c r="BF14" s="388"/>
      <c r="BI14" s="387"/>
      <c r="BJ14" s="387"/>
      <c r="BK14" s="387"/>
      <c r="BL14" s="387"/>
      <c r="BM14" s="216"/>
      <c r="BN14" s="387"/>
      <c r="BO14" s="387"/>
      <c r="BP14" s="387"/>
      <c r="BQ14" s="387"/>
      <c r="BR14" s="216"/>
      <c r="BS14" s="387"/>
      <c r="BT14" s="387"/>
      <c r="BU14" s="387"/>
      <c r="BV14" s="387"/>
      <c r="BW14" s="216"/>
      <c r="BX14" s="387"/>
      <c r="BY14" s="387"/>
      <c r="BZ14" s="387"/>
      <c r="CA14" s="387"/>
      <c r="CC14" s="387"/>
      <c r="CD14" s="387"/>
      <c r="CE14" s="387"/>
      <c r="CF14" s="387"/>
      <c r="CH14" s="379"/>
      <c r="CI14" s="379"/>
      <c r="CJ14" s="379"/>
      <c r="CK14" s="379"/>
      <c r="CM14" s="379"/>
      <c r="CN14" s="379"/>
      <c r="CO14" s="379"/>
      <c r="CP14" s="379"/>
      <c r="CQ14" s="216"/>
      <c r="CR14" s="379"/>
      <c r="CS14" s="379"/>
      <c r="CT14" s="379"/>
      <c r="CU14" s="379"/>
      <c r="CV14" s="216"/>
      <c r="CW14" s="379"/>
      <c r="CX14" s="379"/>
      <c r="CY14" s="379"/>
      <c r="CZ14" s="379"/>
      <c r="DB14" s="379"/>
      <c r="DC14" s="379"/>
      <c r="DD14" s="379"/>
      <c r="DE14" s="379"/>
      <c r="DG14" s="371"/>
      <c r="DH14" s="371"/>
      <c r="DI14" s="371"/>
      <c r="DJ14" s="371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192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966</v>
      </c>
      <c r="B17" s="224"/>
      <c r="D17" s="225" t="s">
        <v>931</v>
      </c>
      <c r="E17" s="226" t="s">
        <v>932</v>
      </c>
      <c r="F17" s="226" t="s">
        <v>933</v>
      </c>
      <c r="G17" s="226" t="s">
        <v>934</v>
      </c>
      <c r="H17" s="226"/>
      <c r="J17" s="232">
        <f>SUM(O17,T17,Y17,AD17)</f>
        <v>64.666666666666671</v>
      </c>
      <c r="K17" s="236"/>
      <c r="L17" s="236"/>
      <c r="M17" s="232">
        <f>SUM(R17,W17,AB17,AG17)</f>
        <v>0</v>
      </c>
      <c r="N17" s="340"/>
      <c r="O17" s="332">
        <f>2*9.6*5/6</f>
        <v>16</v>
      </c>
      <c r="P17" s="236"/>
      <c r="Q17" s="236"/>
      <c r="R17" s="232"/>
      <c r="T17" s="232">
        <f>2*10*5/6</f>
        <v>16.666666666666668</v>
      </c>
      <c r="U17" s="236"/>
      <c r="V17" s="236"/>
      <c r="W17" s="232"/>
      <c r="Y17" s="232">
        <f>2*9.6*5/6</f>
        <v>16</v>
      </c>
      <c r="Z17" s="236"/>
      <c r="AA17" s="236"/>
      <c r="AB17" s="232"/>
      <c r="AD17" s="232">
        <f>2*9.6*5/6</f>
        <v>16</v>
      </c>
      <c r="AE17" s="236"/>
      <c r="AF17" s="236"/>
      <c r="AG17" s="232"/>
      <c r="AI17" s="232">
        <f>SUM(AN17,AS17,AX17,BC17)</f>
        <v>64.666666666666671</v>
      </c>
      <c r="AJ17" s="236"/>
      <c r="AK17" s="236"/>
      <c r="AL17" s="232">
        <f>SUM(AQ17,AV17,BA17,BF17)</f>
        <v>0</v>
      </c>
      <c r="AM17" s="208"/>
      <c r="AN17" s="232">
        <f>2*9.6*5/6</f>
        <v>16</v>
      </c>
      <c r="AO17" s="236"/>
      <c r="AP17" s="236"/>
      <c r="AQ17" s="232"/>
      <c r="AS17" s="232">
        <f>2*10*5/6</f>
        <v>16.666666666666668</v>
      </c>
      <c r="AT17" s="236"/>
      <c r="AU17" s="236"/>
      <c r="AV17" s="232"/>
      <c r="AX17" s="232">
        <f>2*9.6*5/6</f>
        <v>16</v>
      </c>
      <c r="AY17" s="236"/>
      <c r="AZ17" s="236"/>
      <c r="BA17" s="232"/>
      <c r="BC17" s="232">
        <f>2*9.6*5/6</f>
        <v>16</v>
      </c>
      <c r="BD17" s="236"/>
      <c r="BE17" s="236"/>
      <c r="BF17" s="232"/>
      <c r="BI17" s="232">
        <f>SUM(BN17,BS17,BX17,CC17)</f>
        <v>60.333333333333336</v>
      </c>
      <c r="BJ17" s="236"/>
      <c r="BK17" s="236"/>
      <c r="BL17" s="232">
        <f>SUM(BQ17,BV17,CA17,CF17)</f>
        <v>0</v>
      </c>
      <c r="BM17" s="208"/>
      <c r="BN17" s="232">
        <f>2*9.6*5/6</f>
        <v>16</v>
      </c>
      <c r="BO17" s="236"/>
      <c r="BP17" s="236"/>
      <c r="BQ17" s="232"/>
      <c r="BS17" s="232">
        <f>2*10*5/6</f>
        <v>16.666666666666668</v>
      </c>
      <c r="BT17" s="236"/>
      <c r="BU17" s="236"/>
      <c r="BV17" s="232"/>
      <c r="BX17" s="232">
        <f>2*9.6*5/6</f>
        <v>16</v>
      </c>
      <c r="BY17" s="236"/>
      <c r="BZ17" s="236"/>
      <c r="CA17" s="232"/>
      <c r="CC17" s="232">
        <f>2*7*5/6</f>
        <v>11.666666666666666</v>
      </c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189.66666666666669</v>
      </c>
      <c r="DH17" s="236"/>
      <c r="DI17" s="236"/>
      <c r="DJ17" s="232">
        <f>SUM(M17,AL17,BL17,CK17)</f>
        <v>0</v>
      </c>
    </row>
    <row r="18" spans="1:114" x14ac:dyDescent="0.25">
      <c r="A18" s="224" t="s">
        <v>967</v>
      </c>
      <c r="B18" s="224"/>
      <c r="D18" s="225" t="s">
        <v>936</v>
      </c>
      <c r="E18" s="226" t="s">
        <v>937</v>
      </c>
      <c r="F18" s="226" t="s">
        <v>938</v>
      </c>
      <c r="G18" s="226" t="s">
        <v>939</v>
      </c>
      <c r="H18" s="226"/>
      <c r="J18" s="232">
        <f t="shared" ref="J18:J83" si="0">SUM(O18,T18,Y18,AD18)</f>
        <v>64.666666666666671</v>
      </c>
      <c r="K18" s="236"/>
      <c r="L18" s="236"/>
      <c r="M18" s="232">
        <f t="shared" ref="M18:M83" si="1">SUM(R18,W18,AB18,AG18)</f>
        <v>0</v>
      </c>
      <c r="O18" s="232">
        <f t="shared" ref="O18" si="2">2*9.6*5/6</f>
        <v>16</v>
      </c>
      <c r="P18" s="236"/>
      <c r="Q18" s="236"/>
      <c r="R18" s="232"/>
      <c r="T18" s="232">
        <f t="shared" ref="T18" si="3">2*10*5/6</f>
        <v>16.666666666666668</v>
      </c>
      <c r="U18" s="236"/>
      <c r="V18" s="236"/>
      <c r="W18" s="232"/>
      <c r="Y18" s="232">
        <f t="shared" ref="Y18" si="4">2*9.6*5/6</f>
        <v>16</v>
      </c>
      <c r="Z18" s="236"/>
      <c r="AA18" s="236"/>
      <c r="AB18" s="232"/>
      <c r="AD18" s="232">
        <f t="shared" ref="AD18" si="5">2*9.6*5/6</f>
        <v>16</v>
      </c>
      <c r="AE18" s="236"/>
      <c r="AF18" s="236"/>
      <c r="AG18" s="232"/>
      <c r="AI18" s="232">
        <f t="shared" ref="AI18:AI20" si="6">SUM(AN18,AS18,AX18,BC18)</f>
        <v>64.666666666666671</v>
      </c>
      <c r="AJ18" s="236"/>
      <c r="AK18" s="236"/>
      <c r="AL18" s="232">
        <f t="shared" ref="AL18:AL20" si="7">SUM(AQ18,AV18,BA18,BF18)</f>
        <v>0</v>
      </c>
      <c r="AM18" s="208"/>
      <c r="AN18" s="232">
        <f t="shared" ref="AN18:AN20" si="8">2*9.6*5/6</f>
        <v>16</v>
      </c>
      <c r="AO18" s="236"/>
      <c r="AP18" s="236"/>
      <c r="AQ18" s="232"/>
      <c r="AS18" s="232">
        <f t="shared" ref="AS18:AS20" si="9">2*10*5/6</f>
        <v>16.666666666666668</v>
      </c>
      <c r="AT18" s="236"/>
      <c r="AU18" s="236"/>
      <c r="AV18" s="232"/>
      <c r="AX18" s="232">
        <f t="shared" ref="AX18:AX20" si="10">2*9.6*5/6</f>
        <v>16</v>
      </c>
      <c r="AY18" s="236"/>
      <c r="AZ18" s="236"/>
      <c r="BA18" s="232"/>
      <c r="BC18" s="232">
        <f t="shared" ref="BC18" si="11">2*9.6*5/6</f>
        <v>16</v>
      </c>
      <c r="BD18" s="236"/>
      <c r="BE18" s="236"/>
      <c r="BF18" s="232"/>
      <c r="BI18" s="232">
        <f t="shared" ref="BI18:BI20" si="12">SUM(BN18,BS18,BX18,CC18)</f>
        <v>60.333333333333336</v>
      </c>
      <c r="BJ18" s="236"/>
      <c r="BK18" s="236"/>
      <c r="BL18" s="232">
        <f t="shared" ref="BL18:BL20" si="13">SUM(BQ18,BV18,CA18,CF18)</f>
        <v>0</v>
      </c>
      <c r="BM18" s="208"/>
      <c r="BN18" s="232">
        <f t="shared" ref="BN18:BN19" si="14">2*9.6*5/6</f>
        <v>16</v>
      </c>
      <c r="BO18" s="236"/>
      <c r="BP18" s="236"/>
      <c r="BQ18" s="232"/>
      <c r="BS18" s="232">
        <f t="shared" ref="BS18:BS20" si="15">2*10*5/6</f>
        <v>16.666666666666668</v>
      </c>
      <c r="BT18" s="236"/>
      <c r="BU18" s="236"/>
      <c r="BV18" s="232"/>
      <c r="BX18" s="232">
        <f t="shared" ref="BX18:BX19" si="16">2*9.6*5/6</f>
        <v>16</v>
      </c>
      <c r="BY18" s="236"/>
      <c r="BZ18" s="236"/>
      <c r="CA18" s="232"/>
      <c r="CC18" s="232">
        <f t="shared" ref="CC18:CC19" si="17">2*7*5/6</f>
        <v>11.666666666666666</v>
      </c>
      <c r="CD18" s="236"/>
      <c r="CE18" s="236"/>
      <c r="CF18" s="232"/>
      <c r="CH18" s="232">
        <f t="shared" ref="CH18:CH20" si="18">SUM(CM18,CR18,CW18,DB18)</f>
        <v>0</v>
      </c>
      <c r="CI18" s="236"/>
      <c r="CJ18" s="236"/>
      <c r="CK18" s="232">
        <f t="shared" ref="CK18:CK20" si="19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 t="shared" ref="DG18:DG20" si="20">SUM(J18,AI18,BI18,CH18)</f>
        <v>189.66666666666669</v>
      </c>
      <c r="DH18" s="236"/>
      <c r="DI18" s="236"/>
      <c r="DJ18" s="232">
        <f t="shared" ref="DJ18:DJ20" si="21">SUM(M18,AL18,BL18,CK18)</f>
        <v>0</v>
      </c>
    </row>
    <row r="19" spans="1:114" x14ac:dyDescent="0.25">
      <c r="A19" s="224" t="s">
        <v>935</v>
      </c>
      <c r="B19" s="224"/>
      <c r="D19" s="225" t="s">
        <v>935</v>
      </c>
      <c r="E19" s="226"/>
      <c r="F19" s="226"/>
      <c r="G19" s="226"/>
      <c r="H19" s="226"/>
      <c r="J19" s="232">
        <f t="shared" si="0"/>
        <v>81</v>
      </c>
      <c r="K19" s="236"/>
      <c r="L19" s="236"/>
      <c r="M19" s="232">
        <f t="shared" si="1"/>
        <v>0</v>
      </c>
      <c r="O19" s="232">
        <f>3*9.6*5/6</f>
        <v>24</v>
      </c>
      <c r="P19" s="236"/>
      <c r="Q19" s="236"/>
      <c r="R19" s="232"/>
      <c r="T19" s="232">
        <f>3*10*5/6</f>
        <v>25</v>
      </c>
      <c r="U19" s="236"/>
      <c r="V19" s="236"/>
      <c r="W19" s="232"/>
      <c r="Y19" s="232">
        <f>2*9.6*5/6</f>
        <v>16</v>
      </c>
      <c r="Z19" s="236"/>
      <c r="AA19" s="236"/>
      <c r="AB19" s="232"/>
      <c r="AD19" s="232">
        <f>2*9.6*5/6</f>
        <v>16</v>
      </c>
      <c r="AE19" s="236"/>
      <c r="AF19" s="236"/>
      <c r="AG19" s="232"/>
      <c r="AI19" s="232">
        <f t="shared" si="6"/>
        <v>56.666666666666671</v>
      </c>
      <c r="AJ19" s="236"/>
      <c r="AK19" s="236"/>
      <c r="AL19" s="232">
        <f t="shared" si="7"/>
        <v>0</v>
      </c>
      <c r="AM19" s="208"/>
      <c r="AN19" s="232">
        <f t="shared" si="8"/>
        <v>16</v>
      </c>
      <c r="AO19" s="236"/>
      <c r="AP19" s="236"/>
      <c r="AQ19" s="232"/>
      <c r="AS19" s="232">
        <f t="shared" si="9"/>
        <v>16.666666666666668</v>
      </c>
      <c r="AT19" s="236"/>
      <c r="AU19" s="236"/>
      <c r="AV19" s="232"/>
      <c r="AX19" s="232">
        <f t="shared" si="10"/>
        <v>16</v>
      </c>
      <c r="AY19" s="236"/>
      <c r="AZ19" s="236"/>
      <c r="BA19" s="232"/>
      <c r="BC19" s="232">
        <f>1*9.6*5/6</f>
        <v>8</v>
      </c>
      <c r="BD19" s="236"/>
      <c r="BE19" s="236"/>
      <c r="BF19" s="232"/>
      <c r="BI19" s="232">
        <f t="shared" si="12"/>
        <v>60.333333333333336</v>
      </c>
      <c r="BJ19" s="236"/>
      <c r="BK19" s="236"/>
      <c r="BL19" s="232">
        <f t="shared" si="13"/>
        <v>0</v>
      </c>
      <c r="BM19" s="208"/>
      <c r="BN19" s="232">
        <f t="shared" si="14"/>
        <v>16</v>
      </c>
      <c r="BO19" s="236"/>
      <c r="BP19" s="236"/>
      <c r="BQ19" s="232"/>
      <c r="BS19" s="232">
        <f t="shared" si="15"/>
        <v>16.666666666666668</v>
      </c>
      <c r="BT19" s="236"/>
      <c r="BU19" s="236"/>
      <c r="BV19" s="232"/>
      <c r="BX19" s="232">
        <f t="shared" si="16"/>
        <v>16</v>
      </c>
      <c r="BY19" s="236"/>
      <c r="BZ19" s="236"/>
      <c r="CA19" s="232"/>
      <c r="CC19" s="232">
        <f t="shared" si="17"/>
        <v>11.666666666666666</v>
      </c>
      <c r="CD19" s="236"/>
      <c r="CE19" s="236"/>
      <c r="CF19" s="232"/>
      <c r="CH19" s="232">
        <f t="shared" si="18"/>
        <v>0</v>
      </c>
      <c r="CI19" s="236"/>
      <c r="CJ19" s="236"/>
      <c r="CK19" s="232">
        <f t="shared" si="19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 t="shared" si="20"/>
        <v>198.00000000000003</v>
      </c>
      <c r="DH19" s="236"/>
      <c r="DI19" s="236"/>
      <c r="DJ19" s="232">
        <f t="shared" si="21"/>
        <v>0</v>
      </c>
    </row>
    <row r="20" spans="1:114" x14ac:dyDescent="0.25">
      <c r="A20" s="224" t="s">
        <v>968</v>
      </c>
      <c r="B20" s="224"/>
      <c r="D20" s="225" t="s">
        <v>159</v>
      </c>
      <c r="E20" s="226"/>
      <c r="F20" s="226"/>
      <c r="G20" s="226"/>
      <c r="H20" s="226"/>
      <c r="J20" s="232">
        <f t="shared" si="0"/>
        <v>0</v>
      </c>
      <c r="K20" s="236"/>
      <c r="L20" s="236"/>
      <c r="M20" s="232">
        <f t="shared" si="1"/>
        <v>0</v>
      </c>
      <c r="O20" s="232">
        <f>8.6*0*5/6</f>
        <v>0</v>
      </c>
      <c r="P20" s="236"/>
      <c r="Q20" s="236"/>
      <c r="R20" s="232"/>
      <c r="T20" s="232">
        <f>9*0*5/6</f>
        <v>0</v>
      </c>
      <c r="U20" s="236"/>
      <c r="V20" s="236"/>
      <c r="W20" s="232"/>
      <c r="Y20" s="232">
        <f>8.8*0*5/6</f>
        <v>0</v>
      </c>
      <c r="Z20" s="236"/>
      <c r="AA20" s="236"/>
      <c r="AB20" s="232"/>
      <c r="AD20" s="232">
        <f>8*0*5/6</f>
        <v>0</v>
      </c>
      <c r="AE20" s="236"/>
      <c r="AF20" s="236"/>
      <c r="AG20" s="232"/>
      <c r="AI20" s="232">
        <f t="shared" si="6"/>
        <v>48.666666666666671</v>
      </c>
      <c r="AJ20" s="236"/>
      <c r="AK20" s="236"/>
      <c r="AL20" s="232">
        <f t="shared" si="7"/>
        <v>0</v>
      </c>
      <c r="AM20" s="208"/>
      <c r="AN20" s="232">
        <f t="shared" si="8"/>
        <v>16</v>
      </c>
      <c r="AO20" s="236"/>
      <c r="AP20" s="236"/>
      <c r="AQ20" s="232"/>
      <c r="AS20" s="232">
        <f t="shared" si="9"/>
        <v>16.666666666666668</v>
      </c>
      <c r="AT20" s="236"/>
      <c r="AU20" s="236"/>
      <c r="AV20" s="232"/>
      <c r="AX20" s="232">
        <f t="shared" si="10"/>
        <v>16</v>
      </c>
      <c r="AY20" s="236"/>
      <c r="AZ20" s="236"/>
      <c r="BA20" s="232"/>
      <c r="BC20" s="232">
        <f>0*9.6*5/6</f>
        <v>0</v>
      </c>
      <c r="BD20" s="236"/>
      <c r="BE20" s="236"/>
      <c r="BF20" s="232"/>
      <c r="BI20" s="232">
        <f t="shared" si="12"/>
        <v>33</v>
      </c>
      <c r="BJ20" s="236"/>
      <c r="BK20" s="236"/>
      <c r="BL20" s="232">
        <f t="shared" si="13"/>
        <v>0</v>
      </c>
      <c r="BM20" s="208"/>
      <c r="BN20" s="232">
        <v>0</v>
      </c>
      <c r="BO20" s="236"/>
      <c r="BP20" s="236"/>
      <c r="BQ20" s="232"/>
      <c r="BS20" s="232">
        <f>3*10*5/6</f>
        <v>25</v>
      </c>
      <c r="BT20" s="236"/>
      <c r="BU20" s="236"/>
      <c r="BV20" s="232"/>
      <c r="BX20" s="232">
        <f>1*9.6*5/6</f>
        <v>8</v>
      </c>
      <c r="BY20" s="236"/>
      <c r="BZ20" s="236"/>
      <c r="CA20" s="232"/>
      <c r="CC20" s="232">
        <f>0*7*5/6</f>
        <v>0</v>
      </c>
      <c r="CD20" s="236"/>
      <c r="CE20" s="236"/>
      <c r="CF20" s="232"/>
      <c r="CH20" s="232">
        <f t="shared" si="18"/>
        <v>0</v>
      </c>
      <c r="CI20" s="236"/>
      <c r="CJ20" s="236"/>
      <c r="CK20" s="232">
        <f t="shared" si="19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si="20"/>
        <v>81.666666666666671</v>
      </c>
      <c r="DH20" s="236"/>
      <c r="DI20" s="236"/>
      <c r="DJ20" s="232">
        <f t="shared" si="21"/>
        <v>0</v>
      </c>
    </row>
    <row r="21" spans="1:114" s="208" customFormat="1" x14ac:dyDescent="0.25">
      <c r="D21" s="218"/>
      <c r="J21" s="252"/>
      <c r="K21" s="252"/>
      <c r="L21" s="252"/>
      <c r="M21" s="252"/>
      <c r="O21" s="252"/>
      <c r="P21" s="252"/>
      <c r="Q21" s="252"/>
      <c r="R21" s="252"/>
      <c r="T21" s="252"/>
      <c r="U21" s="252"/>
      <c r="V21" s="252"/>
      <c r="W21" s="252"/>
      <c r="Y21" s="252"/>
      <c r="Z21" s="252"/>
      <c r="AA21" s="252"/>
      <c r="AB21" s="252"/>
      <c r="AD21" s="252"/>
      <c r="AE21" s="252"/>
      <c r="AF21" s="252"/>
      <c r="AG21" s="252"/>
      <c r="AI21" s="252"/>
      <c r="AJ21" s="252"/>
      <c r="AK21" s="252"/>
      <c r="AL21" s="252"/>
      <c r="AN21" s="252"/>
      <c r="AO21" s="252"/>
      <c r="AP21" s="252"/>
      <c r="AQ21" s="252"/>
      <c r="AS21" s="252"/>
      <c r="AT21" s="252"/>
      <c r="AU21" s="252"/>
      <c r="AV21" s="252"/>
      <c r="AX21" s="252"/>
      <c r="AY21" s="252"/>
      <c r="AZ21" s="252"/>
      <c r="BA21" s="252"/>
      <c r="BC21" s="252"/>
      <c r="BD21" s="252"/>
      <c r="BE21" s="252"/>
      <c r="BF21" s="252"/>
      <c r="BI21" s="252"/>
      <c r="BJ21" s="252"/>
      <c r="BK21" s="252"/>
      <c r="BL21" s="252"/>
      <c r="BN21" s="252"/>
      <c r="BO21" s="252"/>
      <c r="BP21" s="252"/>
      <c r="BQ21" s="252"/>
      <c r="BS21" s="252"/>
      <c r="BT21" s="252"/>
      <c r="BU21" s="252"/>
      <c r="BV21" s="252"/>
      <c r="BX21" s="252"/>
      <c r="BY21" s="252"/>
      <c r="BZ21" s="252"/>
      <c r="CA21" s="252"/>
      <c r="CC21" s="252"/>
      <c r="CD21" s="252"/>
      <c r="CE21" s="252"/>
      <c r="CF21" s="252"/>
      <c r="CH21" s="252"/>
      <c r="CI21" s="252"/>
      <c r="CJ21" s="252"/>
      <c r="CK21" s="252"/>
      <c r="CM21" s="252"/>
      <c r="CN21" s="252"/>
      <c r="CO21" s="252"/>
      <c r="CP21" s="252"/>
      <c r="CR21" s="252"/>
      <c r="CS21" s="252"/>
      <c r="CT21" s="252"/>
      <c r="CU21" s="252"/>
      <c r="CW21" s="252"/>
      <c r="CX21" s="252"/>
      <c r="CY21" s="252"/>
      <c r="CZ21" s="252"/>
      <c r="DB21" s="252"/>
      <c r="DC21" s="252"/>
      <c r="DD21" s="252"/>
      <c r="DE21" s="252"/>
      <c r="DG21" s="252"/>
      <c r="DH21" s="252"/>
      <c r="DI21" s="252"/>
      <c r="DJ21" s="252"/>
    </row>
    <row r="22" spans="1:114" s="250" customFormat="1" ht="30" x14ac:dyDescent="0.25">
      <c r="A22" s="219" t="s">
        <v>40</v>
      </c>
      <c r="B22" s="220" t="s">
        <v>192</v>
      </c>
      <c r="C22" s="221"/>
      <c r="D22" s="222"/>
      <c r="E22" s="223"/>
      <c r="F22" s="223"/>
      <c r="G22" s="223"/>
      <c r="H22" s="223"/>
      <c r="I22" s="221"/>
      <c r="J22" s="238"/>
      <c r="K22" s="238"/>
      <c r="L22" s="238"/>
      <c r="M22" s="238"/>
      <c r="N22" s="221"/>
      <c r="O22" s="238"/>
      <c r="P22" s="238"/>
      <c r="Q22" s="238"/>
      <c r="R22" s="238"/>
      <c r="S22" s="221"/>
      <c r="T22" s="238"/>
      <c r="U22" s="238"/>
      <c r="V22" s="238"/>
      <c r="W22" s="238"/>
      <c r="X22" s="221"/>
      <c r="Y22" s="238"/>
      <c r="Z22" s="238"/>
      <c r="AA22" s="238"/>
      <c r="AB22" s="238"/>
      <c r="AD22" s="238"/>
      <c r="AE22" s="238"/>
      <c r="AF22" s="238"/>
      <c r="AG22" s="238"/>
      <c r="AI22" s="238"/>
      <c r="AJ22" s="238"/>
      <c r="AK22" s="238"/>
      <c r="AL22" s="238"/>
      <c r="AM22" s="221"/>
      <c r="AN22" s="238"/>
      <c r="AO22" s="238"/>
      <c r="AP22" s="238"/>
      <c r="AQ22" s="238"/>
      <c r="AR22" s="221"/>
      <c r="AS22" s="238"/>
      <c r="AT22" s="238"/>
      <c r="AU22" s="238"/>
      <c r="AV22" s="238"/>
      <c r="AW22" s="221"/>
      <c r="AX22" s="238"/>
      <c r="AY22" s="238"/>
      <c r="AZ22" s="238"/>
      <c r="BA22" s="238"/>
      <c r="BC22" s="238"/>
      <c r="BD22" s="238"/>
      <c r="BE22" s="238"/>
      <c r="BF22" s="238"/>
      <c r="BI22" s="238"/>
      <c r="BJ22" s="238"/>
      <c r="BK22" s="238"/>
      <c r="BL22" s="238"/>
      <c r="BM22" s="221"/>
      <c r="BN22" s="238"/>
      <c r="BO22" s="238"/>
      <c r="BP22" s="238"/>
      <c r="BQ22" s="238"/>
      <c r="BR22" s="221"/>
      <c r="BS22" s="238"/>
      <c r="BT22" s="238"/>
      <c r="BU22" s="238"/>
      <c r="BV22" s="238"/>
      <c r="BW22" s="221"/>
      <c r="BX22" s="238"/>
      <c r="BY22" s="238"/>
      <c r="BZ22" s="238"/>
      <c r="CA22" s="238"/>
      <c r="CC22" s="238"/>
      <c r="CD22" s="238"/>
      <c r="CE22" s="238"/>
      <c r="CF22" s="238"/>
      <c r="CH22" s="238"/>
      <c r="CI22" s="238"/>
      <c r="CJ22" s="238"/>
      <c r="CK22" s="238"/>
      <c r="CM22" s="238"/>
      <c r="CN22" s="238"/>
      <c r="CO22" s="238"/>
      <c r="CP22" s="238"/>
      <c r="CQ22" s="221"/>
      <c r="CR22" s="238"/>
      <c r="CS22" s="238"/>
      <c r="CT22" s="238"/>
      <c r="CU22" s="238"/>
      <c r="CV22" s="221"/>
      <c r="CW22" s="238"/>
      <c r="CX22" s="238"/>
      <c r="CY22" s="238"/>
      <c r="CZ22" s="238"/>
      <c r="DB22" s="238"/>
      <c r="DC22" s="238"/>
      <c r="DD22" s="238"/>
      <c r="DE22" s="238"/>
      <c r="DG22" s="238"/>
      <c r="DH22" s="238"/>
      <c r="DI22" s="238"/>
      <c r="DJ22" s="238"/>
    </row>
    <row r="23" spans="1:114" x14ac:dyDescent="0.25">
      <c r="A23" s="224" t="s">
        <v>985</v>
      </c>
      <c r="B23" s="224"/>
      <c r="D23" s="225" t="s">
        <v>982</v>
      </c>
      <c r="E23" s="226"/>
      <c r="F23" s="226"/>
      <c r="G23" s="226"/>
      <c r="H23" s="226"/>
      <c r="J23" s="232">
        <f t="shared" si="0"/>
        <v>32.333333333333336</v>
      </c>
      <c r="K23" s="236"/>
      <c r="L23" s="236"/>
      <c r="M23" s="232">
        <f t="shared" si="1"/>
        <v>0</v>
      </c>
      <c r="O23" s="232">
        <f>1*9.6*5/6</f>
        <v>8</v>
      </c>
      <c r="P23" s="236"/>
      <c r="Q23" s="236"/>
      <c r="R23" s="232"/>
      <c r="T23" s="232">
        <f>1*10*5/6</f>
        <v>8.3333333333333339</v>
      </c>
      <c r="U23" s="236"/>
      <c r="V23" s="236"/>
      <c r="W23" s="232"/>
      <c r="Y23" s="232">
        <f>1*9.6*5/6</f>
        <v>8</v>
      </c>
      <c r="Z23" s="236"/>
      <c r="AA23" s="236"/>
      <c r="AB23" s="232"/>
      <c r="AD23" s="232">
        <f>1*9.6*5/6</f>
        <v>8</v>
      </c>
      <c r="AE23" s="236"/>
      <c r="AF23" s="236"/>
      <c r="AG23" s="232"/>
      <c r="AI23" s="302">
        <f t="shared" ref="AI23:AI38" si="22">SUM(AN23,AS23,AX23,BC23)</f>
        <v>64.666666666666671</v>
      </c>
      <c r="AJ23" s="236"/>
      <c r="AK23" s="236"/>
      <c r="AL23" s="232">
        <f t="shared" ref="AL23:AL38" si="23">SUM(AQ23,AV23,BA23,BF23)</f>
        <v>0</v>
      </c>
      <c r="AM23" s="208"/>
      <c r="AN23" s="232">
        <f t="shared" ref="AN23:AN25" si="24">2*9.6*5/6</f>
        <v>16</v>
      </c>
      <c r="AO23" s="236"/>
      <c r="AP23" s="236"/>
      <c r="AQ23" s="232"/>
      <c r="AS23" s="232">
        <f>2*10*5/6</f>
        <v>16.666666666666668</v>
      </c>
      <c r="AT23" s="236"/>
      <c r="AU23" s="236"/>
      <c r="AV23" s="232"/>
      <c r="AX23" s="232">
        <f t="shared" ref="AX23" si="25">2*9.6*5/6</f>
        <v>16</v>
      </c>
      <c r="AY23" s="236"/>
      <c r="AZ23" s="236"/>
      <c r="BA23" s="232"/>
      <c r="BC23" s="232">
        <f>2*9.6*5/6</f>
        <v>16</v>
      </c>
      <c r="BD23" s="236"/>
      <c r="BE23" s="236"/>
      <c r="BF23" s="232"/>
      <c r="BI23" s="302">
        <f t="shared" ref="BI23:BI38" si="26">SUM(BN23,BS23,BX23,CC23)</f>
        <v>60.333333333333336</v>
      </c>
      <c r="BJ23" s="236"/>
      <c r="BK23" s="236"/>
      <c r="BL23" s="232">
        <f t="shared" ref="BL23:BL38" si="27">SUM(BQ23,BV23,CA23,CF23)</f>
        <v>0</v>
      </c>
      <c r="BM23" s="208"/>
      <c r="BN23" s="232">
        <f>2*9.6*5/6</f>
        <v>16</v>
      </c>
      <c r="BO23" s="236"/>
      <c r="BP23" s="236"/>
      <c r="BQ23" s="232"/>
      <c r="BS23" s="232">
        <f t="shared" ref="BS23:BS24" si="28">2*10*5/6</f>
        <v>16.666666666666668</v>
      </c>
      <c r="BT23" s="236"/>
      <c r="BU23" s="236"/>
      <c r="BV23" s="232"/>
      <c r="BX23" s="232">
        <f>2*9.6*5/6</f>
        <v>16</v>
      </c>
      <c r="BY23" s="236"/>
      <c r="BZ23" s="236"/>
      <c r="CA23" s="232"/>
      <c r="CC23" s="232">
        <f>2*7*5/6</f>
        <v>11.666666666666666</v>
      </c>
      <c r="CD23" s="236"/>
      <c r="CE23" s="236"/>
      <c r="CF23" s="232"/>
      <c r="CH23" s="232">
        <f>SUM(CM23,CR23,CW23,DB23)</f>
        <v>0</v>
      </c>
      <c r="CI23" s="236"/>
      <c r="CJ23" s="236"/>
      <c r="CK23" s="232">
        <f>SUM(CP23,CU23,CZ23,DE23)</f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>SUM(J23,AI23,BI23,CH23)</f>
        <v>157.33333333333334</v>
      </c>
      <c r="DH23" s="236"/>
      <c r="DI23" s="236"/>
      <c r="DJ23" s="232">
        <f>SUM(M23,AL23,BL23,CK23)</f>
        <v>0</v>
      </c>
    </row>
    <row r="24" spans="1:114" x14ac:dyDescent="0.25">
      <c r="A24" s="224" t="s">
        <v>986</v>
      </c>
      <c r="B24" s="224"/>
      <c r="D24" s="225" t="s">
        <v>982</v>
      </c>
      <c r="E24" s="226"/>
      <c r="F24" s="226"/>
      <c r="G24" s="226"/>
      <c r="H24" s="226"/>
      <c r="J24" s="232">
        <f t="shared" si="0"/>
        <v>97</v>
      </c>
      <c r="K24" s="236"/>
      <c r="L24" s="236"/>
      <c r="M24" s="232">
        <f t="shared" si="1"/>
        <v>0</v>
      </c>
      <c r="O24" s="232">
        <f>4*9.6*5/6</f>
        <v>32</v>
      </c>
      <c r="P24" s="236"/>
      <c r="Q24" s="236"/>
      <c r="R24" s="232"/>
      <c r="T24" s="232">
        <f>3*10*5/6</f>
        <v>25</v>
      </c>
      <c r="U24" s="236"/>
      <c r="V24" s="236"/>
      <c r="W24" s="232"/>
      <c r="Y24" s="232">
        <f>3*9.6*5/6</f>
        <v>24</v>
      </c>
      <c r="Z24" s="236"/>
      <c r="AA24" s="236"/>
      <c r="AB24" s="232"/>
      <c r="AD24" s="232">
        <f t="shared" ref="AD24:AD29" si="29">2*9.6*5/6</f>
        <v>16</v>
      </c>
      <c r="AE24" s="236"/>
      <c r="AF24" s="236"/>
      <c r="AG24" s="232"/>
      <c r="AI24" s="302">
        <f t="shared" si="22"/>
        <v>16</v>
      </c>
      <c r="AJ24" s="236"/>
      <c r="AK24" s="236"/>
      <c r="AL24" s="232">
        <f t="shared" si="23"/>
        <v>0</v>
      </c>
      <c r="AM24" s="208"/>
      <c r="AN24" s="232">
        <f t="shared" si="24"/>
        <v>16</v>
      </c>
      <c r="AO24" s="236"/>
      <c r="AP24" s="236"/>
      <c r="AQ24" s="232"/>
      <c r="AS24" s="232">
        <v>0</v>
      </c>
      <c r="AT24" s="236"/>
      <c r="AU24" s="236"/>
      <c r="AV24" s="232"/>
      <c r="AX24" s="232">
        <v>0</v>
      </c>
      <c r="AY24" s="236"/>
      <c r="AZ24" s="236"/>
      <c r="BA24" s="232"/>
      <c r="BC24" s="232">
        <f t="shared" ref="BC24:BC35" si="30">0*9*5/6</f>
        <v>0</v>
      </c>
      <c r="BD24" s="236"/>
      <c r="BE24" s="236"/>
      <c r="BF24" s="232"/>
      <c r="BI24" s="302">
        <f t="shared" si="26"/>
        <v>32.666666666666671</v>
      </c>
      <c r="BJ24" s="236"/>
      <c r="BK24" s="236"/>
      <c r="BL24" s="232">
        <f t="shared" si="27"/>
        <v>0</v>
      </c>
      <c r="BM24" s="208"/>
      <c r="BN24" s="232">
        <f>2*9.6*5/6</f>
        <v>16</v>
      </c>
      <c r="BO24" s="236"/>
      <c r="BP24" s="236"/>
      <c r="BQ24" s="232"/>
      <c r="BS24" s="232">
        <f t="shared" si="28"/>
        <v>16.666666666666668</v>
      </c>
      <c r="BT24" s="236"/>
      <c r="BU24" s="236"/>
      <c r="BV24" s="232"/>
      <c r="BX24" s="232">
        <f t="shared" ref="BX24:BX34" si="31">0*9*5/6</f>
        <v>0</v>
      </c>
      <c r="BY24" s="236"/>
      <c r="BZ24" s="236"/>
      <c r="CA24" s="232"/>
      <c r="CC24" s="232">
        <v>0</v>
      </c>
      <c r="CD24" s="236"/>
      <c r="CE24" s="236"/>
      <c r="CF24" s="232"/>
      <c r="CH24" s="232">
        <f t="shared" ref="CH24:CH38" si="32">SUM(CM24,CR24,CW24,DB24)</f>
        <v>0</v>
      </c>
      <c r="CI24" s="236"/>
      <c r="CJ24" s="236"/>
      <c r="CK24" s="232">
        <f t="shared" ref="CK24:CK38" si="33">SUM(CP24,CU24,CZ24,DE24)</f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ref="DG24:DG34" si="34">SUM(J24,AI24,BI24,CH24)</f>
        <v>145.66666666666669</v>
      </c>
      <c r="DH24" s="236"/>
      <c r="DI24" s="236"/>
      <c r="DJ24" s="232">
        <f t="shared" ref="DJ24:DJ38" si="35">SUM(M24,AL24,BL24,CK24)</f>
        <v>0</v>
      </c>
    </row>
    <row r="25" spans="1:114" x14ac:dyDescent="0.25">
      <c r="A25" s="224" t="s">
        <v>177</v>
      </c>
      <c r="B25" s="224"/>
      <c r="D25" s="225" t="s">
        <v>982</v>
      </c>
      <c r="E25" s="226"/>
      <c r="F25" s="226"/>
      <c r="G25" s="226"/>
      <c r="H25" s="226"/>
      <c r="J25" s="232">
        <f t="shared" si="0"/>
        <v>64.666666666666671</v>
      </c>
      <c r="K25" s="236"/>
      <c r="L25" s="236"/>
      <c r="M25" s="232">
        <f t="shared" si="1"/>
        <v>0</v>
      </c>
      <c r="O25" s="232">
        <f t="shared" ref="O25:O29" si="36">2*9.6*5/6</f>
        <v>16</v>
      </c>
      <c r="P25" s="236"/>
      <c r="Q25" s="236"/>
      <c r="R25" s="232"/>
      <c r="T25" s="232">
        <f t="shared" ref="T25:T29" si="37">2*10*5/6</f>
        <v>16.666666666666668</v>
      </c>
      <c r="U25" s="236"/>
      <c r="V25" s="236"/>
      <c r="W25" s="232"/>
      <c r="Y25" s="232">
        <f t="shared" ref="Y25:Y29" si="38">2*9.6*5/6</f>
        <v>16</v>
      </c>
      <c r="Z25" s="236"/>
      <c r="AA25" s="236"/>
      <c r="AB25" s="232"/>
      <c r="AD25" s="232">
        <f t="shared" si="29"/>
        <v>16</v>
      </c>
      <c r="AE25" s="236"/>
      <c r="AF25" s="236"/>
      <c r="AG25" s="232"/>
      <c r="AI25" s="302">
        <f t="shared" si="22"/>
        <v>32</v>
      </c>
      <c r="AJ25" s="236"/>
      <c r="AK25" s="236"/>
      <c r="AL25" s="232">
        <f t="shared" si="23"/>
        <v>0</v>
      </c>
      <c r="AM25" s="208"/>
      <c r="AN25" s="232">
        <f t="shared" si="24"/>
        <v>16</v>
      </c>
      <c r="AO25" s="236"/>
      <c r="AP25" s="236"/>
      <c r="AQ25" s="232"/>
      <c r="AS25" s="232">
        <v>0</v>
      </c>
      <c r="AT25" s="236"/>
      <c r="AU25" s="236"/>
      <c r="AV25" s="232"/>
      <c r="AX25" s="232">
        <v>0</v>
      </c>
      <c r="AY25" s="236"/>
      <c r="AZ25" s="236"/>
      <c r="BA25" s="232"/>
      <c r="BC25" s="232">
        <f>2*9.6*5/6</f>
        <v>16</v>
      </c>
      <c r="BD25" s="236"/>
      <c r="BE25" s="236"/>
      <c r="BF25" s="232"/>
      <c r="BI25" s="302">
        <f t="shared" si="26"/>
        <v>0</v>
      </c>
      <c r="BJ25" s="236"/>
      <c r="BK25" s="236"/>
      <c r="BL25" s="232">
        <f t="shared" si="27"/>
        <v>0</v>
      </c>
      <c r="BM25" s="208"/>
      <c r="BN25" s="232">
        <f t="shared" ref="BN25:BN34" si="39">0*9*5/6</f>
        <v>0</v>
      </c>
      <c r="BO25" s="236"/>
      <c r="BP25" s="236"/>
      <c r="BQ25" s="232"/>
      <c r="BS25" s="232">
        <f t="shared" ref="BS25:BS34" si="40">0*9*5/6</f>
        <v>0</v>
      </c>
      <c r="BT25" s="236"/>
      <c r="BU25" s="236"/>
      <c r="BV25" s="232"/>
      <c r="BX25" s="232">
        <f t="shared" si="31"/>
        <v>0</v>
      </c>
      <c r="BY25" s="236"/>
      <c r="BZ25" s="236"/>
      <c r="CA25" s="232"/>
      <c r="CC25" s="232">
        <f t="shared" ref="CC25:CC34" si="41">0*6*5/6</f>
        <v>0</v>
      </c>
      <c r="CD25" s="236"/>
      <c r="CE25" s="236"/>
      <c r="CF25" s="232"/>
      <c r="CH25" s="232">
        <f t="shared" si="32"/>
        <v>0</v>
      </c>
      <c r="CI25" s="236"/>
      <c r="CJ25" s="236"/>
      <c r="CK25" s="232">
        <f t="shared" si="33"/>
        <v>0</v>
      </c>
      <c r="CM25" s="253"/>
      <c r="CN25" s="236"/>
      <c r="CO25" s="236"/>
      <c r="CP25" s="232"/>
      <c r="CR25" s="253"/>
      <c r="CS25" s="236"/>
      <c r="CT25" s="236"/>
      <c r="CU25" s="232"/>
      <c r="CW25" s="253"/>
      <c r="CX25" s="236"/>
      <c r="CY25" s="236"/>
      <c r="CZ25" s="232"/>
      <c r="DB25" s="232"/>
      <c r="DC25" s="236"/>
      <c r="DD25" s="236"/>
      <c r="DE25" s="232"/>
      <c r="DG25" s="232">
        <f t="shared" si="34"/>
        <v>96.666666666666671</v>
      </c>
      <c r="DH25" s="236"/>
      <c r="DI25" s="236"/>
      <c r="DJ25" s="232">
        <f t="shared" si="35"/>
        <v>0</v>
      </c>
    </row>
    <row r="26" spans="1:114" x14ac:dyDescent="0.25">
      <c r="A26" s="224" t="s">
        <v>972</v>
      </c>
      <c r="B26" s="224"/>
      <c r="D26" s="225" t="s">
        <v>982</v>
      </c>
      <c r="E26" s="226"/>
      <c r="F26" s="226"/>
      <c r="G26" s="226"/>
      <c r="H26" s="226"/>
      <c r="J26" s="232">
        <f t="shared" si="0"/>
        <v>129.33333333333334</v>
      </c>
      <c r="K26" s="236"/>
      <c r="L26" s="236"/>
      <c r="M26" s="232">
        <f t="shared" si="1"/>
        <v>0</v>
      </c>
      <c r="O26" s="232">
        <f>4*9.6*5/6</f>
        <v>32</v>
      </c>
      <c r="P26" s="236"/>
      <c r="Q26" s="236"/>
      <c r="R26" s="232"/>
      <c r="T26" s="232">
        <f>4*10*5/6</f>
        <v>33.333333333333336</v>
      </c>
      <c r="U26" s="236"/>
      <c r="V26" s="236"/>
      <c r="W26" s="232"/>
      <c r="Y26" s="232">
        <f>4*9.6*5/6</f>
        <v>32</v>
      </c>
      <c r="Z26" s="236"/>
      <c r="AA26" s="236"/>
      <c r="AB26" s="232"/>
      <c r="AD26" s="232">
        <f>4*9.6*5/6</f>
        <v>32</v>
      </c>
      <c r="AE26" s="236"/>
      <c r="AF26" s="236"/>
      <c r="AG26" s="232"/>
      <c r="AI26" s="302">
        <f t="shared" si="22"/>
        <v>65.333333333333343</v>
      </c>
      <c r="AJ26" s="236"/>
      <c r="AK26" s="236"/>
      <c r="AL26" s="232">
        <f t="shared" si="23"/>
        <v>0</v>
      </c>
      <c r="AM26" s="208"/>
      <c r="AN26" s="232">
        <v>0</v>
      </c>
      <c r="AO26" s="236"/>
      <c r="AP26" s="236"/>
      <c r="AQ26" s="232"/>
      <c r="AS26" s="232">
        <f>4*10*5/6</f>
        <v>33.333333333333336</v>
      </c>
      <c r="AT26" s="236"/>
      <c r="AU26" s="236"/>
      <c r="AV26" s="232"/>
      <c r="AX26" s="232">
        <v>0</v>
      </c>
      <c r="AY26" s="236"/>
      <c r="AZ26" s="236"/>
      <c r="BA26" s="232"/>
      <c r="BC26" s="232">
        <f>4*9.6*5/6</f>
        <v>32</v>
      </c>
      <c r="BD26" s="236"/>
      <c r="BE26" s="236"/>
      <c r="BF26" s="232"/>
      <c r="BI26" s="302">
        <f t="shared" si="26"/>
        <v>0</v>
      </c>
      <c r="BJ26" s="236"/>
      <c r="BK26" s="236"/>
      <c r="BL26" s="232">
        <f t="shared" si="27"/>
        <v>0</v>
      </c>
      <c r="BM26" s="208"/>
      <c r="BN26" s="232">
        <f t="shared" si="39"/>
        <v>0</v>
      </c>
      <c r="BO26" s="236"/>
      <c r="BP26" s="236"/>
      <c r="BQ26" s="232"/>
      <c r="BS26" s="232">
        <f t="shared" si="40"/>
        <v>0</v>
      </c>
      <c r="BT26" s="236"/>
      <c r="BU26" s="236"/>
      <c r="BV26" s="232"/>
      <c r="BX26" s="232">
        <f t="shared" si="31"/>
        <v>0</v>
      </c>
      <c r="BY26" s="236"/>
      <c r="BZ26" s="236"/>
      <c r="CA26" s="232"/>
      <c r="CC26" s="232">
        <f t="shared" si="41"/>
        <v>0</v>
      </c>
      <c r="CD26" s="236"/>
      <c r="CE26" s="236"/>
      <c r="CF26" s="232"/>
      <c r="CH26" s="232">
        <f t="shared" si="32"/>
        <v>0</v>
      </c>
      <c r="CI26" s="236"/>
      <c r="CJ26" s="236"/>
      <c r="CK26" s="232">
        <f t="shared" si="33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34"/>
        <v>194.66666666666669</v>
      </c>
      <c r="DH26" s="236"/>
      <c r="DI26" s="236"/>
      <c r="DJ26" s="232">
        <f t="shared" si="35"/>
        <v>0</v>
      </c>
    </row>
    <row r="27" spans="1:114" x14ac:dyDescent="0.25">
      <c r="A27" s="224" t="s">
        <v>971</v>
      </c>
      <c r="B27" s="224"/>
      <c r="D27" s="225" t="s">
        <v>982</v>
      </c>
      <c r="E27" s="226"/>
      <c r="F27" s="226"/>
      <c r="G27" s="226"/>
      <c r="H27" s="226"/>
      <c r="J27" s="232">
        <f t="shared" si="0"/>
        <v>32.333333333333336</v>
      </c>
      <c r="K27" s="236"/>
      <c r="L27" s="236"/>
      <c r="M27" s="232">
        <f t="shared" si="1"/>
        <v>0</v>
      </c>
      <c r="O27" s="232">
        <f>1*9.6*5/6</f>
        <v>8</v>
      </c>
      <c r="P27" s="236"/>
      <c r="Q27" s="236"/>
      <c r="R27" s="232"/>
      <c r="T27" s="232">
        <f>1*10*5/6</f>
        <v>8.3333333333333339</v>
      </c>
      <c r="U27" s="236"/>
      <c r="V27" s="236"/>
      <c r="W27" s="232"/>
      <c r="Y27" s="232">
        <f t="shared" si="38"/>
        <v>16</v>
      </c>
      <c r="Z27" s="236"/>
      <c r="AA27" s="236"/>
      <c r="AB27" s="232"/>
      <c r="AD27" s="232">
        <f>0*9.6*5/6</f>
        <v>0</v>
      </c>
      <c r="AE27" s="236"/>
      <c r="AF27" s="236"/>
      <c r="AG27" s="232"/>
      <c r="AI27" s="302">
        <f t="shared" si="22"/>
        <v>0</v>
      </c>
      <c r="AJ27" s="236"/>
      <c r="AK27" s="236"/>
      <c r="AL27" s="232">
        <f t="shared" si="23"/>
        <v>0</v>
      </c>
      <c r="AM27" s="208"/>
      <c r="AN27" s="232">
        <v>0</v>
      </c>
      <c r="AO27" s="236"/>
      <c r="AP27" s="236"/>
      <c r="AQ27" s="232"/>
      <c r="AS27" s="232">
        <f t="shared" ref="AS27:AS35" si="42">0*9*5/6</f>
        <v>0</v>
      </c>
      <c r="AT27" s="236"/>
      <c r="AU27" s="236"/>
      <c r="AV27" s="232"/>
      <c r="AX27" s="232">
        <v>0</v>
      </c>
      <c r="AY27" s="236"/>
      <c r="AZ27" s="236"/>
      <c r="BA27" s="232"/>
      <c r="BC27" s="232">
        <f t="shared" si="30"/>
        <v>0</v>
      </c>
      <c r="BD27" s="236"/>
      <c r="BE27" s="236"/>
      <c r="BF27" s="232"/>
      <c r="BI27" s="302">
        <f t="shared" si="26"/>
        <v>0</v>
      </c>
      <c r="BJ27" s="236"/>
      <c r="BK27" s="236"/>
      <c r="BL27" s="232">
        <f t="shared" si="27"/>
        <v>0</v>
      </c>
      <c r="BM27" s="208"/>
      <c r="BN27" s="232">
        <f t="shared" si="39"/>
        <v>0</v>
      </c>
      <c r="BO27" s="236"/>
      <c r="BP27" s="236"/>
      <c r="BQ27" s="232"/>
      <c r="BS27" s="232">
        <f t="shared" si="40"/>
        <v>0</v>
      </c>
      <c r="BT27" s="236"/>
      <c r="BU27" s="236"/>
      <c r="BV27" s="232"/>
      <c r="BX27" s="232">
        <f t="shared" si="31"/>
        <v>0</v>
      </c>
      <c r="BY27" s="236"/>
      <c r="BZ27" s="236"/>
      <c r="CA27" s="232"/>
      <c r="CC27" s="232">
        <f t="shared" si="41"/>
        <v>0</v>
      </c>
      <c r="CD27" s="236"/>
      <c r="CE27" s="236"/>
      <c r="CF27" s="232"/>
      <c r="CH27" s="232">
        <f t="shared" si="32"/>
        <v>0</v>
      </c>
      <c r="CI27" s="236"/>
      <c r="CJ27" s="236"/>
      <c r="CK27" s="232">
        <f t="shared" si="33"/>
        <v>0</v>
      </c>
      <c r="CM27" s="232"/>
      <c r="CN27" s="236"/>
      <c r="CO27" s="236"/>
      <c r="CP27" s="232"/>
      <c r="CR27" s="232"/>
      <c r="CS27" s="236"/>
      <c r="CT27" s="236"/>
      <c r="CU27" s="232"/>
      <c r="CW27" s="232"/>
      <c r="CX27" s="236"/>
      <c r="CY27" s="236"/>
      <c r="CZ27" s="232"/>
      <c r="DB27" s="232"/>
      <c r="DC27" s="236"/>
      <c r="DD27" s="236"/>
      <c r="DE27" s="232"/>
      <c r="DG27" s="232">
        <f t="shared" si="34"/>
        <v>32.333333333333336</v>
      </c>
      <c r="DH27" s="236"/>
      <c r="DI27" s="236"/>
      <c r="DJ27" s="232">
        <f t="shared" si="35"/>
        <v>0</v>
      </c>
    </row>
    <row r="28" spans="1:114" x14ac:dyDescent="0.25">
      <c r="A28" s="224" t="s">
        <v>977</v>
      </c>
      <c r="B28" s="224"/>
      <c r="D28" s="225" t="s">
        <v>982</v>
      </c>
      <c r="E28" s="226"/>
      <c r="F28" s="226"/>
      <c r="G28" s="226"/>
      <c r="H28" s="226"/>
      <c r="J28" s="232">
        <f>SUM(O28,T28,Y28,AD28)</f>
        <v>97.333333333333343</v>
      </c>
      <c r="K28" s="236"/>
      <c r="L28" s="236"/>
      <c r="M28" s="232">
        <f t="shared" si="1"/>
        <v>0</v>
      </c>
      <c r="O28" s="232">
        <f>4*9.6*5/6</f>
        <v>32</v>
      </c>
      <c r="P28" s="236"/>
      <c r="Q28" s="236"/>
      <c r="R28" s="232"/>
      <c r="T28" s="232">
        <f>4*10*5/6</f>
        <v>33.333333333333336</v>
      </c>
      <c r="U28" s="236"/>
      <c r="V28" s="236"/>
      <c r="W28" s="232"/>
      <c r="Y28" s="232">
        <f>4*9.6*5/6</f>
        <v>32</v>
      </c>
      <c r="Z28" s="236"/>
      <c r="AA28" s="236"/>
      <c r="AB28" s="232"/>
      <c r="AD28" s="232">
        <f>0*9.6*5/6</f>
        <v>0</v>
      </c>
      <c r="AE28" s="236"/>
      <c r="AF28" s="236"/>
      <c r="AG28" s="232"/>
      <c r="AI28" s="302">
        <f t="shared" si="22"/>
        <v>0</v>
      </c>
      <c r="AJ28" s="236"/>
      <c r="AK28" s="236"/>
      <c r="AL28" s="232">
        <f t="shared" si="23"/>
        <v>0</v>
      </c>
      <c r="AM28" s="208"/>
      <c r="AN28" s="232">
        <v>0</v>
      </c>
      <c r="AO28" s="236"/>
      <c r="AP28" s="236"/>
      <c r="AQ28" s="232"/>
      <c r="AS28" s="232">
        <f t="shared" si="42"/>
        <v>0</v>
      </c>
      <c r="AT28" s="236"/>
      <c r="AU28" s="236"/>
      <c r="AV28" s="232"/>
      <c r="AX28" s="232">
        <v>0</v>
      </c>
      <c r="AY28" s="236"/>
      <c r="AZ28" s="236"/>
      <c r="BA28" s="232"/>
      <c r="BC28" s="232">
        <f t="shared" si="30"/>
        <v>0</v>
      </c>
      <c r="BD28" s="236"/>
      <c r="BE28" s="236"/>
      <c r="BF28" s="232"/>
      <c r="BI28" s="302">
        <f t="shared" si="26"/>
        <v>0</v>
      </c>
      <c r="BJ28" s="236"/>
      <c r="BK28" s="236"/>
      <c r="BL28" s="232">
        <f t="shared" si="27"/>
        <v>0</v>
      </c>
      <c r="BM28" s="208"/>
      <c r="BN28" s="232">
        <f t="shared" si="39"/>
        <v>0</v>
      </c>
      <c r="BO28" s="236"/>
      <c r="BP28" s="236"/>
      <c r="BQ28" s="232"/>
      <c r="BS28" s="232">
        <f t="shared" si="40"/>
        <v>0</v>
      </c>
      <c r="BT28" s="236"/>
      <c r="BU28" s="236"/>
      <c r="BV28" s="232"/>
      <c r="BX28" s="232">
        <f t="shared" si="31"/>
        <v>0</v>
      </c>
      <c r="BY28" s="236"/>
      <c r="BZ28" s="236"/>
      <c r="CA28" s="232"/>
      <c r="CC28" s="232">
        <f t="shared" si="41"/>
        <v>0</v>
      </c>
      <c r="CD28" s="236"/>
      <c r="CE28" s="236"/>
      <c r="CF28" s="232"/>
      <c r="CH28" s="232">
        <f t="shared" si="32"/>
        <v>0</v>
      </c>
      <c r="CI28" s="236"/>
      <c r="CJ28" s="236"/>
      <c r="CK28" s="232">
        <f t="shared" si="33"/>
        <v>0</v>
      </c>
      <c r="CM28" s="232"/>
      <c r="CN28" s="236"/>
      <c r="CO28" s="236"/>
      <c r="CP28" s="232"/>
      <c r="CR28" s="232"/>
      <c r="CS28" s="236"/>
      <c r="CT28" s="236"/>
      <c r="CU28" s="232"/>
      <c r="CW28" s="232"/>
      <c r="CX28" s="236"/>
      <c r="CY28" s="236"/>
      <c r="CZ28" s="232"/>
      <c r="DB28" s="232"/>
      <c r="DC28" s="236"/>
      <c r="DD28" s="236"/>
      <c r="DE28" s="232"/>
      <c r="DG28" s="232">
        <f t="shared" si="34"/>
        <v>97.333333333333343</v>
      </c>
      <c r="DH28" s="236"/>
      <c r="DI28" s="236"/>
      <c r="DJ28" s="232">
        <f t="shared" si="35"/>
        <v>0</v>
      </c>
    </row>
    <row r="29" spans="1:114" x14ac:dyDescent="0.25">
      <c r="A29" s="224" t="s">
        <v>976</v>
      </c>
      <c r="B29" s="224"/>
      <c r="D29" s="225" t="s">
        <v>982</v>
      </c>
      <c r="E29" s="226"/>
      <c r="F29" s="226"/>
      <c r="G29" s="226"/>
      <c r="H29" s="226"/>
      <c r="J29" s="232">
        <f>SUM(O29,T29,Y29,AD29)</f>
        <v>64.666666666666671</v>
      </c>
      <c r="K29" s="236"/>
      <c r="L29" s="236"/>
      <c r="M29" s="232">
        <f t="shared" si="1"/>
        <v>0</v>
      </c>
      <c r="O29" s="232">
        <f t="shared" si="36"/>
        <v>16</v>
      </c>
      <c r="P29" s="236"/>
      <c r="Q29" s="236"/>
      <c r="R29" s="232"/>
      <c r="T29" s="232">
        <f t="shared" si="37"/>
        <v>16.666666666666668</v>
      </c>
      <c r="U29" s="236"/>
      <c r="V29" s="236"/>
      <c r="W29" s="232"/>
      <c r="Y29" s="232">
        <f t="shared" si="38"/>
        <v>16</v>
      </c>
      <c r="Z29" s="236"/>
      <c r="AA29" s="236"/>
      <c r="AB29" s="232"/>
      <c r="AD29" s="232">
        <f t="shared" si="29"/>
        <v>16</v>
      </c>
      <c r="AE29" s="236"/>
      <c r="AF29" s="236"/>
      <c r="AG29" s="232"/>
      <c r="AI29" s="302">
        <f t="shared" si="22"/>
        <v>0</v>
      </c>
      <c r="AJ29" s="236"/>
      <c r="AK29" s="236"/>
      <c r="AL29" s="232">
        <f t="shared" si="23"/>
        <v>0</v>
      </c>
      <c r="AM29" s="208"/>
      <c r="AN29" s="232">
        <v>0</v>
      </c>
      <c r="AO29" s="236"/>
      <c r="AP29" s="236"/>
      <c r="AQ29" s="232"/>
      <c r="AS29" s="232">
        <v>0</v>
      </c>
      <c r="AT29" s="236"/>
      <c r="AU29" s="236"/>
      <c r="AV29" s="232"/>
      <c r="AX29" s="232">
        <v>0</v>
      </c>
      <c r="AY29" s="236"/>
      <c r="AZ29" s="236"/>
      <c r="BA29" s="232"/>
      <c r="BC29" s="232">
        <v>0</v>
      </c>
      <c r="BD29" s="236"/>
      <c r="BE29" s="236"/>
      <c r="BF29" s="232"/>
      <c r="BI29" s="302">
        <f t="shared" si="26"/>
        <v>0</v>
      </c>
      <c r="BJ29" s="236"/>
      <c r="BK29" s="236"/>
      <c r="BL29" s="232">
        <f t="shared" si="27"/>
        <v>0</v>
      </c>
      <c r="BM29" s="208"/>
      <c r="BN29" s="232">
        <v>0</v>
      </c>
      <c r="BO29" s="236"/>
      <c r="BP29" s="236"/>
      <c r="BQ29" s="232"/>
      <c r="BS29" s="232">
        <f t="shared" si="40"/>
        <v>0</v>
      </c>
      <c r="BT29" s="236"/>
      <c r="BU29" s="236"/>
      <c r="BV29" s="232"/>
      <c r="BX29" s="232">
        <f t="shared" si="31"/>
        <v>0</v>
      </c>
      <c r="BY29" s="236"/>
      <c r="BZ29" s="236"/>
      <c r="CA29" s="232"/>
      <c r="CC29" s="232">
        <f t="shared" si="41"/>
        <v>0</v>
      </c>
      <c r="CD29" s="236"/>
      <c r="CE29" s="236"/>
      <c r="CF29" s="232"/>
      <c r="CH29" s="232">
        <f t="shared" si="32"/>
        <v>0</v>
      </c>
      <c r="CI29" s="236"/>
      <c r="CJ29" s="236"/>
      <c r="CK29" s="232">
        <f t="shared" si="33"/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 t="shared" si="34"/>
        <v>64.666666666666671</v>
      </c>
      <c r="DH29" s="236"/>
      <c r="DI29" s="236"/>
      <c r="DJ29" s="232">
        <f t="shared" si="35"/>
        <v>0</v>
      </c>
    </row>
    <row r="30" spans="1:114" x14ac:dyDescent="0.25">
      <c r="A30" s="224" t="s">
        <v>978</v>
      </c>
      <c r="B30" s="224"/>
      <c r="D30" s="225" t="s">
        <v>982</v>
      </c>
      <c r="E30" s="226"/>
      <c r="F30" s="226"/>
      <c r="G30" s="226"/>
      <c r="H30" s="226"/>
      <c r="J30" s="232">
        <f t="shared" si="0"/>
        <v>0</v>
      </c>
      <c r="K30" s="236"/>
      <c r="L30" s="236"/>
      <c r="M30" s="232">
        <f t="shared" si="1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2">
        <f t="shared" si="22"/>
        <v>24.333333333333336</v>
      </c>
      <c r="AJ30" s="236"/>
      <c r="AK30" s="236"/>
      <c r="AL30" s="232">
        <f t="shared" si="23"/>
        <v>0</v>
      </c>
      <c r="AM30" s="208"/>
      <c r="AN30" s="232">
        <f>2*9.6*5/6</f>
        <v>16</v>
      </c>
      <c r="AO30" s="236"/>
      <c r="AP30" s="236"/>
      <c r="AQ30" s="232"/>
      <c r="AS30" s="232">
        <f>1*10*5/6</f>
        <v>8.3333333333333339</v>
      </c>
      <c r="AT30" s="236"/>
      <c r="AU30" s="236"/>
      <c r="AV30" s="232"/>
      <c r="AX30" s="232">
        <v>0</v>
      </c>
      <c r="AY30" s="236"/>
      <c r="AZ30" s="236"/>
      <c r="BA30" s="232"/>
      <c r="BC30" s="232">
        <v>0</v>
      </c>
      <c r="BD30" s="236"/>
      <c r="BE30" s="236"/>
      <c r="BF30" s="232"/>
      <c r="BI30" s="302">
        <f t="shared" si="26"/>
        <v>0</v>
      </c>
      <c r="BJ30" s="236"/>
      <c r="BK30" s="236"/>
      <c r="BL30" s="232">
        <f t="shared" si="27"/>
        <v>0</v>
      </c>
      <c r="BM30" s="208"/>
      <c r="BN30" s="232">
        <f t="shared" si="39"/>
        <v>0</v>
      </c>
      <c r="BO30" s="236"/>
      <c r="BP30" s="236"/>
      <c r="BQ30" s="232"/>
      <c r="BS30" s="232">
        <f t="shared" si="40"/>
        <v>0</v>
      </c>
      <c r="BT30" s="236"/>
      <c r="BU30" s="236"/>
      <c r="BV30" s="232"/>
      <c r="BX30" s="232">
        <f t="shared" si="31"/>
        <v>0</v>
      </c>
      <c r="BY30" s="236"/>
      <c r="BZ30" s="236"/>
      <c r="CA30" s="232"/>
      <c r="CC30" s="232">
        <f t="shared" si="41"/>
        <v>0</v>
      </c>
      <c r="CD30" s="236"/>
      <c r="CE30" s="236"/>
      <c r="CF30" s="232"/>
      <c r="CH30" s="232">
        <f t="shared" si="32"/>
        <v>0</v>
      </c>
      <c r="CI30" s="236"/>
      <c r="CJ30" s="236"/>
      <c r="CK30" s="232">
        <f t="shared" si="33"/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si="34"/>
        <v>24.333333333333336</v>
      </c>
      <c r="DH30" s="236"/>
      <c r="DI30" s="236"/>
      <c r="DJ30" s="232">
        <f t="shared" si="35"/>
        <v>0</v>
      </c>
    </row>
    <row r="31" spans="1:114" x14ac:dyDescent="0.25">
      <c r="A31" s="224" t="s">
        <v>987</v>
      </c>
      <c r="B31" s="224"/>
      <c r="D31" s="225" t="s">
        <v>982</v>
      </c>
      <c r="E31" s="226"/>
      <c r="F31" s="226"/>
      <c r="G31" s="226"/>
      <c r="H31" s="226"/>
      <c r="J31" s="232"/>
      <c r="K31" s="236"/>
      <c r="L31" s="236"/>
      <c r="M31" s="232"/>
      <c r="O31" s="232"/>
      <c r="P31" s="236"/>
      <c r="Q31" s="236"/>
      <c r="R31" s="232"/>
      <c r="T31" s="232"/>
      <c r="U31" s="236"/>
      <c r="V31" s="236"/>
      <c r="W31" s="232"/>
      <c r="Y31" s="232"/>
      <c r="Z31" s="236"/>
      <c r="AA31" s="236"/>
      <c r="AB31" s="232"/>
      <c r="AD31" s="232"/>
      <c r="AE31" s="236"/>
      <c r="AF31" s="236"/>
      <c r="AG31" s="232"/>
      <c r="AI31" s="302">
        <f t="shared" si="22"/>
        <v>32.666666666666671</v>
      </c>
      <c r="AJ31" s="236"/>
      <c r="AK31" s="236"/>
      <c r="AL31" s="232">
        <f t="shared" si="23"/>
        <v>0</v>
      </c>
      <c r="AM31" s="208"/>
      <c r="AN31" s="232">
        <v>0</v>
      </c>
      <c r="AO31" s="236"/>
      <c r="AP31" s="236"/>
      <c r="AQ31" s="232"/>
      <c r="AS31" s="232">
        <f>2*10*5/6</f>
        <v>16.666666666666668</v>
      </c>
      <c r="AT31" s="236"/>
      <c r="AU31" s="236"/>
      <c r="AV31" s="232"/>
      <c r="AX31" s="232">
        <v>0</v>
      </c>
      <c r="AY31" s="236"/>
      <c r="AZ31" s="236"/>
      <c r="BA31" s="232"/>
      <c r="BC31" s="232">
        <f>2*9.6*5/6</f>
        <v>16</v>
      </c>
      <c r="BD31" s="236"/>
      <c r="BE31" s="236"/>
      <c r="BF31" s="232"/>
      <c r="BI31" s="302">
        <f t="shared" ref="BI31" si="43">SUM(BN31,BS31,BX31,CC31)</f>
        <v>32.666666666666671</v>
      </c>
      <c r="BJ31" s="236"/>
      <c r="BK31" s="236"/>
      <c r="BL31" s="232">
        <f t="shared" ref="BL31" si="44">SUM(BQ31,BV31,CA31,CF31)</f>
        <v>0</v>
      </c>
      <c r="BM31" s="208"/>
      <c r="BN31" s="232">
        <f>2*9.6*5/6</f>
        <v>16</v>
      </c>
      <c r="BO31" s="236"/>
      <c r="BP31" s="236"/>
      <c r="BQ31" s="232"/>
      <c r="BS31" s="232">
        <f t="shared" ref="BS31" si="45">2*10*5/6</f>
        <v>16.666666666666668</v>
      </c>
      <c r="BT31" s="236"/>
      <c r="BU31" s="236"/>
      <c r="BV31" s="232"/>
      <c r="BX31" s="232">
        <f t="shared" si="31"/>
        <v>0</v>
      </c>
      <c r="BY31" s="236"/>
      <c r="BZ31" s="236"/>
      <c r="CA31" s="232"/>
      <c r="CC31" s="232">
        <f t="shared" si="41"/>
        <v>0</v>
      </c>
      <c r="CD31" s="236"/>
      <c r="CE31" s="236"/>
      <c r="CF31" s="232"/>
      <c r="CH31" s="232"/>
      <c r="CI31" s="236"/>
      <c r="CJ31" s="236"/>
      <c r="CK31" s="232"/>
      <c r="CM31" s="232"/>
      <c r="CN31" s="236"/>
      <c r="CO31" s="236"/>
      <c r="CP31" s="232"/>
      <c r="CR31" s="232"/>
      <c r="CS31" s="236"/>
      <c r="CT31" s="236"/>
      <c r="CU31" s="232"/>
      <c r="CW31" s="232"/>
      <c r="CX31" s="236"/>
      <c r="CY31" s="236"/>
      <c r="CZ31" s="232"/>
      <c r="DB31" s="232"/>
      <c r="DC31" s="236"/>
      <c r="DD31" s="236"/>
      <c r="DE31" s="232"/>
      <c r="DG31" s="232">
        <f t="shared" si="34"/>
        <v>65.333333333333343</v>
      </c>
      <c r="DH31" s="236"/>
      <c r="DI31" s="236"/>
      <c r="DJ31" s="232"/>
    </row>
    <row r="32" spans="1:114" x14ac:dyDescent="0.25">
      <c r="A32" s="224" t="s">
        <v>979</v>
      </c>
      <c r="B32" s="224"/>
      <c r="D32" s="225" t="s">
        <v>982</v>
      </c>
      <c r="E32" s="226"/>
      <c r="F32" s="226"/>
      <c r="G32" s="226"/>
      <c r="H32" s="226"/>
      <c r="J32" s="232">
        <f t="shared" si="0"/>
        <v>0</v>
      </c>
      <c r="K32" s="236"/>
      <c r="L32" s="236"/>
      <c r="M32" s="232">
        <f t="shared" si="1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53"/>
      <c r="AE32" s="236"/>
      <c r="AF32" s="236"/>
      <c r="AG32" s="232"/>
      <c r="AI32" s="302">
        <f t="shared" si="22"/>
        <v>0</v>
      </c>
      <c r="AJ32" s="236"/>
      <c r="AK32" s="236"/>
      <c r="AL32" s="232">
        <f t="shared" si="23"/>
        <v>0</v>
      </c>
      <c r="AM32" s="208"/>
      <c r="AN32" s="232">
        <v>0</v>
      </c>
      <c r="AO32" s="236"/>
      <c r="AP32" s="236"/>
      <c r="AQ32" s="232"/>
      <c r="AS32" s="232">
        <f t="shared" si="42"/>
        <v>0</v>
      </c>
      <c r="AT32" s="236"/>
      <c r="AU32" s="236"/>
      <c r="AV32" s="232"/>
      <c r="AX32" s="232">
        <v>0</v>
      </c>
      <c r="AY32" s="236"/>
      <c r="AZ32" s="236"/>
      <c r="BA32" s="232"/>
      <c r="BC32" s="253">
        <v>0</v>
      </c>
      <c r="BD32" s="236"/>
      <c r="BE32" s="236"/>
      <c r="BF32" s="232"/>
      <c r="BI32" s="302">
        <f t="shared" si="26"/>
        <v>32.666666666666671</v>
      </c>
      <c r="BJ32" s="236"/>
      <c r="BK32" s="236"/>
      <c r="BL32" s="232">
        <f t="shared" si="27"/>
        <v>0</v>
      </c>
      <c r="BM32" s="208"/>
      <c r="BN32" s="232">
        <f>2*9.6*5/6</f>
        <v>16</v>
      </c>
      <c r="BO32" s="236"/>
      <c r="BP32" s="236"/>
      <c r="BQ32" s="232"/>
      <c r="BS32" s="232">
        <f t="shared" ref="BS32" si="46">2*10*5/6</f>
        <v>16.666666666666668</v>
      </c>
      <c r="BT32" s="236"/>
      <c r="BU32" s="236"/>
      <c r="BV32" s="232"/>
      <c r="BX32" s="232">
        <f t="shared" si="31"/>
        <v>0</v>
      </c>
      <c r="BY32" s="236"/>
      <c r="BZ32" s="236"/>
      <c r="CA32" s="232"/>
      <c r="CC32" s="232">
        <f t="shared" si="41"/>
        <v>0</v>
      </c>
      <c r="CD32" s="236"/>
      <c r="CE32" s="236"/>
      <c r="CF32" s="232"/>
      <c r="CH32" s="232">
        <f t="shared" si="32"/>
        <v>0</v>
      </c>
      <c r="CI32" s="236"/>
      <c r="CJ32" s="236"/>
      <c r="CK32" s="232">
        <f t="shared" si="33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53"/>
      <c r="DC32" s="236"/>
      <c r="DD32" s="236"/>
      <c r="DE32" s="232"/>
      <c r="DG32" s="232">
        <f t="shared" si="34"/>
        <v>32.666666666666671</v>
      </c>
      <c r="DH32" s="236"/>
      <c r="DI32" s="236"/>
      <c r="DJ32" s="232">
        <f t="shared" si="35"/>
        <v>0</v>
      </c>
    </row>
    <row r="33" spans="1:114" x14ac:dyDescent="0.25">
      <c r="A33" s="224" t="s">
        <v>980</v>
      </c>
      <c r="B33" s="224"/>
      <c r="D33" s="225" t="s">
        <v>982</v>
      </c>
      <c r="E33" s="226"/>
      <c r="F33" s="226"/>
      <c r="G33" s="226"/>
      <c r="H33" s="226"/>
      <c r="J33" s="232">
        <f t="shared" si="0"/>
        <v>0</v>
      </c>
      <c r="K33" s="236"/>
      <c r="L33" s="236"/>
      <c r="M33" s="232">
        <f t="shared" si="1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2">
        <f t="shared" si="22"/>
        <v>24</v>
      </c>
      <c r="AJ33" s="236"/>
      <c r="AK33" s="236"/>
      <c r="AL33" s="232">
        <f t="shared" si="23"/>
        <v>0</v>
      </c>
      <c r="AM33" s="208"/>
      <c r="AN33" s="232">
        <v>0</v>
      </c>
      <c r="AO33" s="236"/>
      <c r="AP33" s="236"/>
      <c r="AQ33" s="232"/>
      <c r="AS33" s="232">
        <v>0</v>
      </c>
      <c r="AT33" s="236"/>
      <c r="AU33" s="236"/>
      <c r="AV33" s="232"/>
      <c r="AX33" s="232">
        <f>3*9.6*5/6</f>
        <v>24</v>
      </c>
      <c r="AY33" s="236"/>
      <c r="AZ33" s="236"/>
      <c r="BA33" s="232"/>
      <c r="BC33" s="232">
        <f t="shared" si="30"/>
        <v>0</v>
      </c>
      <c r="BD33" s="236"/>
      <c r="BE33" s="236"/>
      <c r="BF33" s="232"/>
      <c r="BI33" s="302">
        <f t="shared" ref="BI33:BI34" si="47">SUM(BN33,BS33,BX33,CC33)</f>
        <v>0</v>
      </c>
      <c r="BJ33" s="236"/>
      <c r="BK33" s="236"/>
      <c r="BL33" s="232">
        <f t="shared" ref="BL33:BL34" si="48">SUM(BQ33,BV33,CA33,CF33)</f>
        <v>0</v>
      </c>
      <c r="BM33" s="208"/>
      <c r="BN33" s="232">
        <f t="shared" si="39"/>
        <v>0</v>
      </c>
      <c r="BO33" s="236"/>
      <c r="BP33" s="236"/>
      <c r="BQ33" s="232"/>
      <c r="BS33" s="232">
        <f t="shared" si="40"/>
        <v>0</v>
      </c>
      <c r="BT33" s="236"/>
      <c r="BU33" s="236"/>
      <c r="BV33" s="232"/>
      <c r="BX33" s="232">
        <f t="shared" si="31"/>
        <v>0</v>
      </c>
      <c r="BY33" s="236"/>
      <c r="BZ33" s="236"/>
      <c r="CA33" s="232"/>
      <c r="CC33" s="232">
        <f t="shared" si="41"/>
        <v>0</v>
      </c>
      <c r="CD33" s="236"/>
      <c r="CE33" s="236"/>
      <c r="CF33" s="232"/>
      <c r="CH33" s="232">
        <f t="shared" si="32"/>
        <v>0</v>
      </c>
      <c r="CI33" s="236"/>
      <c r="CJ33" s="236"/>
      <c r="CK33" s="232">
        <f t="shared" si="33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34"/>
        <v>24</v>
      </c>
      <c r="DH33" s="236"/>
      <c r="DI33" s="236"/>
      <c r="DJ33" s="232">
        <f t="shared" si="35"/>
        <v>0</v>
      </c>
    </row>
    <row r="34" spans="1:114" x14ac:dyDescent="0.25">
      <c r="A34" s="224" t="s">
        <v>988</v>
      </c>
      <c r="B34" s="224"/>
      <c r="D34" s="225" t="s">
        <v>982</v>
      </c>
      <c r="E34" s="226"/>
      <c r="F34" s="226"/>
      <c r="G34" s="226"/>
      <c r="H34" s="226"/>
      <c r="J34" s="232"/>
      <c r="K34" s="236"/>
      <c r="L34" s="236"/>
      <c r="M34" s="232"/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2">
        <f t="shared" ref="AI34" si="49">SUM(AN34,AS34,AX34,BC34)</f>
        <v>32</v>
      </c>
      <c r="AJ34" s="236"/>
      <c r="AK34" s="236"/>
      <c r="AL34" s="232">
        <f t="shared" ref="AL34" si="50">SUM(AQ34,AV34,BA34,BF34)</f>
        <v>0</v>
      </c>
      <c r="AM34" s="208"/>
      <c r="AN34" s="232">
        <v>0</v>
      </c>
      <c r="AO34" s="236"/>
      <c r="AP34" s="236"/>
      <c r="AQ34" s="232"/>
      <c r="AS34" s="232">
        <v>0</v>
      </c>
      <c r="AT34" s="236"/>
      <c r="AU34" s="236"/>
      <c r="AV34" s="232"/>
      <c r="AX34" s="232">
        <f>4*9.6*5/6</f>
        <v>32</v>
      </c>
      <c r="AY34" s="236"/>
      <c r="AZ34" s="236"/>
      <c r="BA34" s="232"/>
      <c r="BC34" s="232"/>
      <c r="BD34" s="236"/>
      <c r="BE34" s="236"/>
      <c r="BF34" s="232"/>
      <c r="BI34" s="302">
        <f t="shared" si="47"/>
        <v>0</v>
      </c>
      <c r="BJ34" s="236"/>
      <c r="BK34" s="236"/>
      <c r="BL34" s="232">
        <f t="shared" si="48"/>
        <v>0</v>
      </c>
      <c r="BM34" s="208"/>
      <c r="BN34" s="232">
        <f t="shared" si="39"/>
        <v>0</v>
      </c>
      <c r="BO34" s="236"/>
      <c r="BP34" s="236"/>
      <c r="BQ34" s="232"/>
      <c r="BS34" s="232">
        <f t="shared" si="40"/>
        <v>0</v>
      </c>
      <c r="BT34" s="236"/>
      <c r="BU34" s="236"/>
      <c r="BV34" s="232"/>
      <c r="BX34" s="232">
        <f t="shared" si="31"/>
        <v>0</v>
      </c>
      <c r="BY34" s="236"/>
      <c r="BZ34" s="236"/>
      <c r="CA34" s="232"/>
      <c r="CC34" s="232">
        <f t="shared" si="41"/>
        <v>0</v>
      </c>
      <c r="CD34" s="236"/>
      <c r="CE34" s="236"/>
      <c r="CF34" s="232"/>
      <c r="CH34" s="232"/>
      <c r="CI34" s="236"/>
      <c r="CJ34" s="236"/>
      <c r="CK34" s="232"/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34"/>
        <v>32</v>
      </c>
      <c r="DH34" s="236"/>
      <c r="DI34" s="236"/>
      <c r="DJ34" s="232"/>
    </row>
    <row r="35" spans="1:114" x14ac:dyDescent="0.25">
      <c r="A35" s="224" t="s">
        <v>989</v>
      </c>
      <c r="B35" s="224"/>
      <c r="D35" s="225" t="s">
        <v>982</v>
      </c>
      <c r="E35" s="226"/>
      <c r="F35" s="226"/>
      <c r="G35" s="226"/>
      <c r="H35" s="226"/>
      <c r="J35" s="232">
        <f t="shared" si="0"/>
        <v>0</v>
      </c>
      <c r="K35" s="236"/>
      <c r="L35" s="236"/>
      <c r="M35" s="232">
        <f t="shared" si="1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2">
        <f t="shared" si="22"/>
        <v>0</v>
      </c>
      <c r="AJ35" s="236"/>
      <c r="AK35" s="236"/>
      <c r="AL35" s="232">
        <f t="shared" si="23"/>
        <v>0</v>
      </c>
      <c r="AM35" s="208"/>
      <c r="AN35" s="232">
        <v>0</v>
      </c>
      <c r="AO35" s="236"/>
      <c r="AP35" s="236"/>
      <c r="AQ35" s="232"/>
      <c r="AS35" s="232">
        <f t="shared" si="42"/>
        <v>0</v>
      </c>
      <c r="AT35" s="236"/>
      <c r="AU35" s="236"/>
      <c r="AV35" s="232"/>
      <c r="AX35" s="232">
        <f t="shared" ref="AX35" si="51">0*9*5/6</f>
        <v>0</v>
      </c>
      <c r="AY35" s="236"/>
      <c r="AZ35" s="236"/>
      <c r="BA35" s="232"/>
      <c r="BC35" s="232">
        <f t="shared" si="30"/>
        <v>0</v>
      </c>
      <c r="BD35" s="236"/>
      <c r="BE35" s="236"/>
      <c r="BF35" s="232"/>
      <c r="BI35" s="302">
        <f t="shared" si="26"/>
        <v>96</v>
      </c>
      <c r="BJ35" s="236"/>
      <c r="BK35" s="236"/>
      <c r="BL35" s="232">
        <f t="shared" si="27"/>
        <v>0</v>
      </c>
      <c r="BM35" s="340"/>
      <c r="BN35" s="332">
        <f>3*9.6*5/6</f>
        <v>24</v>
      </c>
      <c r="BO35" s="236"/>
      <c r="BP35" s="236"/>
      <c r="BQ35" s="232"/>
      <c r="BS35" s="232">
        <f>2*10*5/6</f>
        <v>16.666666666666668</v>
      </c>
      <c r="BT35" s="236"/>
      <c r="BU35" s="236"/>
      <c r="BV35" s="232"/>
      <c r="BX35" s="232">
        <f>4*9.6*5/6</f>
        <v>32</v>
      </c>
      <c r="BY35" s="236"/>
      <c r="BZ35" s="236"/>
      <c r="CA35" s="232"/>
      <c r="CC35" s="232">
        <f>4*7*5/6</f>
        <v>23.333333333333332</v>
      </c>
      <c r="CD35" s="236"/>
      <c r="CE35" s="236"/>
      <c r="CF35" s="232"/>
      <c r="CH35" s="232">
        <f t="shared" si="32"/>
        <v>0</v>
      </c>
      <c r="CI35" s="236"/>
      <c r="CJ35" s="236"/>
      <c r="CK35" s="232">
        <f t="shared" si="33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ref="DG35:DG38" si="52">SUM(J35,AI35,BI35,CH35)</f>
        <v>96</v>
      </c>
      <c r="DH35" s="236"/>
      <c r="DI35" s="236"/>
      <c r="DJ35" s="232">
        <f t="shared" si="35"/>
        <v>0</v>
      </c>
    </row>
    <row r="36" spans="1:114" ht="15" hidden="1" customHeight="1" x14ac:dyDescent="0.25">
      <c r="A36" s="224" t="s">
        <v>85</v>
      </c>
      <c r="B36" s="224"/>
      <c r="D36" s="225"/>
      <c r="E36" s="226"/>
      <c r="F36" s="226"/>
      <c r="G36" s="226"/>
      <c r="H36" s="226"/>
      <c r="J36" s="232">
        <f t="shared" si="0"/>
        <v>0</v>
      </c>
      <c r="K36" s="236"/>
      <c r="L36" s="236"/>
      <c r="M36" s="232">
        <f t="shared" si="1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2">
        <f t="shared" si="22"/>
        <v>0</v>
      </c>
      <c r="AJ36" s="236"/>
      <c r="AK36" s="236"/>
      <c r="AL36" s="232">
        <f t="shared" si="23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2">
        <f t="shared" si="26"/>
        <v>0</v>
      </c>
      <c r="BJ36" s="236"/>
      <c r="BK36" s="236"/>
      <c r="BL36" s="232">
        <f t="shared" si="27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32"/>
        <v>0</v>
      </c>
      <c r="CI36" s="236"/>
      <c r="CJ36" s="236"/>
      <c r="CK36" s="232">
        <f t="shared" si="33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52"/>
        <v>0</v>
      </c>
      <c r="DH36" s="236"/>
      <c r="DI36" s="236"/>
      <c r="DJ36" s="232">
        <f t="shared" si="35"/>
        <v>0</v>
      </c>
    </row>
    <row r="37" spans="1:114" ht="15" hidden="1" customHeight="1" x14ac:dyDescent="0.25">
      <c r="A37" s="224" t="s">
        <v>86</v>
      </c>
      <c r="B37" s="224"/>
      <c r="D37" s="225"/>
      <c r="E37" s="226"/>
      <c r="F37" s="226"/>
      <c r="G37" s="226"/>
      <c r="H37" s="226"/>
      <c r="J37" s="232">
        <f t="shared" si="0"/>
        <v>0</v>
      </c>
      <c r="K37" s="236"/>
      <c r="L37" s="236"/>
      <c r="M37" s="232">
        <f t="shared" si="1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32"/>
      <c r="AE37" s="236"/>
      <c r="AF37" s="236"/>
      <c r="AG37" s="232"/>
      <c r="AI37" s="302">
        <f t="shared" si="22"/>
        <v>0</v>
      </c>
      <c r="AJ37" s="236"/>
      <c r="AK37" s="236"/>
      <c r="AL37" s="232">
        <f t="shared" si="23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32"/>
      <c r="BD37" s="236"/>
      <c r="BE37" s="236"/>
      <c r="BF37" s="232"/>
      <c r="BI37" s="302">
        <f t="shared" si="26"/>
        <v>0</v>
      </c>
      <c r="BJ37" s="236"/>
      <c r="BK37" s="236"/>
      <c r="BL37" s="232">
        <f t="shared" si="27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32"/>
      <c r="CD37" s="236"/>
      <c r="CE37" s="236"/>
      <c r="CF37" s="232"/>
      <c r="CH37" s="232">
        <f t="shared" si="32"/>
        <v>0</v>
      </c>
      <c r="CI37" s="236"/>
      <c r="CJ37" s="236"/>
      <c r="CK37" s="232">
        <f t="shared" si="33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32"/>
      <c r="DC37" s="236"/>
      <c r="DD37" s="236"/>
      <c r="DE37" s="232"/>
      <c r="DG37" s="232">
        <f t="shared" si="52"/>
        <v>0</v>
      </c>
      <c r="DH37" s="236"/>
      <c r="DI37" s="236"/>
      <c r="DJ37" s="232">
        <f t="shared" si="35"/>
        <v>0</v>
      </c>
    </row>
    <row r="38" spans="1:114" ht="15" hidden="1" customHeight="1" x14ac:dyDescent="0.25">
      <c r="A38" s="224" t="s">
        <v>87</v>
      </c>
      <c r="B38" s="224"/>
      <c r="D38" s="225"/>
      <c r="E38" s="226"/>
      <c r="F38" s="226"/>
      <c r="G38" s="226"/>
      <c r="H38" s="226"/>
      <c r="J38" s="232">
        <f t="shared" si="0"/>
        <v>0</v>
      </c>
      <c r="K38" s="236"/>
      <c r="L38" s="236"/>
      <c r="M38" s="232">
        <f t="shared" si="1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232">
        <f t="shared" si="22"/>
        <v>0</v>
      </c>
      <c r="AJ38" s="236"/>
      <c r="AK38" s="236"/>
      <c r="AL38" s="232">
        <f t="shared" si="23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232">
        <f t="shared" si="26"/>
        <v>0</v>
      </c>
      <c r="BJ38" s="236"/>
      <c r="BK38" s="236"/>
      <c r="BL38" s="232">
        <f t="shared" si="27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32"/>
        <v>0</v>
      </c>
      <c r="CI38" s="236"/>
      <c r="CJ38" s="236"/>
      <c r="CK38" s="232">
        <f t="shared" si="33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52"/>
        <v>0</v>
      </c>
      <c r="DH38" s="236"/>
      <c r="DI38" s="236"/>
      <c r="DJ38" s="232">
        <f t="shared" si="35"/>
        <v>0</v>
      </c>
    </row>
    <row r="39" spans="1:114" s="208" customFormat="1" x14ac:dyDescent="0.25">
      <c r="A39" s="227"/>
      <c r="B39" s="227"/>
      <c r="D39" s="218"/>
      <c r="J39" s="252"/>
      <c r="K39" s="252"/>
      <c r="L39" s="252"/>
      <c r="M39" s="252"/>
      <c r="O39" s="252"/>
      <c r="P39" s="252"/>
      <c r="Q39" s="252"/>
      <c r="R39" s="252"/>
      <c r="T39" s="252"/>
      <c r="U39" s="252"/>
      <c r="V39" s="252"/>
      <c r="W39" s="252"/>
      <c r="Y39" s="252"/>
      <c r="Z39" s="252"/>
      <c r="AA39" s="252"/>
      <c r="AB39" s="252"/>
      <c r="AD39" s="252"/>
      <c r="AE39" s="252"/>
      <c r="AF39" s="252"/>
      <c r="AG39" s="252"/>
      <c r="AI39" s="252"/>
      <c r="AJ39" s="252"/>
      <c r="AK39" s="252"/>
      <c r="AL39" s="252"/>
      <c r="AN39" s="252"/>
      <c r="AO39" s="252"/>
      <c r="AP39" s="252"/>
      <c r="AQ39" s="252"/>
      <c r="AS39" s="252"/>
      <c r="AT39" s="252"/>
      <c r="AU39" s="252"/>
      <c r="AV39" s="252"/>
      <c r="AX39" s="252"/>
      <c r="AY39" s="252"/>
      <c r="AZ39" s="252"/>
      <c r="BA39" s="252"/>
      <c r="BC39" s="252"/>
      <c r="BD39" s="252"/>
      <c r="BE39" s="252"/>
      <c r="BF39" s="252"/>
      <c r="BI39" s="252"/>
      <c r="BJ39" s="252"/>
      <c r="BK39" s="252"/>
      <c r="BL39" s="252"/>
      <c r="BN39" s="252"/>
      <c r="BO39" s="252"/>
      <c r="BP39" s="252"/>
      <c r="BQ39" s="252"/>
      <c r="BS39" s="252"/>
      <c r="BT39" s="252"/>
      <c r="BU39" s="252"/>
      <c r="BV39" s="252"/>
      <c r="BX39" s="252"/>
      <c r="BY39" s="252"/>
      <c r="BZ39" s="252"/>
      <c r="CA39" s="252"/>
      <c r="CC39" s="252"/>
      <c r="CD39" s="252"/>
      <c r="CE39" s="252"/>
      <c r="CF39" s="252"/>
      <c r="CH39" s="252"/>
      <c r="CI39" s="252"/>
      <c r="CJ39" s="252"/>
      <c r="CK39" s="252"/>
      <c r="CM39" s="252"/>
      <c r="CN39" s="252"/>
      <c r="CO39" s="252"/>
      <c r="CP39" s="252"/>
      <c r="CR39" s="252"/>
      <c r="CS39" s="252"/>
      <c r="CT39" s="252"/>
      <c r="CU39" s="252"/>
      <c r="CW39" s="252"/>
      <c r="CX39" s="252"/>
      <c r="CY39" s="252"/>
      <c r="CZ39" s="252"/>
      <c r="DB39" s="252"/>
      <c r="DC39" s="252"/>
      <c r="DD39" s="252"/>
      <c r="DE39" s="252"/>
      <c r="DG39" s="252"/>
      <c r="DH39" s="252"/>
      <c r="DI39" s="252"/>
      <c r="DJ39" s="252"/>
    </row>
    <row r="40" spans="1:114" s="250" customFormat="1" ht="30" x14ac:dyDescent="0.25">
      <c r="A40" s="219" t="s">
        <v>185</v>
      </c>
      <c r="B40" s="220" t="s">
        <v>192</v>
      </c>
      <c r="C40" s="221"/>
      <c r="D40" s="222"/>
      <c r="E40" s="223"/>
      <c r="F40" s="223"/>
      <c r="G40" s="223"/>
      <c r="H40" s="223"/>
      <c r="I40" s="221"/>
      <c r="J40" s="238"/>
      <c r="K40" s="238"/>
      <c r="L40" s="238"/>
      <c r="M40" s="238"/>
      <c r="N40" s="221"/>
      <c r="O40" s="238"/>
      <c r="P40" s="238"/>
      <c r="Q40" s="238"/>
      <c r="R40" s="238"/>
      <c r="S40" s="221"/>
      <c r="T40" s="238"/>
      <c r="U40" s="238"/>
      <c r="V40" s="238"/>
      <c r="W40" s="238"/>
      <c r="X40" s="221"/>
      <c r="Y40" s="238"/>
      <c r="Z40" s="238"/>
      <c r="AA40" s="238"/>
      <c r="AB40" s="238"/>
      <c r="AD40" s="238"/>
      <c r="AE40" s="238"/>
      <c r="AF40" s="238"/>
      <c r="AG40" s="238"/>
      <c r="AI40" s="238"/>
      <c r="AJ40" s="238"/>
      <c r="AK40" s="238"/>
      <c r="AL40" s="238"/>
      <c r="AM40" s="221"/>
      <c r="AN40" s="238"/>
      <c r="AO40" s="238"/>
      <c r="AP40" s="238"/>
      <c r="AQ40" s="238"/>
      <c r="AR40" s="221"/>
      <c r="AS40" s="238"/>
      <c r="AT40" s="238"/>
      <c r="AU40" s="238"/>
      <c r="AV40" s="238"/>
      <c r="AW40" s="221"/>
      <c r="AX40" s="238"/>
      <c r="AY40" s="238"/>
      <c r="AZ40" s="238"/>
      <c r="BA40" s="238"/>
      <c r="BC40" s="238"/>
      <c r="BD40" s="238"/>
      <c r="BE40" s="238"/>
      <c r="BF40" s="238"/>
      <c r="BI40" s="238"/>
      <c r="BJ40" s="238"/>
      <c r="BK40" s="238"/>
      <c r="BL40" s="238"/>
      <c r="BM40" s="221"/>
      <c r="BN40" s="238"/>
      <c r="BO40" s="238"/>
      <c r="BP40" s="238"/>
      <c r="BQ40" s="238"/>
      <c r="BR40" s="221"/>
      <c r="BS40" s="238"/>
      <c r="BT40" s="238"/>
      <c r="BU40" s="238"/>
      <c r="BV40" s="238"/>
      <c r="BW40" s="221"/>
      <c r="BX40" s="238"/>
      <c r="BY40" s="238"/>
      <c r="BZ40" s="238"/>
      <c r="CA40" s="238"/>
      <c r="CC40" s="238"/>
      <c r="CD40" s="238"/>
      <c r="CE40" s="238"/>
      <c r="CF40" s="238"/>
      <c r="CH40" s="238"/>
      <c r="CI40" s="238"/>
      <c r="CJ40" s="238"/>
      <c r="CK40" s="238"/>
      <c r="CM40" s="238"/>
      <c r="CN40" s="238"/>
      <c r="CO40" s="238"/>
      <c r="CP40" s="238"/>
      <c r="CQ40" s="221"/>
      <c r="CR40" s="238"/>
      <c r="CS40" s="238"/>
      <c r="CT40" s="238"/>
      <c r="CU40" s="238"/>
      <c r="CV40" s="221"/>
      <c r="CW40" s="238"/>
      <c r="CX40" s="238"/>
      <c r="CY40" s="238"/>
      <c r="CZ40" s="238"/>
      <c r="DB40" s="238"/>
      <c r="DC40" s="238"/>
      <c r="DD40" s="238"/>
      <c r="DE40" s="238"/>
      <c r="DG40" s="238"/>
      <c r="DH40" s="238"/>
      <c r="DI40" s="238"/>
      <c r="DJ40" s="238"/>
    </row>
    <row r="41" spans="1:114" x14ac:dyDescent="0.25">
      <c r="A41" s="224" t="s">
        <v>186</v>
      </c>
      <c r="B41" s="224"/>
      <c r="D41" s="228"/>
      <c r="E41" s="229"/>
      <c r="F41" s="229"/>
      <c r="G41" s="229"/>
      <c r="H41" s="229"/>
      <c r="J41" s="232">
        <f t="shared" si="0"/>
        <v>64.666666666666671</v>
      </c>
      <c r="K41" s="236"/>
      <c r="L41" s="236"/>
      <c r="M41" s="232">
        <f t="shared" si="1"/>
        <v>0</v>
      </c>
      <c r="O41" s="232">
        <f>2*9.6*5/6</f>
        <v>16</v>
      </c>
      <c r="P41" s="236"/>
      <c r="Q41" s="236"/>
      <c r="R41" s="232"/>
      <c r="T41" s="232">
        <f>2*10*5/6</f>
        <v>16.666666666666668</v>
      </c>
      <c r="U41" s="236"/>
      <c r="V41" s="236"/>
      <c r="W41" s="232"/>
      <c r="Y41" s="232">
        <f>2*9.6*5/6</f>
        <v>16</v>
      </c>
      <c r="Z41" s="236"/>
      <c r="AA41" s="236"/>
      <c r="AB41" s="232"/>
      <c r="AD41" s="232">
        <f>2*9.6*5/6</f>
        <v>16</v>
      </c>
      <c r="AE41" s="236"/>
      <c r="AF41" s="236"/>
      <c r="AG41" s="232"/>
      <c r="AI41" s="302">
        <f t="shared" ref="AI41:AI44" si="53">SUM(AN41,AS41,AX41,BC41)</f>
        <v>0</v>
      </c>
      <c r="AJ41" s="236"/>
      <c r="AK41" s="236"/>
      <c r="AL41" s="232">
        <f t="shared" ref="AL41:AL44" si="54">SUM(AQ41,AV41,BA41,BF41)</f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2">
        <f t="shared" ref="BI41:BI44" si="55">SUM(BN41,BS41,BX41,CC41)</f>
        <v>0</v>
      </c>
      <c r="BJ41" s="236"/>
      <c r="BK41" s="236"/>
      <c r="BL41" s="232">
        <f t="shared" ref="BL41:BL44" si="56">SUM(BQ41,BV41,CA41,CF41)</f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>SUM(CM41,CR41,CW41,DB41)</f>
        <v>0</v>
      </c>
      <c r="CI41" s="236"/>
      <c r="CJ41" s="236"/>
      <c r="CK41" s="232">
        <f>SUM(CP41,CU41,CZ41,DE41)</f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>SUM(J41,AI41,BI41,CH41)</f>
        <v>64.666666666666671</v>
      </c>
      <c r="DH41" s="236"/>
      <c r="DI41" s="236"/>
      <c r="DJ41" s="232">
        <f>SUM(M41,AL41,BL41,CK41)</f>
        <v>0</v>
      </c>
    </row>
    <row r="42" spans="1:114" x14ac:dyDescent="0.25">
      <c r="A42" s="224" t="s">
        <v>187</v>
      </c>
      <c r="B42" s="224"/>
      <c r="D42" s="228"/>
      <c r="E42" s="229"/>
      <c r="F42" s="229"/>
      <c r="G42" s="229"/>
      <c r="H42" s="229"/>
      <c r="J42" s="232">
        <f t="shared" si="0"/>
        <v>0</v>
      </c>
      <c r="K42" s="236"/>
      <c r="L42" s="236"/>
      <c r="M42" s="232">
        <f t="shared" si="1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2">
        <f t="shared" si="53"/>
        <v>64.666666666666671</v>
      </c>
      <c r="AJ42" s="236"/>
      <c r="AK42" s="236"/>
      <c r="AL42" s="232">
        <f t="shared" si="54"/>
        <v>0</v>
      </c>
      <c r="AM42" s="208"/>
      <c r="AN42" s="232">
        <f>2*9.6*5/6</f>
        <v>16</v>
      </c>
      <c r="AO42" s="236"/>
      <c r="AP42" s="236"/>
      <c r="AQ42" s="232"/>
      <c r="AS42" s="232">
        <f>2*10*5/6</f>
        <v>16.666666666666668</v>
      </c>
      <c r="AT42" s="236"/>
      <c r="AU42" s="236"/>
      <c r="AV42" s="232"/>
      <c r="AX42" s="232">
        <f>2*9.6*5/6</f>
        <v>16</v>
      </c>
      <c r="AY42" s="236"/>
      <c r="AZ42" s="236"/>
      <c r="BA42" s="232"/>
      <c r="BC42" s="232">
        <f>2*9.6*5/6</f>
        <v>16</v>
      </c>
      <c r="BD42" s="236"/>
      <c r="BE42" s="236"/>
      <c r="BF42" s="232"/>
      <c r="BI42" s="302">
        <f t="shared" si="55"/>
        <v>0</v>
      </c>
      <c r="BJ42" s="236"/>
      <c r="BK42" s="236"/>
      <c r="BL42" s="232">
        <f t="shared" si="56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ref="CH42:CH44" si="57">SUM(CM42,CR42,CW42,DB42)</f>
        <v>0</v>
      </c>
      <c r="CI42" s="236"/>
      <c r="CJ42" s="236"/>
      <c r="CK42" s="232">
        <f t="shared" ref="CK42:CK44" si="58">SUM(CP42,CU42,CZ42,DE42)</f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ref="DG42:DG44" si="59">SUM(J42,AI42,BI42,CH42)</f>
        <v>64.666666666666671</v>
      </c>
      <c r="DH42" s="236"/>
      <c r="DI42" s="236"/>
      <c r="DJ42" s="232">
        <f t="shared" ref="DJ42:DJ44" si="60">SUM(M42,AL42,BL42,CK42)</f>
        <v>0</v>
      </c>
    </row>
    <row r="43" spans="1:114" x14ac:dyDescent="0.25">
      <c r="A43" s="224" t="s">
        <v>188</v>
      </c>
      <c r="B43" s="224"/>
      <c r="D43" s="228"/>
      <c r="E43" s="229"/>
      <c r="F43" s="229"/>
      <c r="G43" s="229"/>
      <c r="H43" s="229"/>
      <c r="J43" s="232">
        <f t="shared" si="0"/>
        <v>0</v>
      </c>
      <c r="K43" s="236"/>
      <c r="L43" s="236"/>
      <c r="M43" s="232">
        <f t="shared" si="1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2">
        <f t="shared" si="53"/>
        <v>0</v>
      </c>
      <c r="AJ43" s="236"/>
      <c r="AK43" s="236"/>
      <c r="AL43" s="232">
        <f t="shared" si="54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2">
        <f t="shared" si="55"/>
        <v>60.333333333333336</v>
      </c>
      <c r="BJ43" s="236"/>
      <c r="BK43" s="236"/>
      <c r="BL43" s="232">
        <f t="shared" si="56"/>
        <v>0</v>
      </c>
      <c r="BM43" s="208"/>
      <c r="BN43" s="232">
        <f>2*9.6*5/6</f>
        <v>16</v>
      </c>
      <c r="BO43" s="236"/>
      <c r="BP43" s="236"/>
      <c r="BQ43" s="232"/>
      <c r="BS43" s="232">
        <f t="shared" ref="BS43" si="61">2*10*5/6</f>
        <v>16.666666666666668</v>
      </c>
      <c r="BT43" s="236"/>
      <c r="BU43" s="236"/>
      <c r="BV43" s="232"/>
      <c r="BX43" s="232">
        <f>2*9.6*5/6</f>
        <v>16</v>
      </c>
      <c r="BY43" s="236"/>
      <c r="BZ43" s="236"/>
      <c r="CA43" s="232"/>
      <c r="CC43" s="232">
        <f>2*7*5/6</f>
        <v>11.666666666666666</v>
      </c>
      <c r="CD43" s="236"/>
      <c r="CE43" s="236"/>
      <c r="CF43" s="232"/>
      <c r="CH43" s="232">
        <f t="shared" si="57"/>
        <v>0</v>
      </c>
      <c r="CI43" s="236"/>
      <c r="CJ43" s="236"/>
      <c r="CK43" s="232">
        <f t="shared" si="58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59"/>
        <v>60.333333333333336</v>
      </c>
      <c r="DH43" s="236"/>
      <c r="DI43" s="236"/>
      <c r="DJ43" s="232">
        <f t="shared" si="60"/>
        <v>0</v>
      </c>
    </row>
    <row r="44" spans="1:114" s="230" customFormat="1" ht="15" hidden="1" customHeight="1" x14ac:dyDescent="0.25">
      <c r="A44" s="224" t="s">
        <v>191</v>
      </c>
      <c r="B44" s="224"/>
      <c r="D44" s="228"/>
      <c r="E44" s="229"/>
      <c r="F44" s="229"/>
      <c r="G44" s="229"/>
      <c r="H44" s="229"/>
      <c r="I44" s="208"/>
      <c r="J44" s="232">
        <f t="shared" si="0"/>
        <v>0</v>
      </c>
      <c r="K44" s="236"/>
      <c r="L44" s="236"/>
      <c r="M44" s="232">
        <f t="shared" si="1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302">
        <f t="shared" si="53"/>
        <v>0</v>
      </c>
      <c r="AJ44" s="236"/>
      <c r="AK44" s="236"/>
      <c r="AL44" s="232">
        <f t="shared" si="54"/>
        <v>0</v>
      </c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302">
        <f t="shared" si="55"/>
        <v>0</v>
      </c>
      <c r="BJ44" s="236"/>
      <c r="BK44" s="236"/>
      <c r="BL44" s="232">
        <f t="shared" si="56"/>
        <v>0</v>
      </c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57"/>
        <v>0</v>
      </c>
      <c r="CI44" s="236"/>
      <c r="CJ44" s="236"/>
      <c r="CK44" s="232">
        <f t="shared" si="58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59"/>
        <v>0</v>
      </c>
      <c r="DH44" s="236"/>
      <c r="DI44" s="236"/>
      <c r="DJ44" s="232">
        <f t="shared" si="60"/>
        <v>0</v>
      </c>
    </row>
    <row r="45" spans="1:114" s="208" customFormat="1" x14ac:dyDescent="0.25"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0</v>
      </c>
      <c r="B46" s="220" t="s">
        <v>192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31" t="s">
        <v>88</v>
      </c>
      <c r="B47" s="231"/>
      <c r="D47" s="225" t="s">
        <v>0</v>
      </c>
      <c r="E47" s="229"/>
      <c r="F47" s="229"/>
      <c r="G47" s="229"/>
      <c r="H47" s="229"/>
      <c r="J47" s="236"/>
      <c r="K47" s="232">
        <f>SUM(P47,U47,Z47,AE47)</f>
        <v>153.6</v>
      </c>
      <c r="L47" s="236"/>
      <c r="M47" s="236"/>
      <c r="O47" s="236"/>
      <c r="P47" s="232">
        <v>0</v>
      </c>
      <c r="Q47" s="236"/>
      <c r="R47" s="236"/>
      <c r="T47" s="236"/>
      <c r="U47" s="232">
        <f>0*9</f>
        <v>0</v>
      </c>
      <c r="V47" s="236"/>
      <c r="W47" s="236"/>
      <c r="Y47" s="236"/>
      <c r="Z47" s="232">
        <f>0*8.8</f>
        <v>0</v>
      </c>
      <c r="AA47" s="236"/>
      <c r="AB47" s="236"/>
      <c r="AD47" s="236"/>
      <c r="AE47" s="232">
        <f>16*9.6</f>
        <v>153.6</v>
      </c>
      <c r="AF47" s="236"/>
      <c r="AG47" s="236"/>
      <c r="AI47" s="303"/>
      <c r="AJ47" s="232">
        <f>SUM(AO47,AT47,AY47,BD47)</f>
        <v>0</v>
      </c>
      <c r="AK47" s="236"/>
      <c r="AL47" s="236"/>
      <c r="AM47" s="208"/>
      <c r="AN47" s="236"/>
      <c r="AO47" s="232"/>
      <c r="AP47" s="236"/>
      <c r="AQ47" s="236"/>
      <c r="AS47" s="236"/>
      <c r="AT47" s="232"/>
      <c r="AU47" s="236"/>
      <c r="AV47" s="236"/>
      <c r="AX47" s="236"/>
      <c r="AY47" s="232"/>
      <c r="AZ47" s="236"/>
      <c r="BA47" s="236"/>
      <c r="BC47" s="236"/>
      <c r="BD47" s="232"/>
      <c r="BE47" s="236"/>
      <c r="BF47" s="236"/>
      <c r="BI47" s="303"/>
      <c r="BJ47" s="232">
        <f>SUM(BO47,BT47,BY47,CD47)</f>
        <v>0</v>
      </c>
      <c r="BK47" s="236"/>
      <c r="BL47" s="236"/>
      <c r="BM47" s="208"/>
      <c r="BN47" s="236"/>
      <c r="BO47" s="232"/>
      <c r="BP47" s="236"/>
      <c r="BQ47" s="236"/>
      <c r="BS47" s="236"/>
      <c r="BT47" s="232"/>
      <c r="BU47" s="236"/>
      <c r="BV47" s="236"/>
      <c r="BX47" s="236"/>
      <c r="BY47" s="232"/>
      <c r="BZ47" s="236"/>
      <c r="CA47" s="236"/>
      <c r="CC47" s="236"/>
      <c r="CD47" s="232"/>
      <c r="CE47" s="236"/>
      <c r="CF47" s="236"/>
      <c r="CH47" s="236"/>
      <c r="CI47" s="232">
        <f>SUM(CN47,CS47,CX47,DC47)</f>
        <v>0</v>
      </c>
      <c r="CJ47" s="236"/>
      <c r="CK47" s="236"/>
      <c r="CM47" s="236"/>
      <c r="CN47" s="232"/>
      <c r="CO47" s="236"/>
      <c r="CP47" s="236"/>
      <c r="CR47" s="236"/>
      <c r="CS47" s="232"/>
      <c r="CT47" s="236"/>
      <c r="CU47" s="236"/>
      <c r="CW47" s="236"/>
      <c r="CX47" s="232"/>
      <c r="CY47" s="236"/>
      <c r="CZ47" s="236"/>
      <c r="DB47" s="236"/>
      <c r="DC47" s="232"/>
      <c r="DD47" s="236"/>
      <c r="DE47" s="236"/>
      <c r="DG47" s="236"/>
      <c r="DH47" s="232">
        <f>SUM(K47,AJ47,BJ47,CI47)</f>
        <v>153.6</v>
      </c>
      <c r="DI47" s="236"/>
      <c r="DJ47" s="236"/>
    </row>
    <row r="48" spans="1:114" x14ac:dyDescent="0.25">
      <c r="A48" s="231" t="s">
        <v>89</v>
      </c>
      <c r="B48" s="231"/>
      <c r="D48" s="225" t="s">
        <v>0</v>
      </c>
      <c r="E48" s="229"/>
      <c r="F48" s="229"/>
      <c r="G48" s="229"/>
      <c r="H48" s="229"/>
      <c r="J48" s="236"/>
      <c r="K48" s="232">
        <f t="shared" ref="K48:K51" si="62">SUM(P48,U48,Z48,AE48)</f>
        <v>0</v>
      </c>
      <c r="L48" s="236"/>
      <c r="M48" s="236"/>
      <c r="O48" s="236"/>
      <c r="P48" s="232"/>
      <c r="Q48" s="236"/>
      <c r="R48" s="236"/>
      <c r="T48" s="236"/>
      <c r="U48" s="232"/>
      <c r="V48" s="236"/>
      <c r="W48" s="236"/>
      <c r="Y48" s="236"/>
      <c r="Z48" s="232"/>
      <c r="AA48" s="236"/>
      <c r="AB48" s="236"/>
      <c r="AD48" s="236"/>
      <c r="AE48" s="232"/>
      <c r="AF48" s="236"/>
      <c r="AG48" s="236"/>
      <c r="AI48" s="303"/>
      <c r="AJ48" s="232">
        <f t="shared" ref="AJ48:AJ51" si="63">SUM(AO48,AT48,AY48,BD48)</f>
        <v>620.80000000000007</v>
      </c>
      <c r="AK48" s="236"/>
      <c r="AL48" s="236"/>
      <c r="AM48" s="208"/>
      <c r="AN48" s="236"/>
      <c r="AO48" s="232">
        <f>16*9.6</f>
        <v>153.6</v>
      </c>
      <c r="AP48" s="236"/>
      <c r="AQ48" s="236"/>
      <c r="AS48" s="236"/>
      <c r="AT48" s="232">
        <f>16*10</f>
        <v>160</v>
      </c>
      <c r="AU48" s="236"/>
      <c r="AV48" s="236"/>
      <c r="AX48" s="236"/>
      <c r="AY48" s="232">
        <f>16*9.6</f>
        <v>153.6</v>
      </c>
      <c r="AZ48" s="236"/>
      <c r="BA48" s="236"/>
      <c r="BC48" s="236"/>
      <c r="BD48" s="232">
        <f>16*9.6</f>
        <v>153.6</v>
      </c>
      <c r="BE48" s="236"/>
      <c r="BF48" s="236"/>
      <c r="BI48" s="303"/>
      <c r="BJ48" s="232">
        <f t="shared" ref="BJ48:BJ51" si="64">SUM(BO48,BT48,BY48,CD48)</f>
        <v>0</v>
      </c>
      <c r="BK48" s="236"/>
      <c r="BL48" s="236"/>
      <c r="BM48" s="208"/>
      <c r="BN48" s="236"/>
      <c r="BO48" s="232"/>
      <c r="BP48" s="236"/>
      <c r="BQ48" s="236"/>
      <c r="BS48" s="236"/>
      <c r="BT48" s="232"/>
      <c r="BU48" s="236"/>
      <c r="BV48" s="236"/>
      <c r="BX48" s="236"/>
      <c r="BY48" s="232"/>
      <c r="BZ48" s="236"/>
      <c r="CA48" s="236"/>
      <c r="CC48" s="236"/>
      <c r="CD48" s="232"/>
      <c r="CE48" s="236"/>
      <c r="CF48" s="236"/>
      <c r="CH48" s="236"/>
      <c r="CI48" s="232">
        <f t="shared" ref="CI48:CI51" si="65">SUM(CN48,CS48,CX48,DC48)</f>
        <v>0</v>
      </c>
      <c r="CJ48" s="236"/>
      <c r="CK48" s="236"/>
      <c r="CM48" s="236"/>
      <c r="CN48" s="232"/>
      <c r="CO48" s="236"/>
      <c r="CP48" s="236"/>
      <c r="CR48" s="236"/>
      <c r="CS48" s="232"/>
      <c r="CT48" s="236"/>
      <c r="CU48" s="236"/>
      <c r="CW48" s="236"/>
      <c r="CX48" s="232"/>
      <c r="CY48" s="236"/>
      <c r="CZ48" s="236"/>
      <c r="DB48" s="236"/>
      <c r="DC48" s="232"/>
      <c r="DD48" s="236"/>
      <c r="DE48" s="236"/>
      <c r="DG48" s="236"/>
      <c r="DH48" s="232">
        <f t="shared" ref="DH48:DH51" si="66">SUM(K48,AJ48,BJ48,CI48)</f>
        <v>620.80000000000007</v>
      </c>
      <c r="DI48" s="236"/>
      <c r="DJ48" s="236"/>
    </row>
    <row r="49" spans="1:114" x14ac:dyDescent="0.25">
      <c r="A49" s="231" t="s">
        <v>90</v>
      </c>
      <c r="B49" s="231"/>
      <c r="D49" s="225" t="s">
        <v>0</v>
      </c>
      <c r="E49" s="229"/>
      <c r="F49" s="229"/>
      <c r="G49" s="229"/>
      <c r="H49" s="229"/>
      <c r="J49" s="236"/>
      <c r="K49" s="232">
        <f t="shared" si="62"/>
        <v>0</v>
      </c>
      <c r="L49" s="236"/>
      <c r="M49" s="236"/>
      <c r="O49" s="236"/>
      <c r="P49" s="232"/>
      <c r="Q49" s="236"/>
      <c r="R49" s="236"/>
      <c r="T49" s="236"/>
      <c r="U49" s="232"/>
      <c r="V49" s="236"/>
      <c r="W49" s="236"/>
      <c r="Y49" s="236"/>
      <c r="Z49" s="232"/>
      <c r="AA49" s="236"/>
      <c r="AB49" s="236"/>
      <c r="AD49" s="236"/>
      <c r="AE49" s="232"/>
      <c r="AF49" s="236"/>
      <c r="AG49" s="236"/>
      <c r="AI49" s="303"/>
      <c r="AJ49" s="232">
        <f t="shared" si="63"/>
        <v>0</v>
      </c>
      <c r="AK49" s="236"/>
      <c r="AL49" s="236"/>
      <c r="AM49" s="208"/>
      <c r="AN49" s="236"/>
      <c r="AO49" s="232"/>
      <c r="AP49" s="236"/>
      <c r="AQ49" s="236"/>
      <c r="AS49" s="236"/>
      <c r="AT49" s="232"/>
      <c r="AU49" s="236"/>
      <c r="AV49" s="236"/>
      <c r="AX49" s="236"/>
      <c r="AY49" s="232"/>
      <c r="AZ49" s="236"/>
      <c r="BA49" s="236"/>
      <c r="BC49" s="236"/>
      <c r="BD49" s="232"/>
      <c r="BE49" s="236"/>
      <c r="BF49" s="236"/>
      <c r="BI49" s="303"/>
      <c r="BJ49" s="232">
        <f t="shared" si="64"/>
        <v>712</v>
      </c>
      <c r="BK49" s="236"/>
      <c r="BL49" s="236"/>
      <c r="BM49" s="208"/>
      <c r="BN49" s="236"/>
      <c r="BO49" s="232">
        <f>16*9.6</f>
        <v>153.6</v>
      </c>
      <c r="BP49" s="236"/>
      <c r="BQ49" s="236"/>
      <c r="BS49" s="236"/>
      <c r="BT49" s="232">
        <f>16*10</f>
        <v>160</v>
      </c>
      <c r="BU49" s="236"/>
      <c r="BV49" s="236"/>
      <c r="BX49" s="236"/>
      <c r="BY49" s="232">
        <f>24*9.6</f>
        <v>230.39999999999998</v>
      </c>
      <c r="BZ49" s="236"/>
      <c r="CA49" s="236"/>
      <c r="CC49" s="236"/>
      <c r="CD49" s="232">
        <f>24*7</f>
        <v>168</v>
      </c>
      <c r="CE49" s="236"/>
      <c r="CF49" s="236"/>
      <c r="CH49" s="236"/>
      <c r="CI49" s="232">
        <f t="shared" si="65"/>
        <v>0</v>
      </c>
      <c r="CJ49" s="236"/>
      <c r="CK49" s="236"/>
      <c r="CM49" s="236"/>
      <c r="CN49" s="232"/>
      <c r="CO49" s="236"/>
      <c r="CP49" s="236"/>
      <c r="CR49" s="236"/>
      <c r="CS49" s="232"/>
      <c r="CT49" s="236"/>
      <c r="CU49" s="236"/>
      <c r="CW49" s="236"/>
      <c r="CX49" s="232"/>
      <c r="CY49" s="236"/>
      <c r="CZ49" s="236"/>
      <c r="DB49" s="236"/>
      <c r="DC49" s="232"/>
      <c r="DD49" s="236"/>
      <c r="DE49" s="236"/>
      <c r="DG49" s="236"/>
      <c r="DH49" s="232">
        <f t="shared" si="66"/>
        <v>712</v>
      </c>
      <c r="DI49" s="236"/>
      <c r="DJ49" s="236"/>
    </row>
    <row r="50" spans="1:114" ht="15" hidden="1" customHeight="1" x14ac:dyDescent="0.25">
      <c r="A50" s="231" t="s">
        <v>91</v>
      </c>
      <c r="B50" s="231"/>
      <c r="D50" s="228"/>
      <c r="E50" s="229"/>
      <c r="F50" s="229"/>
      <c r="G50" s="229"/>
      <c r="H50" s="229"/>
      <c r="J50" s="236"/>
      <c r="K50" s="232">
        <f t="shared" si="62"/>
        <v>0</v>
      </c>
      <c r="L50" s="236"/>
      <c r="M50" s="236"/>
      <c r="O50" s="236"/>
      <c r="P50" s="232"/>
      <c r="Q50" s="236"/>
      <c r="R50" s="236"/>
      <c r="T50" s="236"/>
      <c r="U50" s="232"/>
      <c r="V50" s="236"/>
      <c r="W50" s="236"/>
      <c r="Y50" s="236"/>
      <c r="Z50" s="232"/>
      <c r="AA50" s="236"/>
      <c r="AB50" s="236"/>
      <c r="AD50" s="236"/>
      <c r="AE50" s="232"/>
      <c r="AF50" s="236"/>
      <c r="AG50" s="236"/>
      <c r="AI50" s="303"/>
      <c r="AJ50" s="232">
        <f t="shared" si="63"/>
        <v>0</v>
      </c>
      <c r="AK50" s="236"/>
      <c r="AL50" s="236"/>
      <c r="AM50" s="208"/>
      <c r="AN50" s="236"/>
      <c r="AO50" s="232"/>
      <c r="AP50" s="236"/>
      <c r="AQ50" s="236"/>
      <c r="AS50" s="236"/>
      <c r="AT50" s="232"/>
      <c r="AU50" s="236"/>
      <c r="AV50" s="236"/>
      <c r="AX50" s="236"/>
      <c r="AY50" s="232"/>
      <c r="AZ50" s="236"/>
      <c r="BA50" s="236"/>
      <c r="BC50" s="236"/>
      <c r="BD50" s="232"/>
      <c r="BE50" s="236"/>
      <c r="BF50" s="236"/>
      <c r="BI50" s="303"/>
      <c r="BJ50" s="232">
        <f t="shared" si="64"/>
        <v>0</v>
      </c>
      <c r="BK50" s="236"/>
      <c r="BL50" s="236"/>
      <c r="BM50" s="208"/>
      <c r="BN50" s="236"/>
      <c r="BO50" s="232"/>
      <c r="BP50" s="236"/>
      <c r="BQ50" s="236"/>
      <c r="BS50" s="236"/>
      <c r="BT50" s="232"/>
      <c r="BU50" s="236"/>
      <c r="BV50" s="236"/>
      <c r="BX50" s="236"/>
      <c r="BY50" s="232"/>
      <c r="BZ50" s="236"/>
      <c r="CA50" s="236"/>
      <c r="CC50" s="236"/>
      <c r="CD50" s="232"/>
      <c r="CE50" s="236"/>
      <c r="CF50" s="236"/>
      <c r="CH50" s="236"/>
      <c r="CI50" s="232">
        <f t="shared" si="65"/>
        <v>0</v>
      </c>
      <c r="CJ50" s="236"/>
      <c r="CK50" s="236"/>
      <c r="CM50" s="236"/>
      <c r="CN50" s="232"/>
      <c r="CO50" s="236"/>
      <c r="CP50" s="236"/>
      <c r="CR50" s="236"/>
      <c r="CS50" s="232"/>
      <c r="CT50" s="236"/>
      <c r="CU50" s="236"/>
      <c r="CW50" s="236"/>
      <c r="CX50" s="232"/>
      <c r="CY50" s="236"/>
      <c r="CZ50" s="236"/>
      <c r="DB50" s="236"/>
      <c r="DC50" s="232"/>
      <c r="DD50" s="236"/>
      <c r="DE50" s="236"/>
      <c r="DG50" s="236"/>
      <c r="DH50" s="232">
        <f t="shared" si="66"/>
        <v>0</v>
      </c>
      <c r="DI50" s="236"/>
      <c r="DJ50" s="236"/>
    </row>
    <row r="51" spans="1:114" ht="15" hidden="1" customHeight="1" x14ac:dyDescent="0.25">
      <c r="A51" s="231" t="s">
        <v>92</v>
      </c>
      <c r="B51" s="231"/>
      <c r="D51" s="228"/>
      <c r="E51" s="229"/>
      <c r="F51" s="229"/>
      <c r="G51" s="229"/>
      <c r="H51" s="229"/>
      <c r="J51" s="236"/>
      <c r="K51" s="232">
        <f t="shared" si="62"/>
        <v>0</v>
      </c>
      <c r="L51" s="236"/>
      <c r="M51" s="236"/>
      <c r="O51" s="236"/>
      <c r="P51" s="232"/>
      <c r="Q51" s="236"/>
      <c r="R51" s="236"/>
      <c r="T51" s="236"/>
      <c r="U51" s="232"/>
      <c r="V51" s="236"/>
      <c r="W51" s="236"/>
      <c r="Y51" s="236"/>
      <c r="Z51" s="232"/>
      <c r="AA51" s="236"/>
      <c r="AB51" s="236"/>
      <c r="AD51" s="236"/>
      <c r="AE51" s="232"/>
      <c r="AF51" s="236"/>
      <c r="AG51" s="236"/>
      <c r="AI51" s="236"/>
      <c r="AJ51" s="232">
        <f t="shared" si="63"/>
        <v>0</v>
      </c>
      <c r="AK51" s="236"/>
      <c r="AL51" s="236"/>
      <c r="AM51" s="208"/>
      <c r="AN51" s="236"/>
      <c r="AO51" s="232"/>
      <c r="AP51" s="236"/>
      <c r="AQ51" s="236"/>
      <c r="AS51" s="236"/>
      <c r="AT51" s="232"/>
      <c r="AU51" s="236"/>
      <c r="AV51" s="236"/>
      <c r="AX51" s="236"/>
      <c r="AY51" s="232"/>
      <c r="AZ51" s="236"/>
      <c r="BA51" s="236"/>
      <c r="BC51" s="236"/>
      <c r="BD51" s="232"/>
      <c r="BE51" s="236"/>
      <c r="BF51" s="236"/>
      <c r="BI51" s="236"/>
      <c r="BJ51" s="232">
        <f t="shared" si="64"/>
        <v>0</v>
      </c>
      <c r="BK51" s="236"/>
      <c r="BL51" s="236"/>
      <c r="BM51" s="208"/>
      <c r="BN51" s="236"/>
      <c r="BO51" s="232"/>
      <c r="BP51" s="236"/>
      <c r="BQ51" s="236"/>
      <c r="BS51" s="236"/>
      <c r="BT51" s="232"/>
      <c r="BU51" s="236"/>
      <c r="BV51" s="236"/>
      <c r="BX51" s="236"/>
      <c r="BY51" s="232"/>
      <c r="BZ51" s="236"/>
      <c r="CA51" s="236"/>
      <c r="CC51" s="236"/>
      <c r="CD51" s="232"/>
      <c r="CE51" s="236"/>
      <c r="CF51" s="236"/>
      <c r="CH51" s="236"/>
      <c r="CI51" s="232">
        <f t="shared" si="65"/>
        <v>0</v>
      </c>
      <c r="CJ51" s="236"/>
      <c r="CK51" s="236"/>
      <c r="CM51" s="236"/>
      <c r="CN51" s="232"/>
      <c r="CO51" s="236"/>
      <c r="CP51" s="236"/>
      <c r="CR51" s="236"/>
      <c r="CS51" s="232"/>
      <c r="CT51" s="236"/>
      <c r="CU51" s="236"/>
      <c r="CW51" s="236"/>
      <c r="CX51" s="232"/>
      <c r="CY51" s="236"/>
      <c r="CZ51" s="236"/>
      <c r="DB51" s="236"/>
      <c r="DC51" s="232"/>
      <c r="DD51" s="236"/>
      <c r="DE51" s="236"/>
      <c r="DG51" s="236"/>
      <c r="DH51" s="232">
        <f t="shared" si="66"/>
        <v>0</v>
      </c>
      <c r="DI51" s="236"/>
      <c r="DJ51" s="236"/>
    </row>
    <row r="52" spans="1:114" s="208" customFormat="1" outlineLevel="1" x14ac:dyDescent="0.25">
      <c r="D52" s="218"/>
      <c r="J52" s="252"/>
      <c r="K52" s="252"/>
      <c r="L52" s="252"/>
      <c r="M52" s="252"/>
      <c r="O52" s="252"/>
      <c r="P52" s="252"/>
      <c r="Q52" s="252"/>
      <c r="R52" s="252"/>
      <c r="T52" s="252"/>
      <c r="U52" s="252"/>
      <c r="V52" s="252"/>
      <c r="W52" s="252"/>
      <c r="Y52" s="252"/>
      <c r="Z52" s="252"/>
      <c r="AA52" s="252"/>
      <c r="AB52" s="252"/>
      <c r="AD52" s="252"/>
      <c r="AE52" s="252"/>
      <c r="AF52" s="252"/>
      <c r="AG52" s="252"/>
      <c r="AI52" s="252"/>
      <c r="AJ52" s="252"/>
      <c r="AK52" s="252"/>
      <c r="AL52" s="252"/>
      <c r="AN52" s="252"/>
      <c r="AO52" s="252"/>
      <c r="AP52" s="252"/>
      <c r="AQ52" s="252"/>
      <c r="AS52" s="252"/>
      <c r="AT52" s="252"/>
      <c r="AU52" s="252"/>
      <c r="AV52" s="252"/>
      <c r="AX52" s="252"/>
      <c r="AY52" s="252"/>
      <c r="AZ52" s="252"/>
      <c r="BA52" s="252"/>
      <c r="BC52" s="252"/>
      <c r="BD52" s="252"/>
      <c r="BE52" s="252"/>
      <c r="BF52" s="252"/>
      <c r="BI52" s="252"/>
      <c r="BJ52" s="252"/>
      <c r="BK52" s="252"/>
      <c r="BL52" s="252"/>
      <c r="BN52" s="252"/>
      <c r="BO52" s="252"/>
      <c r="BP52" s="252"/>
      <c r="BQ52" s="252"/>
      <c r="BS52" s="252"/>
      <c r="BT52" s="252"/>
      <c r="BU52" s="252"/>
      <c r="BV52" s="252"/>
      <c r="BX52" s="252"/>
      <c r="BY52" s="252"/>
      <c r="BZ52" s="252"/>
      <c r="CA52" s="252"/>
      <c r="CC52" s="252"/>
      <c r="CD52" s="252"/>
      <c r="CE52" s="252"/>
      <c r="CF52" s="252"/>
      <c r="CH52" s="252"/>
      <c r="CI52" s="252"/>
      <c r="CJ52" s="252"/>
      <c r="CK52" s="252"/>
      <c r="CM52" s="252"/>
      <c r="CN52" s="252"/>
      <c r="CO52" s="252"/>
      <c r="CP52" s="252"/>
      <c r="CR52" s="252"/>
      <c r="CS52" s="252"/>
      <c r="CT52" s="252"/>
      <c r="CU52" s="252"/>
      <c r="CW52" s="252"/>
      <c r="CX52" s="252"/>
      <c r="CY52" s="252"/>
      <c r="CZ52" s="252"/>
      <c r="DB52" s="252"/>
      <c r="DC52" s="252"/>
      <c r="DD52" s="252"/>
      <c r="DE52" s="252"/>
      <c r="DG52" s="252"/>
      <c r="DH52" s="252"/>
      <c r="DI52" s="252"/>
      <c r="DJ52" s="252"/>
    </row>
    <row r="53" spans="1:114" s="250" customFormat="1" outlineLevel="1" x14ac:dyDescent="0.25">
      <c r="A53" s="219" t="s">
        <v>207</v>
      </c>
      <c r="B53" s="219"/>
      <c r="C53" s="221"/>
      <c r="D53" s="222"/>
      <c r="E53" s="223"/>
      <c r="F53" s="223"/>
      <c r="G53" s="223"/>
      <c r="H53" s="223"/>
      <c r="I53" s="221"/>
      <c r="J53" s="238"/>
      <c r="K53" s="238"/>
      <c r="L53" s="238"/>
      <c r="M53" s="238"/>
      <c r="N53" s="221"/>
      <c r="O53" s="238"/>
      <c r="P53" s="238"/>
      <c r="Q53" s="238"/>
      <c r="R53" s="238"/>
      <c r="S53" s="221"/>
      <c r="T53" s="238"/>
      <c r="U53" s="238"/>
      <c r="V53" s="238"/>
      <c r="W53" s="238"/>
      <c r="X53" s="221"/>
      <c r="Y53" s="238"/>
      <c r="Z53" s="238"/>
      <c r="AA53" s="238"/>
      <c r="AB53" s="238"/>
      <c r="AD53" s="238"/>
      <c r="AE53" s="238"/>
      <c r="AF53" s="238"/>
      <c r="AG53" s="238"/>
      <c r="AI53" s="238"/>
      <c r="AJ53" s="238"/>
      <c r="AK53" s="238"/>
      <c r="AL53" s="238"/>
      <c r="AM53" s="221"/>
      <c r="AN53" s="238"/>
      <c r="AO53" s="238"/>
      <c r="AP53" s="238"/>
      <c r="AQ53" s="238"/>
      <c r="AR53" s="221"/>
      <c r="AS53" s="238"/>
      <c r="AT53" s="238"/>
      <c r="AU53" s="238"/>
      <c r="AV53" s="238"/>
      <c r="AW53" s="221"/>
      <c r="AX53" s="238"/>
      <c r="AY53" s="238"/>
      <c r="AZ53" s="238"/>
      <c r="BA53" s="238"/>
      <c r="BC53" s="238"/>
      <c r="BD53" s="238"/>
      <c r="BE53" s="238"/>
      <c r="BF53" s="238"/>
      <c r="BI53" s="238"/>
      <c r="BJ53" s="238"/>
      <c r="BK53" s="238"/>
      <c r="BL53" s="238"/>
      <c r="BM53" s="221"/>
      <c r="BN53" s="238"/>
      <c r="BO53" s="238"/>
      <c r="BP53" s="238"/>
      <c r="BQ53" s="238"/>
      <c r="BR53" s="221"/>
      <c r="BS53" s="238"/>
      <c r="BT53" s="238"/>
      <c r="BU53" s="238"/>
      <c r="BV53" s="238"/>
      <c r="BW53" s="221"/>
      <c r="BX53" s="238"/>
      <c r="BY53" s="238"/>
      <c r="BZ53" s="238"/>
      <c r="CA53" s="238"/>
      <c r="CC53" s="238"/>
      <c r="CD53" s="238"/>
      <c r="CE53" s="238"/>
      <c r="CF53" s="238"/>
      <c r="CH53" s="238"/>
      <c r="CI53" s="238"/>
      <c r="CJ53" s="238"/>
      <c r="CK53" s="238"/>
      <c r="CM53" s="238"/>
      <c r="CN53" s="238"/>
      <c r="CO53" s="238"/>
      <c r="CP53" s="238"/>
      <c r="CQ53" s="221"/>
      <c r="CR53" s="238"/>
      <c r="CS53" s="238"/>
      <c r="CT53" s="238"/>
      <c r="CU53" s="238"/>
      <c r="CV53" s="221"/>
      <c r="CW53" s="238"/>
      <c r="CX53" s="238"/>
      <c r="CY53" s="238"/>
      <c r="CZ53" s="238"/>
      <c r="DB53" s="238"/>
      <c r="DC53" s="238"/>
      <c r="DD53" s="238"/>
      <c r="DE53" s="238"/>
      <c r="DG53" s="238"/>
      <c r="DH53" s="238"/>
      <c r="DI53" s="238"/>
      <c r="DJ53" s="238"/>
    </row>
    <row r="54" spans="1:114" outlineLevel="1" x14ac:dyDescent="0.25">
      <c r="A54" s="232" t="s">
        <v>211</v>
      </c>
      <c r="B54" s="232"/>
      <c r="D54" s="228"/>
      <c r="E54" s="229"/>
      <c r="F54" s="229"/>
      <c r="G54" s="229"/>
      <c r="H54" s="229"/>
      <c r="I54" s="252"/>
      <c r="J54" s="236"/>
      <c r="K54" s="236"/>
      <c r="L54" s="236"/>
      <c r="M54" s="236"/>
      <c r="O54" s="236"/>
      <c r="P54" s="236"/>
      <c r="Q54" s="236"/>
      <c r="R54" s="236"/>
      <c r="T54" s="236"/>
      <c r="U54" s="236"/>
      <c r="V54" s="236"/>
      <c r="W54" s="236"/>
      <c r="Y54" s="236"/>
      <c r="Z54" s="236"/>
      <c r="AA54" s="236"/>
      <c r="AB54" s="236"/>
      <c r="AD54" s="236"/>
      <c r="AE54" s="236"/>
      <c r="AF54" s="236"/>
      <c r="AG54" s="236"/>
      <c r="AI54" s="236"/>
      <c r="AJ54" s="236"/>
      <c r="AK54" s="236"/>
      <c r="AL54" s="236"/>
      <c r="AM54" s="208"/>
      <c r="AN54" s="236"/>
      <c r="AO54" s="236"/>
      <c r="AP54" s="236"/>
      <c r="AQ54" s="236"/>
      <c r="AS54" s="236"/>
      <c r="AT54" s="236"/>
      <c r="AU54" s="236"/>
      <c r="AV54" s="236"/>
      <c r="AX54" s="236"/>
      <c r="AY54" s="236"/>
      <c r="AZ54" s="236"/>
      <c r="BA54" s="236"/>
      <c r="BC54" s="236"/>
      <c r="BD54" s="236"/>
      <c r="BE54" s="236"/>
      <c r="BF54" s="236"/>
      <c r="BI54" s="236"/>
      <c r="BJ54" s="236"/>
      <c r="BK54" s="236"/>
      <c r="BL54" s="236"/>
      <c r="BM54" s="208"/>
      <c r="BN54" s="236"/>
      <c r="BO54" s="236"/>
      <c r="BP54" s="236"/>
      <c r="BQ54" s="236"/>
      <c r="BS54" s="236"/>
      <c r="BT54" s="236"/>
      <c r="BU54" s="236"/>
      <c r="BV54" s="236"/>
      <c r="BX54" s="236"/>
      <c r="BY54" s="236"/>
      <c r="BZ54" s="236"/>
      <c r="CA54" s="236"/>
      <c r="CC54" s="236"/>
      <c r="CD54" s="236"/>
      <c r="CE54" s="236"/>
      <c r="CF54" s="236"/>
      <c r="CH54" s="236"/>
      <c r="CI54" s="236"/>
      <c r="CJ54" s="236"/>
      <c r="CK54" s="236"/>
      <c r="CL54" s="304"/>
      <c r="CM54" s="236"/>
      <c r="CN54" s="236"/>
      <c r="CO54" s="236"/>
      <c r="CP54" s="236"/>
      <c r="CR54" s="236"/>
      <c r="CS54" s="236"/>
      <c r="CT54" s="236"/>
      <c r="CU54" s="236"/>
      <c r="CW54" s="236"/>
      <c r="CX54" s="236"/>
      <c r="CY54" s="236"/>
      <c r="CZ54" s="236"/>
      <c r="DB54" s="236"/>
      <c r="DC54" s="236"/>
      <c r="DD54" s="236"/>
      <c r="DE54" s="236"/>
      <c r="DG54" s="236"/>
      <c r="DH54" s="236"/>
      <c r="DI54" s="236"/>
      <c r="DJ54" s="236"/>
    </row>
    <row r="55" spans="1:114" ht="15" hidden="1" customHeight="1" outlineLevel="1" x14ac:dyDescent="0.25">
      <c r="A55" s="232" t="s">
        <v>204</v>
      </c>
      <c r="B55" s="232"/>
      <c r="D55" s="228"/>
      <c r="E55" s="229"/>
      <c r="F55" s="229"/>
      <c r="G55" s="229"/>
      <c r="H55" s="229"/>
      <c r="I55" s="252"/>
      <c r="J55" s="236"/>
      <c r="K55" s="236"/>
      <c r="L55" s="236"/>
      <c r="M55" s="236"/>
      <c r="O55" s="236"/>
      <c r="P55" s="236"/>
      <c r="Q55" s="236"/>
      <c r="R55" s="236"/>
      <c r="T55" s="236"/>
      <c r="U55" s="236"/>
      <c r="V55" s="236"/>
      <c r="W55" s="236"/>
      <c r="Y55" s="236"/>
      <c r="Z55" s="236"/>
      <c r="AA55" s="236"/>
      <c r="AB55" s="236"/>
      <c r="AD55" s="236"/>
      <c r="AE55" s="236"/>
      <c r="AF55" s="236"/>
      <c r="AG55" s="236"/>
      <c r="AI55" s="236"/>
      <c r="AJ55" s="236"/>
      <c r="AK55" s="236"/>
      <c r="AL55" s="236"/>
      <c r="AM55" s="208"/>
      <c r="AN55" s="236"/>
      <c r="AO55" s="236"/>
      <c r="AP55" s="236"/>
      <c r="AQ55" s="236"/>
      <c r="AS55" s="236"/>
      <c r="AT55" s="236"/>
      <c r="AU55" s="236"/>
      <c r="AV55" s="236"/>
      <c r="AX55" s="236"/>
      <c r="AY55" s="236"/>
      <c r="AZ55" s="236"/>
      <c r="BA55" s="236"/>
      <c r="BC55" s="236"/>
      <c r="BD55" s="236"/>
      <c r="BE55" s="236"/>
      <c r="BF55" s="236"/>
      <c r="BI55" s="236"/>
      <c r="BJ55" s="236"/>
      <c r="BK55" s="236"/>
      <c r="BL55" s="236"/>
      <c r="BM55" s="208"/>
      <c r="BN55" s="236"/>
      <c r="BO55" s="236"/>
      <c r="BP55" s="236"/>
      <c r="BQ55" s="236"/>
      <c r="BS55" s="236"/>
      <c r="BT55" s="236"/>
      <c r="BU55" s="236"/>
      <c r="BV55" s="236"/>
      <c r="BX55" s="236"/>
      <c r="BY55" s="236"/>
      <c r="BZ55" s="236"/>
      <c r="CA55" s="236"/>
      <c r="CC55" s="236"/>
      <c r="CD55" s="236"/>
      <c r="CE55" s="236"/>
      <c r="CF55" s="236"/>
      <c r="CH55" s="236"/>
      <c r="CI55" s="236"/>
      <c r="CJ55" s="236"/>
      <c r="CK55" s="236"/>
      <c r="CM55" s="236"/>
      <c r="CN55" s="236"/>
      <c r="CO55" s="236"/>
      <c r="CP55" s="236"/>
      <c r="CR55" s="236"/>
      <c r="CS55" s="236"/>
      <c r="CT55" s="236"/>
      <c r="CU55" s="236"/>
      <c r="CW55" s="236"/>
      <c r="CX55" s="236"/>
      <c r="CY55" s="236"/>
      <c r="CZ55" s="236"/>
      <c r="DB55" s="236"/>
      <c r="DC55" s="236"/>
      <c r="DD55" s="236"/>
      <c r="DE55" s="236"/>
      <c r="DG55" s="236"/>
      <c r="DH55" s="236"/>
      <c r="DI55" s="236"/>
      <c r="DJ55" s="236"/>
    </row>
    <row r="56" spans="1:114" ht="15" hidden="1" customHeight="1" outlineLevel="1" x14ac:dyDescent="0.25">
      <c r="A56" s="232" t="s">
        <v>205</v>
      </c>
      <c r="B56" s="232"/>
      <c r="D56" s="228"/>
      <c r="E56" s="229"/>
      <c r="F56" s="229"/>
      <c r="G56" s="229"/>
      <c r="H56" s="229"/>
      <c r="I56" s="252"/>
      <c r="J56" s="236"/>
      <c r="K56" s="236"/>
      <c r="L56" s="236"/>
      <c r="M56" s="236"/>
      <c r="O56" s="236"/>
      <c r="P56" s="236"/>
      <c r="Q56" s="236"/>
      <c r="R56" s="236"/>
      <c r="T56" s="236"/>
      <c r="U56" s="236"/>
      <c r="V56" s="236"/>
      <c r="W56" s="236"/>
      <c r="Y56" s="236"/>
      <c r="Z56" s="236"/>
      <c r="AA56" s="236"/>
      <c r="AB56" s="236"/>
      <c r="AD56" s="236"/>
      <c r="AE56" s="236"/>
      <c r="AF56" s="236"/>
      <c r="AG56" s="236"/>
      <c r="AI56" s="236"/>
      <c r="AJ56" s="236"/>
      <c r="AK56" s="236"/>
      <c r="AL56" s="236"/>
      <c r="AM56" s="208"/>
      <c r="AN56" s="236"/>
      <c r="AO56" s="236"/>
      <c r="AP56" s="236"/>
      <c r="AQ56" s="236"/>
      <c r="AS56" s="236"/>
      <c r="AT56" s="236"/>
      <c r="AU56" s="236"/>
      <c r="AV56" s="236"/>
      <c r="AX56" s="236"/>
      <c r="AY56" s="236"/>
      <c r="AZ56" s="236"/>
      <c r="BA56" s="236"/>
      <c r="BC56" s="236"/>
      <c r="BD56" s="236"/>
      <c r="BE56" s="236"/>
      <c r="BF56" s="236"/>
      <c r="BI56" s="236"/>
      <c r="BJ56" s="236"/>
      <c r="BK56" s="236"/>
      <c r="BL56" s="236"/>
      <c r="BM56" s="208"/>
      <c r="BN56" s="236"/>
      <c r="BO56" s="236"/>
      <c r="BP56" s="236"/>
      <c r="BQ56" s="236"/>
      <c r="BS56" s="236"/>
      <c r="BT56" s="236"/>
      <c r="BU56" s="236"/>
      <c r="BV56" s="236"/>
      <c r="BX56" s="236"/>
      <c r="BY56" s="236"/>
      <c r="BZ56" s="236"/>
      <c r="CA56" s="236"/>
      <c r="CC56" s="236"/>
      <c r="CD56" s="236"/>
      <c r="CE56" s="236"/>
      <c r="CF56" s="236"/>
      <c r="CH56" s="236"/>
      <c r="CI56" s="236"/>
      <c r="CJ56" s="236"/>
      <c r="CK56" s="236"/>
      <c r="CM56" s="236"/>
      <c r="CN56" s="236"/>
      <c r="CO56" s="236"/>
      <c r="CP56" s="236"/>
      <c r="CR56" s="236"/>
      <c r="CS56" s="236"/>
      <c r="CT56" s="236"/>
      <c r="CU56" s="236"/>
      <c r="CW56" s="236"/>
      <c r="CX56" s="236"/>
      <c r="CY56" s="236"/>
      <c r="CZ56" s="236"/>
      <c r="DB56" s="236"/>
      <c r="DC56" s="236"/>
      <c r="DD56" s="236"/>
      <c r="DE56" s="236"/>
      <c r="DG56" s="236"/>
      <c r="DH56" s="236"/>
      <c r="DI56" s="236"/>
      <c r="DJ56" s="236"/>
    </row>
    <row r="57" spans="1:114" ht="15" hidden="1" customHeight="1" outlineLevel="1" x14ac:dyDescent="0.25">
      <c r="A57" s="232" t="s">
        <v>206</v>
      </c>
      <c r="B57" s="232"/>
      <c r="D57" s="228"/>
      <c r="E57" s="229"/>
      <c r="F57" s="229"/>
      <c r="G57" s="229"/>
      <c r="H57" s="229"/>
      <c r="I57" s="252"/>
      <c r="J57" s="236"/>
      <c r="K57" s="236"/>
      <c r="L57" s="236"/>
      <c r="M57" s="236"/>
      <c r="O57" s="236"/>
      <c r="P57" s="236"/>
      <c r="Q57" s="236"/>
      <c r="R57" s="236"/>
      <c r="T57" s="236"/>
      <c r="U57" s="236"/>
      <c r="V57" s="236"/>
      <c r="W57" s="236"/>
      <c r="Y57" s="236"/>
      <c r="Z57" s="236"/>
      <c r="AA57" s="236"/>
      <c r="AB57" s="236"/>
      <c r="AD57" s="236"/>
      <c r="AE57" s="236"/>
      <c r="AF57" s="236"/>
      <c r="AG57" s="236"/>
      <c r="AI57" s="236"/>
      <c r="AJ57" s="236"/>
      <c r="AK57" s="236"/>
      <c r="AL57" s="236"/>
      <c r="AM57" s="208"/>
      <c r="AN57" s="236"/>
      <c r="AO57" s="236"/>
      <c r="AP57" s="236"/>
      <c r="AQ57" s="236"/>
      <c r="AS57" s="236"/>
      <c r="AT57" s="236"/>
      <c r="AU57" s="236"/>
      <c r="AV57" s="236"/>
      <c r="AX57" s="236"/>
      <c r="AY57" s="236"/>
      <c r="AZ57" s="236"/>
      <c r="BA57" s="236"/>
      <c r="BC57" s="236"/>
      <c r="BD57" s="236"/>
      <c r="BE57" s="236"/>
      <c r="BF57" s="236"/>
      <c r="BI57" s="236"/>
      <c r="BJ57" s="236"/>
      <c r="BK57" s="236"/>
      <c r="BL57" s="236"/>
      <c r="BM57" s="208"/>
      <c r="BN57" s="236"/>
      <c r="BO57" s="236"/>
      <c r="BP57" s="236"/>
      <c r="BQ57" s="236"/>
      <c r="BS57" s="236"/>
      <c r="BT57" s="236"/>
      <c r="BU57" s="236"/>
      <c r="BV57" s="236"/>
      <c r="BX57" s="236"/>
      <c r="BY57" s="236"/>
      <c r="BZ57" s="236"/>
      <c r="CA57" s="236"/>
      <c r="CC57" s="236"/>
      <c r="CD57" s="236"/>
      <c r="CE57" s="236"/>
      <c r="CF57" s="236"/>
      <c r="CH57" s="236"/>
      <c r="CI57" s="236"/>
      <c r="CJ57" s="236"/>
      <c r="CK57" s="236"/>
      <c r="CM57" s="236"/>
      <c r="CN57" s="236"/>
      <c r="CO57" s="236"/>
      <c r="CP57" s="236"/>
      <c r="CR57" s="236"/>
      <c r="CS57" s="236"/>
      <c r="CT57" s="236"/>
      <c r="CU57" s="236"/>
      <c r="CW57" s="236"/>
      <c r="CX57" s="236"/>
      <c r="CY57" s="236"/>
      <c r="CZ57" s="236"/>
      <c r="DB57" s="236"/>
      <c r="DC57" s="236"/>
      <c r="DD57" s="236"/>
      <c r="DE57" s="236"/>
      <c r="DG57" s="236"/>
      <c r="DH57" s="236"/>
      <c r="DI57" s="236"/>
      <c r="DJ57" s="236"/>
    </row>
    <row r="58" spans="1:114" outlineLevel="1" x14ac:dyDescent="0.25">
      <c r="A58" s="232" t="s">
        <v>184</v>
      </c>
      <c r="B58" s="232"/>
      <c r="D58" s="228"/>
      <c r="E58" s="229"/>
      <c r="F58" s="229"/>
      <c r="G58" s="229"/>
      <c r="H58" s="229"/>
      <c r="I58" s="252"/>
      <c r="J58" s="236"/>
      <c r="K58" s="236"/>
      <c r="L58" s="236"/>
      <c r="M58" s="236"/>
      <c r="O58" s="236"/>
      <c r="P58" s="236"/>
      <c r="Q58" s="236"/>
      <c r="R58" s="236"/>
      <c r="T58" s="236"/>
      <c r="U58" s="236"/>
      <c r="V58" s="236"/>
      <c r="W58" s="236"/>
      <c r="Y58" s="236"/>
      <c r="Z58" s="236"/>
      <c r="AA58" s="236"/>
      <c r="AB58" s="236"/>
      <c r="AD58" s="236"/>
      <c r="AE58" s="236"/>
      <c r="AF58" s="236"/>
      <c r="AG58" s="236"/>
      <c r="AI58" s="236"/>
      <c r="AJ58" s="236"/>
      <c r="AK58" s="236"/>
      <c r="AL58" s="236"/>
      <c r="AM58" s="208"/>
      <c r="AN58" s="236"/>
      <c r="AO58" s="236"/>
      <c r="AP58" s="236"/>
      <c r="AQ58" s="236"/>
      <c r="AS58" s="236"/>
      <c r="AT58" s="236"/>
      <c r="AU58" s="236"/>
      <c r="AV58" s="236"/>
      <c r="AX58" s="236"/>
      <c r="AY58" s="236"/>
      <c r="AZ58" s="236"/>
      <c r="BA58" s="236"/>
      <c r="BC58" s="236"/>
      <c r="BD58" s="236"/>
      <c r="BE58" s="236"/>
      <c r="BF58" s="236"/>
      <c r="BI58" s="236"/>
      <c r="BJ58" s="236"/>
      <c r="BK58" s="236"/>
      <c r="BL58" s="236"/>
      <c r="BM58" s="208"/>
      <c r="BN58" s="236"/>
      <c r="BO58" s="236"/>
      <c r="BP58" s="236"/>
      <c r="BQ58" s="236"/>
      <c r="BS58" s="236"/>
      <c r="BT58" s="236"/>
      <c r="BU58" s="236"/>
      <c r="BV58" s="236"/>
      <c r="BX58" s="236"/>
      <c r="BY58" s="236"/>
      <c r="BZ58" s="236"/>
      <c r="CA58" s="236"/>
      <c r="CC58" s="236"/>
      <c r="CD58" s="236"/>
      <c r="CE58" s="236"/>
      <c r="CF58" s="236"/>
      <c r="CH58" s="236"/>
      <c r="CI58" s="236"/>
      <c r="CJ58" s="236"/>
      <c r="CK58" s="236"/>
      <c r="CM58" s="236"/>
      <c r="CN58" s="236"/>
      <c r="CO58" s="236"/>
      <c r="CP58" s="236"/>
      <c r="CR58" s="236"/>
      <c r="CS58" s="236"/>
      <c r="CT58" s="236"/>
      <c r="CU58" s="236"/>
      <c r="CW58" s="236"/>
      <c r="CX58" s="236"/>
      <c r="CY58" s="236"/>
      <c r="CZ58" s="236"/>
      <c r="DB58" s="236"/>
      <c r="DC58" s="236"/>
      <c r="DD58" s="236"/>
      <c r="DE58" s="236"/>
      <c r="DG58" s="236"/>
      <c r="DH58" s="236"/>
      <c r="DI58" s="236"/>
      <c r="DJ58" s="236"/>
    </row>
    <row r="59" spans="1:114" outlineLevel="1" x14ac:dyDescent="0.25">
      <c r="A59" s="232" t="s">
        <v>199</v>
      </c>
      <c r="B59" s="232"/>
      <c r="D59" s="228"/>
      <c r="E59" s="229"/>
      <c r="F59" s="229"/>
      <c r="G59" s="229"/>
      <c r="H59" s="229"/>
      <c r="I59" s="252"/>
      <c r="J59" s="236"/>
      <c r="K59" s="236"/>
      <c r="L59" s="236"/>
      <c r="M59" s="236"/>
      <c r="O59" s="236"/>
      <c r="P59" s="236"/>
      <c r="Q59" s="236"/>
      <c r="R59" s="236"/>
      <c r="T59" s="236"/>
      <c r="U59" s="236"/>
      <c r="V59" s="236"/>
      <c r="W59" s="236"/>
      <c r="Y59" s="236"/>
      <c r="Z59" s="236"/>
      <c r="AA59" s="236"/>
      <c r="AB59" s="236"/>
      <c r="AD59" s="236"/>
      <c r="AE59" s="236"/>
      <c r="AF59" s="236"/>
      <c r="AG59" s="236"/>
      <c r="AI59" s="236"/>
      <c r="AJ59" s="236"/>
      <c r="AK59" s="236"/>
      <c r="AL59" s="236"/>
      <c r="AM59" s="208"/>
      <c r="AN59" s="236"/>
      <c r="AO59" s="236"/>
      <c r="AP59" s="236"/>
      <c r="AQ59" s="236"/>
      <c r="AS59" s="236"/>
      <c r="AT59" s="236"/>
      <c r="AU59" s="236"/>
      <c r="AV59" s="236"/>
      <c r="AX59" s="236"/>
      <c r="AY59" s="236"/>
      <c r="AZ59" s="236"/>
      <c r="BA59" s="236"/>
      <c r="BC59" s="236"/>
      <c r="BD59" s="236"/>
      <c r="BE59" s="236"/>
      <c r="BF59" s="236"/>
      <c r="BI59" s="236"/>
      <c r="BJ59" s="236"/>
      <c r="BK59" s="236"/>
      <c r="BL59" s="236"/>
      <c r="BM59" s="208"/>
      <c r="BN59" s="236"/>
      <c r="BO59" s="236"/>
      <c r="BP59" s="236"/>
      <c r="BQ59" s="236"/>
      <c r="BS59" s="236"/>
      <c r="BT59" s="236"/>
      <c r="BU59" s="236"/>
      <c r="BV59" s="236"/>
      <c r="BX59" s="236"/>
      <c r="BY59" s="236"/>
      <c r="BZ59" s="236"/>
      <c r="CA59" s="236"/>
      <c r="CC59" s="236"/>
      <c r="CD59" s="236"/>
      <c r="CE59" s="236"/>
      <c r="CF59" s="236"/>
      <c r="CH59" s="236"/>
      <c r="CI59" s="236"/>
      <c r="CJ59" s="236"/>
      <c r="CK59" s="236"/>
      <c r="CM59" s="236"/>
      <c r="CN59" s="236"/>
      <c r="CO59" s="236"/>
      <c r="CP59" s="236"/>
      <c r="CR59" s="236"/>
      <c r="CS59" s="236"/>
      <c r="CT59" s="236"/>
      <c r="CU59" s="236"/>
      <c r="CW59" s="236"/>
      <c r="CX59" s="236"/>
      <c r="CY59" s="236"/>
      <c r="CZ59" s="236"/>
      <c r="DB59" s="236"/>
      <c r="DC59" s="236"/>
      <c r="DD59" s="236"/>
      <c r="DE59" s="236"/>
      <c r="DG59" s="236"/>
      <c r="DH59" s="236"/>
      <c r="DI59" s="236"/>
      <c r="DJ59" s="236"/>
    </row>
    <row r="60" spans="1:114" outlineLevel="1" x14ac:dyDescent="0.25">
      <c r="A60" s="232" t="s">
        <v>200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outlineLevel="1" x14ac:dyDescent="0.25">
      <c r="A61" s="232" t="s">
        <v>201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outlineLevel="1" x14ac:dyDescent="0.25">
      <c r="A62" s="231" t="s">
        <v>202</v>
      </c>
      <c r="B62" s="231"/>
      <c r="D62" s="228"/>
      <c r="E62" s="229"/>
      <c r="F62" s="229"/>
      <c r="G62" s="229"/>
      <c r="H62" s="229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s="208" customFormat="1" ht="18" customHeight="1" x14ac:dyDescent="0.25">
      <c r="A63" s="221" t="s">
        <v>210</v>
      </c>
      <c r="D63" s="218"/>
      <c r="J63" s="252"/>
      <c r="K63" s="252"/>
      <c r="L63" s="252"/>
      <c r="M63" s="252"/>
      <c r="O63" s="252"/>
      <c r="P63" s="252"/>
      <c r="Q63" s="252"/>
      <c r="R63" s="252"/>
      <c r="T63" s="252"/>
      <c r="U63" s="252"/>
      <c r="V63" s="252"/>
      <c r="W63" s="252"/>
      <c r="Y63" s="252"/>
      <c r="Z63" s="252"/>
      <c r="AA63" s="252"/>
      <c r="AB63" s="252"/>
      <c r="AD63" s="252"/>
      <c r="AE63" s="252"/>
      <c r="AF63" s="252"/>
      <c r="AG63" s="252"/>
      <c r="AI63" s="252"/>
      <c r="AJ63" s="252"/>
      <c r="AK63" s="252"/>
      <c r="AL63" s="252"/>
      <c r="AN63" s="252"/>
      <c r="AO63" s="252"/>
      <c r="AP63" s="252"/>
      <c r="AQ63" s="252"/>
      <c r="AS63" s="252"/>
      <c r="AT63" s="252"/>
      <c r="AU63" s="252"/>
      <c r="AV63" s="252"/>
      <c r="AX63" s="252"/>
      <c r="AY63" s="252"/>
      <c r="AZ63" s="252"/>
      <c r="BA63" s="252"/>
      <c r="BC63" s="252"/>
      <c r="BD63" s="252"/>
      <c r="BE63" s="252"/>
      <c r="BF63" s="252"/>
      <c r="BI63" s="252"/>
      <c r="BJ63" s="252"/>
      <c r="BK63" s="252"/>
      <c r="BL63" s="252"/>
      <c r="BN63" s="252"/>
      <c r="BO63" s="252"/>
      <c r="BP63" s="252"/>
      <c r="BQ63" s="252"/>
      <c r="BS63" s="252"/>
      <c r="BT63" s="252"/>
      <c r="BU63" s="252"/>
      <c r="BV63" s="252"/>
      <c r="BX63" s="252"/>
      <c r="BY63" s="252"/>
      <c r="BZ63" s="252"/>
      <c r="CA63" s="252"/>
      <c r="CC63" s="252"/>
      <c r="CD63" s="252"/>
      <c r="CE63" s="252"/>
      <c r="CF63" s="252"/>
      <c r="CH63" s="252"/>
      <c r="CI63" s="252"/>
      <c r="CJ63" s="252"/>
      <c r="CK63" s="252"/>
      <c r="CM63" s="252"/>
      <c r="CN63" s="252"/>
      <c r="CO63" s="252"/>
      <c r="CP63" s="252"/>
      <c r="CR63" s="252"/>
      <c r="CS63" s="252"/>
      <c r="CT63" s="252"/>
      <c r="CU63" s="252"/>
      <c r="CW63" s="252"/>
      <c r="CX63" s="252"/>
      <c r="CY63" s="252"/>
      <c r="CZ63" s="252"/>
      <c r="DB63" s="252"/>
      <c r="DC63" s="252"/>
      <c r="DD63" s="252"/>
      <c r="DE63" s="252"/>
      <c r="DG63" s="252"/>
      <c r="DH63" s="252"/>
      <c r="DI63" s="252"/>
      <c r="DJ63" s="252"/>
    </row>
    <row r="64" spans="1:114" s="250" customFormat="1" x14ac:dyDescent="0.25">
      <c r="A64" s="219" t="s">
        <v>1</v>
      </c>
      <c r="B64" s="219"/>
      <c r="C64" s="221"/>
      <c r="D64" s="222"/>
      <c r="E64" s="223"/>
      <c r="F64" s="223"/>
      <c r="G64" s="223"/>
      <c r="H64" s="223"/>
      <c r="I64" s="221"/>
      <c r="J64" s="238"/>
      <c r="K64" s="238"/>
      <c r="L64" s="238"/>
      <c r="M64" s="238"/>
      <c r="N64" s="221"/>
      <c r="O64" s="238"/>
      <c r="P64" s="238"/>
      <c r="Q64" s="238"/>
      <c r="R64" s="238"/>
      <c r="S64" s="221"/>
      <c r="T64" s="238"/>
      <c r="U64" s="238"/>
      <c r="V64" s="238"/>
      <c r="W64" s="238"/>
      <c r="X64" s="221"/>
      <c r="Y64" s="238"/>
      <c r="Z64" s="238"/>
      <c r="AA64" s="238"/>
      <c r="AB64" s="238"/>
      <c r="AD64" s="238"/>
      <c r="AE64" s="238"/>
      <c r="AF64" s="238"/>
      <c r="AG64" s="238"/>
      <c r="AI64" s="238"/>
      <c r="AJ64" s="238"/>
      <c r="AK64" s="238"/>
      <c r="AL64" s="238"/>
      <c r="AM64" s="221"/>
      <c r="AN64" s="238"/>
      <c r="AO64" s="238"/>
      <c r="AP64" s="238"/>
      <c r="AQ64" s="238"/>
      <c r="AR64" s="221"/>
      <c r="AS64" s="238"/>
      <c r="AT64" s="238"/>
      <c r="AU64" s="238"/>
      <c r="AV64" s="238"/>
      <c r="AW64" s="221"/>
      <c r="AX64" s="238"/>
      <c r="AY64" s="238"/>
      <c r="AZ64" s="238"/>
      <c r="BA64" s="238"/>
      <c r="BC64" s="238"/>
      <c r="BD64" s="238"/>
      <c r="BE64" s="238"/>
      <c r="BF64" s="238"/>
      <c r="BI64" s="238"/>
      <c r="BJ64" s="238"/>
      <c r="BK64" s="238"/>
      <c r="BL64" s="238"/>
      <c r="BM64" s="221"/>
      <c r="BN64" s="238"/>
      <c r="BO64" s="238"/>
      <c r="BP64" s="238"/>
      <c r="BQ64" s="238"/>
      <c r="BR64" s="221"/>
      <c r="BS64" s="238"/>
      <c r="BT64" s="238"/>
      <c r="BU64" s="238"/>
      <c r="BV64" s="238"/>
      <c r="BW64" s="221"/>
      <c r="BX64" s="238"/>
      <c r="BY64" s="238"/>
      <c r="BZ64" s="238"/>
      <c r="CA64" s="238"/>
      <c r="CC64" s="238"/>
      <c r="CD64" s="238"/>
      <c r="CE64" s="238"/>
      <c r="CF64" s="238"/>
      <c r="CH64" s="238"/>
      <c r="CI64" s="238"/>
      <c r="CJ64" s="238"/>
      <c r="CK64" s="238"/>
      <c r="CM64" s="238"/>
      <c r="CN64" s="238"/>
      <c r="CO64" s="238"/>
      <c r="CP64" s="238"/>
      <c r="CQ64" s="221"/>
      <c r="CR64" s="238"/>
      <c r="CS64" s="238"/>
      <c r="CT64" s="238"/>
      <c r="CU64" s="238"/>
      <c r="CV64" s="221"/>
      <c r="CW64" s="238"/>
      <c r="CX64" s="238"/>
      <c r="CY64" s="238"/>
      <c r="CZ64" s="238"/>
      <c r="DB64" s="238"/>
      <c r="DC64" s="238"/>
      <c r="DD64" s="238"/>
      <c r="DE64" s="238"/>
      <c r="DG64" s="238"/>
      <c r="DH64" s="238"/>
      <c r="DI64" s="238"/>
      <c r="DJ64" s="238"/>
    </row>
    <row r="65" spans="1:114" x14ac:dyDescent="0.25">
      <c r="A65" s="231" t="s">
        <v>931</v>
      </c>
      <c r="B65" s="231"/>
      <c r="D65" s="233"/>
      <c r="E65" s="234"/>
      <c r="F65" s="234"/>
      <c r="G65" s="234"/>
      <c r="H65" s="234"/>
      <c r="I65" s="252"/>
      <c r="J65" s="236"/>
      <c r="K65" s="236"/>
      <c r="L65" s="232">
        <f>SUM(Q65,V65,AA65,AF65)</f>
        <v>0</v>
      </c>
      <c r="M65" s="236"/>
      <c r="O65" s="236"/>
      <c r="P65" s="236"/>
      <c r="Q65" s="232"/>
      <c r="R65" s="236"/>
      <c r="T65" s="236"/>
      <c r="U65" s="236"/>
      <c r="V65" s="232"/>
      <c r="W65" s="236"/>
      <c r="Y65" s="236"/>
      <c r="Z65" s="236"/>
      <c r="AA65" s="232"/>
      <c r="AB65" s="236"/>
      <c r="AD65" s="236"/>
      <c r="AE65" s="236"/>
      <c r="AF65" s="232"/>
      <c r="AG65" s="236"/>
      <c r="AI65" s="236"/>
      <c r="AJ65" s="236"/>
      <c r="AK65" s="232">
        <f>SUM(AP65,AU65,AZ65,BE65)</f>
        <v>0</v>
      </c>
      <c r="AL65" s="236"/>
      <c r="AM65" s="208"/>
      <c r="AN65" s="236"/>
      <c r="AO65" s="236"/>
      <c r="AP65" s="232"/>
      <c r="AQ65" s="236"/>
      <c r="AS65" s="236"/>
      <c r="AT65" s="236"/>
      <c r="AU65" s="232"/>
      <c r="AV65" s="236"/>
      <c r="AX65" s="236"/>
      <c r="AY65" s="236"/>
      <c r="AZ65" s="232"/>
      <c r="BA65" s="236"/>
      <c r="BC65" s="236"/>
      <c r="BD65" s="236"/>
      <c r="BE65" s="232"/>
      <c r="BF65" s="236"/>
      <c r="BI65" s="236"/>
      <c r="BJ65" s="236"/>
      <c r="BK65" s="232">
        <f>SUM(BP65,BU65,BZ65,CE65)</f>
        <v>0</v>
      </c>
      <c r="BL65" s="236"/>
      <c r="BM65" s="208"/>
      <c r="BN65" s="236"/>
      <c r="BO65" s="236"/>
      <c r="BP65" s="232"/>
      <c r="BQ65" s="236"/>
      <c r="BS65" s="236"/>
      <c r="BT65" s="236"/>
      <c r="BU65" s="232"/>
      <c r="BV65" s="236"/>
      <c r="BX65" s="236"/>
      <c r="BY65" s="236"/>
      <c r="BZ65" s="232"/>
      <c r="CA65" s="236"/>
      <c r="CC65" s="236"/>
      <c r="CD65" s="236"/>
      <c r="CE65" s="232"/>
      <c r="CF65" s="236"/>
      <c r="CH65" s="236"/>
      <c r="CI65" s="236"/>
      <c r="CJ65" s="232">
        <f>SUM(CO65,CT65,CY65,DD65)</f>
        <v>0</v>
      </c>
      <c r="CK65" s="236"/>
      <c r="CM65" s="236"/>
      <c r="CN65" s="236"/>
      <c r="CO65" s="232"/>
      <c r="CP65" s="236"/>
      <c r="CR65" s="236"/>
      <c r="CS65" s="236"/>
      <c r="CT65" s="232"/>
      <c r="CU65" s="236"/>
      <c r="CW65" s="236"/>
      <c r="CX65" s="236"/>
      <c r="CY65" s="232"/>
      <c r="CZ65" s="236"/>
      <c r="DB65" s="236"/>
      <c r="DC65" s="236"/>
      <c r="DD65" s="232"/>
      <c r="DE65" s="236"/>
      <c r="DG65" s="236"/>
      <c r="DH65" s="236"/>
      <c r="DI65" s="232">
        <f>SUM(L65,AK65,BK65,CJ65)</f>
        <v>0</v>
      </c>
      <c r="DJ65" s="236"/>
    </row>
    <row r="66" spans="1:114" x14ac:dyDescent="0.25">
      <c r="A66" s="231" t="s">
        <v>932</v>
      </c>
      <c r="B66" s="231"/>
      <c r="D66" s="235"/>
      <c r="E66" s="236"/>
      <c r="F66" s="236"/>
      <c r="G66" s="236"/>
      <c r="H66" s="236"/>
      <c r="I66" s="252"/>
      <c r="J66" s="236"/>
      <c r="K66" s="236"/>
      <c r="L66" s="232">
        <f t="shared" ref="L66:L80" si="67">SUM(Q66,V66,AA66,AF66)</f>
        <v>0</v>
      </c>
      <c r="M66" s="236"/>
      <c r="O66" s="236"/>
      <c r="P66" s="236"/>
      <c r="Q66" s="232"/>
      <c r="R66" s="236"/>
      <c r="T66" s="236"/>
      <c r="U66" s="236"/>
      <c r="V66" s="232"/>
      <c r="W66" s="236"/>
      <c r="Y66" s="236"/>
      <c r="Z66" s="236"/>
      <c r="AA66" s="232"/>
      <c r="AB66" s="236"/>
      <c r="AD66" s="236"/>
      <c r="AE66" s="236"/>
      <c r="AF66" s="232"/>
      <c r="AG66" s="236"/>
      <c r="AI66" s="236"/>
      <c r="AJ66" s="236"/>
      <c r="AK66" s="232">
        <f t="shared" ref="AK66:AK80" si="68">SUM(AP66,AU66,AZ66,BE66)</f>
        <v>0</v>
      </c>
      <c r="AL66" s="236"/>
      <c r="AM66" s="208"/>
      <c r="AN66" s="236"/>
      <c r="AO66" s="236"/>
      <c r="AP66" s="232"/>
      <c r="AQ66" s="236"/>
      <c r="AS66" s="236"/>
      <c r="AT66" s="236"/>
      <c r="AU66" s="232"/>
      <c r="AV66" s="236"/>
      <c r="AX66" s="236"/>
      <c r="AY66" s="236"/>
      <c r="AZ66" s="232"/>
      <c r="BA66" s="236"/>
      <c r="BC66" s="236"/>
      <c r="BD66" s="236"/>
      <c r="BE66" s="232"/>
      <c r="BF66" s="236"/>
      <c r="BI66" s="236"/>
      <c r="BJ66" s="236"/>
      <c r="BK66" s="232">
        <f t="shared" ref="BK66:BK80" si="69">SUM(BP66,BU66,BZ66,CE66)</f>
        <v>0</v>
      </c>
      <c r="BL66" s="236"/>
      <c r="BM66" s="208"/>
      <c r="BN66" s="236"/>
      <c r="BO66" s="236"/>
      <c r="BP66" s="232"/>
      <c r="BQ66" s="236"/>
      <c r="BS66" s="236"/>
      <c r="BT66" s="236"/>
      <c r="BU66" s="232"/>
      <c r="BV66" s="236"/>
      <c r="BX66" s="236"/>
      <c r="BY66" s="236"/>
      <c r="BZ66" s="232"/>
      <c r="CA66" s="236"/>
      <c r="CC66" s="236"/>
      <c r="CD66" s="236"/>
      <c r="CE66" s="232"/>
      <c r="CF66" s="236"/>
      <c r="CH66" s="236"/>
      <c r="CI66" s="236"/>
      <c r="CJ66" s="232">
        <f t="shared" ref="CJ66:CJ80" si="70">SUM(CO66,CT66,CY66,DD66)</f>
        <v>0</v>
      </c>
      <c r="CK66" s="236"/>
      <c r="CM66" s="236"/>
      <c r="CN66" s="236"/>
      <c r="CO66" s="232"/>
      <c r="CP66" s="236"/>
      <c r="CR66" s="236"/>
      <c r="CS66" s="236"/>
      <c r="CT66" s="232"/>
      <c r="CU66" s="236"/>
      <c r="CW66" s="236"/>
      <c r="CX66" s="236"/>
      <c r="CY66" s="232"/>
      <c r="CZ66" s="236"/>
      <c r="DB66" s="236"/>
      <c r="DC66" s="236"/>
      <c r="DD66" s="232"/>
      <c r="DE66" s="236"/>
      <c r="DG66" s="236"/>
      <c r="DH66" s="236"/>
      <c r="DI66" s="232">
        <f t="shared" ref="DI66:DI80" si="71">SUM(L66,AK66,BK66,CJ66)</f>
        <v>0</v>
      </c>
      <c r="DJ66" s="236"/>
    </row>
    <row r="67" spans="1:114" x14ac:dyDescent="0.25">
      <c r="A67" s="231" t="s">
        <v>933</v>
      </c>
      <c r="B67" s="231"/>
      <c r="D67" s="235"/>
      <c r="E67" s="236"/>
      <c r="F67" s="236"/>
      <c r="G67" s="236"/>
      <c r="H67" s="236"/>
      <c r="I67" s="252"/>
      <c r="J67" s="236"/>
      <c r="K67" s="236"/>
      <c r="L67" s="232">
        <f t="shared" si="67"/>
        <v>0</v>
      </c>
      <c r="M67" s="236"/>
      <c r="O67" s="236"/>
      <c r="P67" s="236"/>
      <c r="Q67" s="232"/>
      <c r="R67" s="236"/>
      <c r="T67" s="236"/>
      <c r="U67" s="236"/>
      <c r="V67" s="232"/>
      <c r="W67" s="236"/>
      <c r="Y67" s="236"/>
      <c r="Z67" s="236"/>
      <c r="AA67" s="232"/>
      <c r="AB67" s="236"/>
      <c r="AD67" s="236"/>
      <c r="AE67" s="236"/>
      <c r="AF67" s="232"/>
      <c r="AG67" s="236"/>
      <c r="AI67" s="236"/>
      <c r="AJ67" s="236"/>
      <c r="AK67" s="232">
        <f t="shared" si="68"/>
        <v>0</v>
      </c>
      <c r="AL67" s="236"/>
      <c r="AM67" s="208"/>
      <c r="AN67" s="236"/>
      <c r="AO67" s="236"/>
      <c r="AP67" s="232"/>
      <c r="AQ67" s="236"/>
      <c r="AS67" s="236"/>
      <c r="AT67" s="236"/>
      <c r="AU67" s="232"/>
      <c r="AV67" s="236"/>
      <c r="AX67" s="236"/>
      <c r="AY67" s="236"/>
      <c r="AZ67" s="232"/>
      <c r="BA67" s="236"/>
      <c r="BC67" s="236"/>
      <c r="BD67" s="236"/>
      <c r="BE67" s="232"/>
      <c r="BF67" s="236"/>
      <c r="BI67" s="236"/>
      <c r="BJ67" s="236"/>
      <c r="BK67" s="232">
        <f t="shared" si="69"/>
        <v>0</v>
      </c>
      <c r="BL67" s="236"/>
      <c r="BM67" s="208"/>
      <c r="BN67" s="236"/>
      <c r="BO67" s="236"/>
      <c r="BP67" s="232"/>
      <c r="BQ67" s="236"/>
      <c r="BS67" s="236"/>
      <c r="BT67" s="236"/>
      <c r="BU67" s="232"/>
      <c r="BV67" s="236"/>
      <c r="BX67" s="236"/>
      <c r="BY67" s="236"/>
      <c r="BZ67" s="232"/>
      <c r="CA67" s="236"/>
      <c r="CC67" s="236"/>
      <c r="CD67" s="236"/>
      <c r="CE67" s="232"/>
      <c r="CF67" s="236"/>
      <c r="CH67" s="236"/>
      <c r="CI67" s="236"/>
      <c r="CJ67" s="232">
        <f t="shared" si="70"/>
        <v>0</v>
      </c>
      <c r="CK67" s="236"/>
      <c r="CM67" s="236"/>
      <c r="CN67" s="236"/>
      <c r="CO67" s="232"/>
      <c r="CP67" s="236"/>
      <c r="CR67" s="236"/>
      <c r="CS67" s="236"/>
      <c r="CT67" s="232"/>
      <c r="CU67" s="236"/>
      <c r="CW67" s="236"/>
      <c r="CX67" s="236"/>
      <c r="CY67" s="232"/>
      <c r="CZ67" s="236"/>
      <c r="DB67" s="236"/>
      <c r="DC67" s="236"/>
      <c r="DD67" s="232"/>
      <c r="DE67" s="236"/>
      <c r="DG67" s="236"/>
      <c r="DH67" s="236"/>
      <c r="DI67" s="232">
        <f t="shared" si="71"/>
        <v>0</v>
      </c>
      <c r="DJ67" s="236"/>
    </row>
    <row r="68" spans="1:114" x14ac:dyDescent="0.25">
      <c r="A68" s="231" t="s">
        <v>934</v>
      </c>
      <c r="B68" s="231"/>
      <c r="D68" s="235"/>
      <c r="E68" s="236"/>
      <c r="F68" s="236"/>
      <c r="G68" s="236"/>
      <c r="H68" s="236"/>
      <c r="I68" s="252"/>
      <c r="J68" s="236"/>
      <c r="K68" s="236"/>
      <c r="L68" s="232">
        <f t="shared" si="67"/>
        <v>0</v>
      </c>
      <c r="M68" s="236"/>
      <c r="O68" s="236"/>
      <c r="P68" s="236"/>
      <c r="Q68" s="232"/>
      <c r="R68" s="236"/>
      <c r="T68" s="236"/>
      <c r="U68" s="236"/>
      <c r="V68" s="232"/>
      <c r="W68" s="236"/>
      <c r="Y68" s="236"/>
      <c r="Z68" s="236"/>
      <c r="AA68" s="232"/>
      <c r="AB68" s="236"/>
      <c r="AD68" s="236"/>
      <c r="AE68" s="236"/>
      <c r="AF68" s="232"/>
      <c r="AG68" s="236"/>
      <c r="AI68" s="236"/>
      <c r="AJ68" s="236"/>
      <c r="AK68" s="232">
        <f t="shared" si="68"/>
        <v>0</v>
      </c>
      <c r="AL68" s="236"/>
      <c r="AM68" s="208"/>
      <c r="AN68" s="236"/>
      <c r="AO68" s="236"/>
      <c r="AP68" s="232"/>
      <c r="AQ68" s="236"/>
      <c r="AS68" s="236"/>
      <c r="AT68" s="236"/>
      <c r="AU68" s="232"/>
      <c r="AV68" s="236"/>
      <c r="AX68" s="236"/>
      <c r="AY68" s="236"/>
      <c r="AZ68" s="232"/>
      <c r="BA68" s="236"/>
      <c r="BC68" s="236"/>
      <c r="BD68" s="236"/>
      <c r="BE68" s="232"/>
      <c r="BF68" s="236"/>
      <c r="BI68" s="236"/>
      <c r="BJ68" s="236"/>
      <c r="BK68" s="232">
        <f t="shared" si="69"/>
        <v>0</v>
      </c>
      <c r="BL68" s="236"/>
      <c r="BM68" s="208"/>
      <c r="BN68" s="236"/>
      <c r="BO68" s="236"/>
      <c r="BP68" s="232"/>
      <c r="BQ68" s="236"/>
      <c r="BS68" s="236"/>
      <c r="BT68" s="236"/>
      <c r="BU68" s="232"/>
      <c r="BV68" s="236"/>
      <c r="BX68" s="236"/>
      <c r="BY68" s="236"/>
      <c r="BZ68" s="232"/>
      <c r="CA68" s="236"/>
      <c r="CC68" s="236"/>
      <c r="CD68" s="236"/>
      <c r="CE68" s="232"/>
      <c r="CF68" s="236"/>
      <c r="CH68" s="236"/>
      <c r="CI68" s="236"/>
      <c r="CJ68" s="232">
        <f t="shared" si="70"/>
        <v>0</v>
      </c>
      <c r="CK68" s="236"/>
      <c r="CM68" s="236"/>
      <c r="CN68" s="236"/>
      <c r="CO68" s="232"/>
      <c r="CP68" s="236"/>
      <c r="CR68" s="236"/>
      <c r="CS68" s="236"/>
      <c r="CT68" s="232"/>
      <c r="CU68" s="236"/>
      <c r="CW68" s="236"/>
      <c r="CX68" s="236"/>
      <c r="CY68" s="232"/>
      <c r="CZ68" s="236"/>
      <c r="DB68" s="236"/>
      <c r="DC68" s="236"/>
      <c r="DD68" s="232"/>
      <c r="DE68" s="236"/>
      <c r="DG68" s="236"/>
      <c r="DH68" s="236"/>
      <c r="DI68" s="232">
        <f t="shared" si="71"/>
        <v>0</v>
      </c>
      <c r="DJ68" s="236"/>
    </row>
    <row r="69" spans="1:114" x14ac:dyDescent="0.25">
      <c r="A69" s="231" t="s">
        <v>936</v>
      </c>
      <c r="B69" s="231"/>
      <c r="D69" s="235"/>
      <c r="E69" s="236"/>
      <c r="F69" s="236"/>
      <c r="G69" s="236"/>
      <c r="H69" s="236"/>
      <c r="I69" s="252"/>
      <c r="J69" s="236"/>
      <c r="K69" s="236"/>
      <c r="L69" s="232">
        <f t="shared" si="67"/>
        <v>0</v>
      </c>
      <c r="M69" s="236"/>
      <c r="O69" s="236"/>
      <c r="P69" s="236"/>
      <c r="Q69" s="232"/>
      <c r="R69" s="236"/>
      <c r="T69" s="236"/>
      <c r="U69" s="236"/>
      <c r="V69" s="232"/>
      <c r="W69" s="236"/>
      <c r="Y69" s="236"/>
      <c r="Z69" s="236"/>
      <c r="AA69" s="232"/>
      <c r="AB69" s="236"/>
      <c r="AD69" s="236"/>
      <c r="AE69" s="236"/>
      <c r="AF69" s="232"/>
      <c r="AG69" s="236"/>
      <c r="AI69" s="236"/>
      <c r="AJ69" s="236"/>
      <c r="AK69" s="232">
        <f t="shared" si="68"/>
        <v>0</v>
      </c>
      <c r="AL69" s="236"/>
      <c r="AM69" s="208"/>
      <c r="AN69" s="236"/>
      <c r="AO69" s="236"/>
      <c r="AP69" s="232"/>
      <c r="AQ69" s="236"/>
      <c r="AS69" s="236"/>
      <c r="AT69" s="236"/>
      <c r="AU69" s="232"/>
      <c r="AV69" s="236"/>
      <c r="AX69" s="236"/>
      <c r="AY69" s="236"/>
      <c r="AZ69" s="232"/>
      <c r="BA69" s="236"/>
      <c r="BC69" s="236"/>
      <c r="BD69" s="236"/>
      <c r="BE69" s="232"/>
      <c r="BF69" s="236"/>
      <c r="BI69" s="236"/>
      <c r="BJ69" s="236"/>
      <c r="BK69" s="232">
        <f t="shared" si="69"/>
        <v>0</v>
      </c>
      <c r="BL69" s="236"/>
      <c r="BM69" s="208"/>
      <c r="BN69" s="236"/>
      <c r="BO69" s="236"/>
      <c r="BP69" s="232"/>
      <c r="BQ69" s="236"/>
      <c r="BS69" s="236"/>
      <c r="BT69" s="236"/>
      <c r="BU69" s="232"/>
      <c r="BV69" s="236"/>
      <c r="BX69" s="236"/>
      <c r="BY69" s="236"/>
      <c r="BZ69" s="232"/>
      <c r="CA69" s="236"/>
      <c r="CC69" s="236"/>
      <c r="CD69" s="236"/>
      <c r="CE69" s="232"/>
      <c r="CF69" s="236"/>
      <c r="CH69" s="236"/>
      <c r="CI69" s="236"/>
      <c r="CJ69" s="232">
        <f t="shared" si="70"/>
        <v>0</v>
      </c>
      <c r="CK69" s="236"/>
      <c r="CM69" s="236"/>
      <c r="CN69" s="236"/>
      <c r="CO69" s="232"/>
      <c r="CP69" s="236"/>
      <c r="CR69" s="236"/>
      <c r="CS69" s="236"/>
      <c r="CT69" s="232"/>
      <c r="CU69" s="236"/>
      <c r="CW69" s="236"/>
      <c r="CX69" s="236"/>
      <c r="CY69" s="232"/>
      <c r="CZ69" s="236"/>
      <c r="DB69" s="236"/>
      <c r="DC69" s="236"/>
      <c r="DD69" s="232"/>
      <c r="DE69" s="236"/>
      <c r="DG69" s="236"/>
      <c r="DH69" s="236"/>
      <c r="DI69" s="232">
        <f t="shared" si="71"/>
        <v>0</v>
      </c>
      <c r="DJ69" s="236"/>
    </row>
    <row r="70" spans="1:114" x14ac:dyDescent="0.25">
      <c r="A70" s="231" t="s">
        <v>937</v>
      </c>
      <c r="B70" s="231"/>
      <c r="D70" s="235"/>
      <c r="E70" s="236"/>
      <c r="F70" s="236"/>
      <c r="G70" s="236"/>
      <c r="H70" s="236"/>
      <c r="I70" s="252"/>
      <c r="J70" s="236"/>
      <c r="K70" s="236"/>
      <c r="L70" s="232">
        <f t="shared" si="67"/>
        <v>0</v>
      </c>
      <c r="M70" s="236"/>
      <c r="O70" s="236"/>
      <c r="P70" s="236"/>
      <c r="Q70" s="232"/>
      <c r="R70" s="236"/>
      <c r="T70" s="236"/>
      <c r="U70" s="236"/>
      <c r="V70" s="232"/>
      <c r="W70" s="236"/>
      <c r="Y70" s="236"/>
      <c r="Z70" s="236"/>
      <c r="AA70" s="232"/>
      <c r="AB70" s="236"/>
      <c r="AD70" s="236"/>
      <c r="AE70" s="236"/>
      <c r="AF70" s="232"/>
      <c r="AG70" s="236"/>
      <c r="AI70" s="236"/>
      <c r="AJ70" s="236"/>
      <c r="AK70" s="232">
        <f t="shared" si="68"/>
        <v>0</v>
      </c>
      <c r="AL70" s="236"/>
      <c r="AM70" s="208"/>
      <c r="AN70" s="236"/>
      <c r="AO70" s="236"/>
      <c r="AP70" s="232"/>
      <c r="AQ70" s="236"/>
      <c r="AS70" s="236"/>
      <c r="AT70" s="236"/>
      <c r="AU70" s="232"/>
      <c r="AV70" s="236"/>
      <c r="AX70" s="236"/>
      <c r="AY70" s="236"/>
      <c r="AZ70" s="232"/>
      <c r="BA70" s="236"/>
      <c r="BC70" s="236"/>
      <c r="BD70" s="236"/>
      <c r="BE70" s="232"/>
      <c r="BF70" s="236"/>
      <c r="BI70" s="236"/>
      <c r="BJ70" s="236"/>
      <c r="BK70" s="232">
        <f t="shared" si="69"/>
        <v>0</v>
      </c>
      <c r="BL70" s="236"/>
      <c r="BM70" s="208"/>
      <c r="BN70" s="236"/>
      <c r="BO70" s="236"/>
      <c r="BP70" s="232"/>
      <c r="BQ70" s="236"/>
      <c r="BS70" s="236"/>
      <c r="BT70" s="236"/>
      <c r="BU70" s="232"/>
      <c r="BV70" s="236"/>
      <c r="BX70" s="236"/>
      <c r="BY70" s="236"/>
      <c r="BZ70" s="232"/>
      <c r="CA70" s="236"/>
      <c r="CC70" s="236"/>
      <c r="CD70" s="236"/>
      <c r="CE70" s="232"/>
      <c r="CF70" s="236"/>
      <c r="CH70" s="236"/>
      <c r="CI70" s="236"/>
      <c r="CJ70" s="232">
        <f t="shared" si="70"/>
        <v>0</v>
      </c>
      <c r="CK70" s="236"/>
      <c r="CM70" s="236"/>
      <c r="CN70" s="236"/>
      <c r="CO70" s="232"/>
      <c r="CP70" s="236"/>
      <c r="CR70" s="236"/>
      <c r="CS70" s="236"/>
      <c r="CT70" s="232"/>
      <c r="CU70" s="236"/>
      <c r="CW70" s="236"/>
      <c r="CX70" s="236"/>
      <c r="CY70" s="232"/>
      <c r="CZ70" s="236"/>
      <c r="DB70" s="236"/>
      <c r="DC70" s="236"/>
      <c r="DD70" s="232"/>
      <c r="DE70" s="236"/>
      <c r="DG70" s="236"/>
      <c r="DH70" s="236"/>
      <c r="DI70" s="232">
        <f t="shared" si="71"/>
        <v>0</v>
      </c>
      <c r="DJ70" s="236"/>
    </row>
    <row r="71" spans="1:114" x14ac:dyDescent="0.25">
      <c r="A71" s="231" t="s">
        <v>938</v>
      </c>
      <c r="B71" s="231"/>
      <c r="D71" s="235"/>
      <c r="E71" s="236"/>
      <c r="F71" s="236"/>
      <c r="G71" s="236"/>
      <c r="H71" s="236"/>
      <c r="I71" s="252"/>
      <c r="J71" s="236"/>
      <c r="K71" s="236"/>
      <c r="L71" s="232">
        <f t="shared" si="67"/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 t="shared" si="68"/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 t="shared" si="69"/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 t="shared" si="70"/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 t="shared" si="71"/>
        <v>0</v>
      </c>
      <c r="DJ71" s="236"/>
    </row>
    <row r="72" spans="1:114" x14ac:dyDescent="0.25">
      <c r="A72" s="231" t="s">
        <v>939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si="67"/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si="68"/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si="69"/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si="70"/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si="71"/>
        <v>0</v>
      </c>
      <c r="DJ72" s="236"/>
    </row>
    <row r="73" spans="1:114" x14ac:dyDescent="0.25">
      <c r="A73" s="231" t="s">
        <v>935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67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68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69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70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71"/>
        <v>0</v>
      </c>
      <c r="DJ73" s="236"/>
    </row>
    <row r="74" spans="1:114" x14ac:dyDescent="0.25">
      <c r="A74" s="231" t="s">
        <v>943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67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68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69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70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71"/>
        <v>0</v>
      </c>
      <c r="DJ74" s="236"/>
    </row>
    <row r="75" spans="1:114" x14ac:dyDescent="0.25">
      <c r="A75" s="231" t="s">
        <v>982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67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68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69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70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71"/>
        <v>0</v>
      </c>
      <c r="DJ75" s="236"/>
    </row>
    <row r="76" spans="1:114" ht="15" hidden="1" customHeight="1" x14ac:dyDescent="0.25">
      <c r="A76" s="231"/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67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68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69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70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71"/>
        <v>0</v>
      </c>
      <c r="DJ76" s="236"/>
    </row>
    <row r="77" spans="1:114" ht="15" hidden="1" customHeight="1" x14ac:dyDescent="0.25">
      <c r="A77" s="231"/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67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68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69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70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71"/>
        <v>0</v>
      </c>
      <c r="DJ77" s="236"/>
    </row>
    <row r="78" spans="1:114" ht="15" hidden="1" customHeight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67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68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69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70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71"/>
        <v>0</v>
      </c>
      <c r="DJ78" s="236"/>
    </row>
    <row r="79" spans="1:114" ht="15" hidden="1" customHeight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67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68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69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70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71"/>
        <v>0</v>
      </c>
      <c r="DJ79" s="236"/>
    </row>
    <row r="80" spans="1:114" ht="15" hidden="1" customHeight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67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68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69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305"/>
      <c r="CI80" s="305"/>
      <c r="CJ80" s="232">
        <f t="shared" si="70"/>
        <v>0</v>
      </c>
      <c r="CK80" s="305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305"/>
      <c r="DH80" s="305"/>
      <c r="DI80" s="232">
        <f t="shared" si="71"/>
        <v>0</v>
      </c>
      <c r="DJ80" s="305"/>
    </row>
    <row r="81" spans="1:114" s="208" customFormat="1" x14ac:dyDescent="0.25">
      <c r="D81" s="218"/>
      <c r="J81" s="252"/>
      <c r="K81" s="252"/>
      <c r="L81" s="252"/>
      <c r="M81" s="252"/>
      <c r="O81" s="252"/>
      <c r="P81" s="252"/>
      <c r="Q81" s="252"/>
      <c r="R81" s="252"/>
      <c r="T81" s="252"/>
      <c r="U81" s="252"/>
      <c r="V81" s="252"/>
      <c r="W81" s="252"/>
      <c r="Y81" s="252"/>
      <c r="Z81" s="252"/>
      <c r="AA81" s="252"/>
      <c r="AB81" s="252"/>
      <c r="AD81" s="252"/>
      <c r="AE81" s="252"/>
      <c r="AF81" s="252"/>
      <c r="AG81" s="252"/>
      <c r="AI81" s="252"/>
      <c r="AJ81" s="252"/>
      <c r="AK81" s="252"/>
      <c r="AL81" s="252"/>
      <c r="AN81" s="252"/>
      <c r="AO81" s="252"/>
      <c r="AP81" s="252"/>
      <c r="AQ81" s="252"/>
      <c r="AS81" s="252"/>
      <c r="AT81" s="252"/>
      <c r="AU81" s="252"/>
      <c r="AV81" s="252"/>
      <c r="AX81" s="252"/>
      <c r="AY81" s="252"/>
      <c r="AZ81" s="252"/>
      <c r="BA81" s="252"/>
      <c r="BC81" s="252"/>
      <c r="BD81" s="252"/>
      <c r="BE81" s="252"/>
      <c r="BF81" s="252"/>
      <c r="BI81" s="252"/>
      <c r="BJ81" s="252"/>
      <c r="BK81" s="252"/>
      <c r="BL81" s="252"/>
      <c r="BN81" s="252"/>
      <c r="BO81" s="252"/>
      <c r="BP81" s="252"/>
      <c r="BQ81" s="252"/>
      <c r="BS81" s="252"/>
      <c r="BT81" s="252"/>
      <c r="BU81" s="252"/>
      <c r="BV81" s="252"/>
      <c r="BX81" s="252"/>
      <c r="BY81" s="252"/>
      <c r="BZ81" s="252"/>
      <c r="CA81" s="252"/>
      <c r="CC81" s="252"/>
      <c r="CD81" s="252"/>
      <c r="CE81" s="252"/>
      <c r="CF81" s="252"/>
      <c r="CH81" s="252"/>
      <c r="CI81" s="252"/>
      <c r="CJ81" s="252"/>
      <c r="CK81" s="252"/>
      <c r="CM81" s="252"/>
      <c r="CN81" s="252"/>
      <c r="CO81" s="252"/>
      <c r="CP81" s="252"/>
      <c r="CR81" s="252"/>
      <c r="CS81" s="252"/>
      <c r="CT81" s="252"/>
      <c r="CU81" s="252"/>
      <c r="CW81" s="252"/>
      <c r="CX81" s="252"/>
      <c r="CY81" s="252"/>
      <c r="CZ81" s="252"/>
      <c r="DB81" s="252"/>
      <c r="DC81" s="252"/>
      <c r="DD81" s="252"/>
      <c r="DE81" s="252"/>
      <c r="DG81" s="252"/>
      <c r="DH81" s="252"/>
      <c r="DI81" s="252"/>
      <c r="DJ81" s="252"/>
    </row>
    <row r="82" spans="1:114" s="250" customFormat="1" ht="30" x14ac:dyDescent="0.25">
      <c r="A82" s="219" t="s">
        <v>6</v>
      </c>
      <c r="B82" s="220" t="s">
        <v>192</v>
      </c>
      <c r="C82" s="221"/>
      <c r="D82" s="237"/>
      <c r="E82" s="238"/>
      <c r="F82" s="238"/>
      <c r="G82" s="238"/>
      <c r="H82" s="238"/>
      <c r="I82" s="221"/>
      <c r="J82" s="238"/>
      <c r="K82" s="238"/>
      <c r="L82" s="238"/>
      <c r="M82" s="238"/>
      <c r="N82" s="221"/>
      <c r="O82" s="238"/>
      <c r="P82" s="238"/>
      <c r="Q82" s="238"/>
      <c r="R82" s="238"/>
      <c r="S82" s="221"/>
      <c r="T82" s="238"/>
      <c r="U82" s="238"/>
      <c r="V82" s="238"/>
      <c r="W82" s="238"/>
      <c r="X82" s="221"/>
      <c r="Y82" s="238"/>
      <c r="Z82" s="238"/>
      <c r="AA82" s="238"/>
      <c r="AB82" s="238"/>
      <c r="AD82" s="238"/>
      <c r="AE82" s="238"/>
      <c r="AF82" s="238"/>
      <c r="AG82" s="238"/>
      <c r="AI82" s="238"/>
      <c r="AJ82" s="238"/>
      <c r="AK82" s="238"/>
      <c r="AL82" s="238"/>
      <c r="AM82" s="221"/>
      <c r="AN82" s="238"/>
      <c r="AO82" s="238"/>
      <c r="AP82" s="238"/>
      <c r="AQ82" s="238"/>
      <c r="AR82" s="221"/>
      <c r="AS82" s="238"/>
      <c r="AT82" s="238"/>
      <c r="AU82" s="238"/>
      <c r="AV82" s="238"/>
      <c r="AW82" s="221"/>
      <c r="AX82" s="238"/>
      <c r="AY82" s="238"/>
      <c r="AZ82" s="238"/>
      <c r="BA82" s="238"/>
      <c r="BC82" s="238"/>
      <c r="BD82" s="238"/>
      <c r="BE82" s="238"/>
      <c r="BF82" s="238"/>
      <c r="BI82" s="238"/>
      <c r="BJ82" s="238"/>
      <c r="BK82" s="238"/>
      <c r="BL82" s="238"/>
      <c r="BM82" s="221"/>
      <c r="BN82" s="238"/>
      <c r="BO82" s="238"/>
      <c r="BP82" s="238"/>
      <c r="BQ82" s="238"/>
      <c r="BR82" s="221"/>
      <c r="BS82" s="238"/>
      <c r="BT82" s="238"/>
      <c r="BU82" s="238"/>
      <c r="BV82" s="238"/>
      <c r="BW82" s="221"/>
      <c r="BX82" s="238"/>
      <c r="BY82" s="238"/>
      <c r="BZ82" s="238"/>
      <c r="CA82" s="238"/>
      <c r="CC82" s="238"/>
      <c r="CD82" s="238"/>
      <c r="CE82" s="238"/>
      <c r="CF82" s="238"/>
      <c r="CH82" s="238"/>
      <c r="CI82" s="238"/>
      <c r="CJ82" s="238"/>
      <c r="CK82" s="238"/>
      <c r="CM82" s="238"/>
      <c r="CN82" s="238"/>
      <c r="CO82" s="238"/>
      <c r="CP82" s="238"/>
      <c r="CQ82" s="221"/>
      <c r="CR82" s="238"/>
      <c r="CS82" s="238"/>
      <c r="CT82" s="238"/>
      <c r="CU82" s="238"/>
      <c r="CV82" s="221"/>
      <c r="CW82" s="238"/>
      <c r="CX82" s="238"/>
      <c r="CY82" s="238"/>
      <c r="CZ82" s="238"/>
      <c r="DB82" s="238"/>
      <c r="DC82" s="238"/>
      <c r="DD82" s="238"/>
      <c r="DE82" s="238"/>
      <c r="DG82" s="238"/>
      <c r="DH82" s="238"/>
      <c r="DI82" s="238"/>
      <c r="DJ82" s="238"/>
    </row>
    <row r="83" spans="1:114" x14ac:dyDescent="0.25">
      <c r="A83" s="231" t="s">
        <v>969</v>
      </c>
      <c r="B83" s="231"/>
      <c r="D83" s="239"/>
      <c r="E83" s="231"/>
      <c r="F83" s="231"/>
      <c r="G83" s="231"/>
      <c r="H83" s="231"/>
      <c r="J83" s="232">
        <f t="shared" si="0"/>
        <v>40.333333333333336</v>
      </c>
      <c r="K83" s="232">
        <f>SUM(P83,U83,Z83,AE83)</f>
        <v>0</v>
      </c>
      <c r="L83" s="236"/>
      <c r="M83" s="232">
        <f t="shared" si="1"/>
        <v>0</v>
      </c>
      <c r="O83" s="232">
        <f>1*9.6*5/6</f>
        <v>8</v>
      </c>
      <c r="P83" s="232"/>
      <c r="Q83" s="236"/>
      <c r="R83" s="232"/>
      <c r="T83" s="232">
        <f>1*10*5/6</f>
        <v>8.3333333333333339</v>
      </c>
      <c r="U83" s="232"/>
      <c r="V83" s="236"/>
      <c r="W83" s="232"/>
      <c r="Y83" s="232">
        <f>1*9.6*5/6</f>
        <v>8</v>
      </c>
      <c r="Z83" s="232"/>
      <c r="AA83" s="236"/>
      <c r="AB83" s="232"/>
      <c r="AD83" s="232">
        <f>2*9.6*5/6</f>
        <v>16</v>
      </c>
      <c r="AE83" s="232"/>
      <c r="AF83" s="236"/>
      <c r="AG83" s="232"/>
      <c r="AI83" s="232">
        <f t="shared" ref="AI83:AI85" si="72">SUM(AN83,AS83,AX83,BC83)</f>
        <v>64.666666666666671</v>
      </c>
      <c r="AJ83" s="232">
        <f>SUM(AO83,AT83,AY83,BD83)</f>
        <v>0</v>
      </c>
      <c r="AK83" s="236"/>
      <c r="AL83" s="232">
        <f t="shared" ref="AL83:AL85" si="73">SUM(AQ83,AV83,BA83,BF83)</f>
        <v>0</v>
      </c>
      <c r="AM83" s="208"/>
      <c r="AN83" s="232">
        <f>2*9.6*5/6</f>
        <v>16</v>
      </c>
      <c r="AO83" s="232"/>
      <c r="AP83" s="236"/>
      <c r="AQ83" s="232"/>
      <c r="AS83" s="232">
        <f>2*10*5/6</f>
        <v>16.666666666666668</v>
      </c>
      <c r="AT83" s="232"/>
      <c r="AU83" s="236"/>
      <c r="AV83" s="232"/>
      <c r="AX83" s="232">
        <f>2*9.6*5/6</f>
        <v>16</v>
      </c>
      <c r="AY83" s="232"/>
      <c r="AZ83" s="236"/>
      <c r="BA83" s="232"/>
      <c r="BC83" s="232">
        <f>2*9.6*5/6</f>
        <v>16</v>
      </c>
      <c r="BD83" s="232"/>
      <c r="BE83" s="236"/>
      <c r="BF83" s="232"/>
      <c r="BI83" s="232">
        <f t="shared" ref="BI83:BI85" si="74">SUM(BN83,BS83,BX83,CC83)</f>
        <v>38.166666666666671</v>
      </c>
      <c r="BJ83" s="232">
        <f>SUM(BO83,BT83,BY83,CD83)</f>
        <v>0</v>
      </c>
      <c r="BK83" s="236"/>
      <c r="BL83" s="232">
        <f t="shared" ref="BL83:BL85" si="75">SUM(BQ83,BV83,CA83,CF83)</f>
        <v>0</v>
      </c>
      <c r="BM83" s="208"/>
      <c r="BN83" s="232">
        <f>2*9.6*5/6</f>
        <v>16</v>
      </c>
      <c r="BO83" s="232"/>
      <c r="BP83" s="236"/>
      <c r="BQ83" s="232"/>
      <c r="BS83" s="232">
        <f>1*10*5/6</f>
        <v>8.3333333333333339</v>
      </c>
      <c r="BT83" s="232"/>
      <c r="BU83" s="236"/>
      <c r="BV83" s="232"/>
      <c r="BX83" s="232">
        <f>1*9.6*5/6</f>
        <v>8</v>
      </c>
      <c r="BY83" s="232"/>
      <c r="BZ83" s="236"/>
      <c r="CA83" s="232"/>
      <c r="CC83" s="232">
        <f>1*7*5/6</f>
        <v>5.833333333333333</v>
      </c>
      <c r="CD83" s="232"/>
      <c r="CE83" s="236"/>
      <c r="CF83" s="232"/>
      <c r="CH83" s="232">
        <f>SUM(CM83,CR83,CW83,DB83)</f>
        <v>0</v>
      </c>
      <c r="CI83" s="232">
        <f>SUM(CN83,CS83,CX83,DC83)</f>
        <v>0</v>
      </c>
      <c r="CJ83" s="236"/>
      <c r="CK83" s="232">
        <f>SUM(CP83,CU83,CZ83,DE83)</f>
        <v>0</v>
      </c>
      <c r="CM83" s="232"/>
      <c r="CN83" s="232"/>
      <c r="CO83" s="236"/>
      <c r="CP83" s="232"/>
      <c r="CR83" s="232"/>
      <c r="CS83" s="232"/>
      <c r="CT83" s="236"/>
      <c r="CU83" s="232"/>
      <c r="CW83" s="232"/>
      <c r="CX83" s="232"/>
      <c r="CY83" s="236"/>
      <c r="CZ83" s="232"/>
      <c r="DB83" s="232"/>
      <c r="DC83" s="232"/>
      <c r="DD83" s="236"/>
      <c r="DE83" s="232"/>
      <c r="DG83" s="232">
        <f>SUM(J83,AI83,BI83,CH83)</f>
        <v>143.16666666666669</v>
      </c>
      <c r="DH83" s="232">
        <f>SUM(K83,AJ83,BJ83,CI83)</f>
        <v>0</v>
      </c>
      <c r="DI83" s="236"/>
      <c r="DJ83" s="232">
        <f>SUM(M83,AL83,BL83,CK83)</f>
        <v>0</v>
      </c>
    </row>
    <row r="84" spans="1:114" x14ac:dyDescent="0.25">
      <c r="A84" s="231" t="s">
        <v>970</v>
      </c>
      <c r="B84" s="231"/>
      <c r="D84" s="239"/>
      <c r="E84" s="231"/>
      <c r="F84" s="231"/>
      <c r="G84" s="231"/>
      <c r="H84" s="231"/>
      <c r="J84" s="232">
        <f>SUM(O84:AG84)</f>
        <v>3</v>
      </c>
      <c r="K84" s="232">
        <f t="shared" ref="K84:K85" si="76">SUM(P84,U84,Z84,AE84)</f>
        <v>0</v>
      </c>
      <c r="L84" s="236"/>
      <c r="M84" s="232">
        <f t="shared" ref="M84:M87" si="77">SUM(R84,W84,AB84,AG84)</f>
        <v>0</v>
      </c>
      <c r="O84" s="232">
        <v>3</v>
      </c>
      <c r="P84" s="232"/>
      <c r="Q84" s="236"/>
      <c r="R84" s="232"/>
      <c r="T84" s="232"/>
      <c r="U84" s="232"/>
      <c r="V84" s="236"/>
      <c r="W84" s="232"/>
      <c r="Y84" s="232"/>
      <c r="Z84" s="232"/>
      <c r="AA84" s="236"/>
      <c r="AB84" s="232"/>
      <c r="AD84" s="232"/>
      <c r="AE84" s="232"/>
      <c r="AF84" s="236"/>
      <c r="AG84" s="232"/>
      <c r="AI84" s="232">
        <f>SUM(AN84:BC84)</f>
        <v>3</v>
      </c>
      <c r="AJ84" s="232">
        <f t="shared" ref="AJ84:AJ85" si="78">SUM(AO84,AT84,AY84,BD84)</f>
        <v>0</v>
      </c>
      <c r="AK84" s="236"/>
      <c r="AL84" s="232">
        <f t="shared" si="73"/>
        <v>0</v>
      </c>
      <c r="AM84" s="208"/>
      <c r="AN84" s="232">
        <v>3</v>
      </c>
      <c r="AO84" s="232"/>
      <c r="AP84" s="236"/>
      <c r="AQ84" s="232"/>
      <c r="AS84" s="232"/>
      <c r="AT84" s="232"/>
      <c r="AU84" s="236"/>
      <c r="AV84" s="232"/>
      <c r="AX84" s="232"/>
      <c r="AY84" s="232"/>
      <c r="AZ84" s="236"/>
      <c r="BA84" s="232"/>
      <c r="BC84" s="232"/>
      <c r="BD84" s="232"/>
      <c r="BE84" s="236"/>
      <c r="BF84" s="232"/>
      <c r="BI84" s="232">
        <v>3</v>
      </c>
      <c r="BJ84" s="232">
        <f t="shared" ref="BJ84:BJ85" si="79">SUM(BO84,BT84,BY84,CD84)</f>
        <v>0</v>
      </c>
      <c r="BK84" s="236"/>
      <c r="BL84" s="232">
        <f t="shared" si="75"/>
        <v>0</v>
      </c>
      <c r="BM84" s="208"/>
      <c r="BN84" s="232"/>
      <c r="BO84" s="232"/>
      <c r="BP84" s="236"/>
      <c r="BQ84" s="232"/>
      <c r="BS84" s="232"/>
      <c r="BT84" s="232"/>
      <c r="BU84" s="236"/>
      <c r="BV84" s="232"/>
      <c r="BX84" s="232"/>
      <c r="BY84" s="232"/>
      <c r="BZ84" s="236"/>
      <c r="CA84" s="232"/>
      <c r="CC84" s="232"/>
      <c r="CD84" s="232"/>
      <c r="CE84" s="236"/>
      <c r="CF84" s="232"/>
      <c r="CH84" s="232">
        <f t="shared" ref="CH84:CH85" si="80">SUM(CM84,CR84,CW84,DB84)</f>
        <v>0</v>
      </c>
      <c r="CI84" s="232">
        <f t="shared" ref="CI84:CI85" si="81">SUM(CN84,CS84,CX84,DC84)</f>
        <v>0</v>
      </c>
      <c r="CJ84" s="236"/>
      <c r="CK84" s="232">
        <f t="shared" ref="CK84:CK85" si="82">SUM(CP84,CU84,CZ84,DE84)</f>
        <v>0</v>
      </c>
      <c r="CM84" s="232"/>
      <c r="CN84" s="232"/>
      <c r="CO84" s="236"/>
      <c r="CP84" s="232"/>
      <c r="CR84" s="232"/>
      <c r="CS84" s="232"/>
      <c r="CT84" s="236"/>
      <c r="CU84" s="232"/>
      <c r="CW84" s="232"/>
      <c r="CX84" s="232"/>
      <c r="CY84" s="236"/>
      <c r="CZ84" s="232"/>
      <c r="DB84" s="232"/>
      <c r="DC84" s="232"/>
      <c r="DD84" s="236"/>
      <c r="DE84" s="232"/>
      <c r="DG84" s="232">
        <f t="shared" ref="DG84:DG85" si="83">SUM(J84,AI84,BI84,CH84)</f>
        <v>9</v>
      </c>
      <c r="DH84" s="232">
        <f t="shared" ref="DH84:DH85" si="84">SUM(K84,AJ84,BJ84,CI84)</f>
        <v>0</v>
      </c>
      <c r="DI84" s="236"/>
      <c r="DJ84" s="232">
        <f t="shared" ref="DJ84:DJ85" si="85">SUM(M84,AL84,BL84,CK84)</f>
        <v>0</v>
      </c>
    </row>
    <row r="85" spans="1:114" ht="15" hidden="1" customHeight="1" x14ac:dyDescent="0.25">
      <c r="A85" s="231" t="s">
        <v>93</v>
      </c>
      <c r="B85" s="231"/>
      <c r="D85" s="239"/>
      <c r="E85" s="231"/>
      <c r="F85" s="231"/>
      <c r="G85" s="231"/>
      <c r="H85" s="231"/>
      <c r="J85" s="232">
        <f t="shared" ref="J85" si="86">SUM(O85,T85,Y85,AD85)</f>
        <v>0</v>
      </c>
      <c r="K85" s="232">
        <f t="shared" si="76"/>
        <v>0</v>
      </c>
      <c r="L85" s="236"/>
      <c r="M85" s="232">
        <f t="shared" si="77"/>
        <v>0</v>
      </c>
      <c r="O85" s="232"/>
      <c r="P85" s="232"/>
      <c r="Q85" s="236"/>
      <c r="R85" s="232"/>
      <c r="T85" s="232"/>
      <c r="U85" s="232"/>
      <c r="V85" s="236"/>
      <c r="W85" s="232"/>
      <c r="Y85" s="232"/>
      <c r="Z85" s="232"/>
      <c r="AA85" s="236"/>
      <c r="AB85" s="232"/>
      <c r="AD85" s="232"/>
      <c r="AE85" s="232"/>
      <c r="AF85" s="236"/>
      <c r="AG85" s="232"/>
      <c r="AI85" s="232">
        <f t="shared" si="72"/>
        <v>0</v>
      </c>
      <c r="AJ85" s="232">
        <f t="shared" si="78"/>
        <v>0</v>
      </c>
      <c r="AK85" s="236"/>
      <c r="AL85" s="232">
        <f t="shared" si="73"/>
        <v>0</v>
      </c>
      <c r="AM85" s="208"/>
      <c r="AN85" s="232"/>
      <c r="AO85" s="232"/>
      <c r="AP85" s="236"/>
      <c r="AQ85" s="232"/>
      <c r="AS85" s="232"/>
      <c r="AT85" s="232"/>
      <c r="AU85" s="236"/>
      <c r="AV85" s="232"/>
      <c r="AX85" s="232"/>
      <c r="AY85" s="232"/>
      <c r="AZ85" s="236"/>
      <c r="BA85" s="232"/>
      <c r="BC85" s="232"/>
      <c r="BD85" s="232"/>
      <c r="BE85" s="236"/>
      <c r="BF85" s="232"/>
      <c r="BI85" s="232">
        <f t="shared" si="74"/>
        <v>0</v>
      </c>
      <c r="BJ85" s="232">
        <f t="shared" si="79"/>
        <v>0</v>
      </c>
      <c r="BK85" s="236"/>
      <c r="BL85" s="232">
        <f t="shared" si="75"/>
        <v>0</v>
      </c>
      <c r="BM85" s="208"/>
      <c r="BN85" s="232"/>
      <c r="BO85" s="232"/>
      <c r="BP85" s="236"/>
      <c r="BQ85" s="232"/>
      <c r="BS85" s="232"/>
      <c r="BT85" s="232"/>
      <c r="BU85" s="236"/>
      <c r="BV85" s="232"/>
      <c r="BX85" s="232"/>
      <c r="BY85" s="232"/>
      <c r="BZ85" s="236"/>
      <c r="CA85" s="232"/>
      <c r="CC85" s="232"/>
      <c r="CD85" s="232"/>
      <c r="CE85" s="236"/>
      <c r="CF85" s="232"/>
      <c r="CH85" s="232">
        <f t="shared" si="80"/>
        <v>0</v>
      </c>
      <c r="CI85" s="232">
        <f t="shared" si="81"/>
        <v>0</v>
      </c>
      <c r="CJ85" s="236"/>
      <c r="CK85" s="232">
        <f t="shared" si="82"/>
        <v>0</v>
      </c>
      <c r="CM85" s="232"/>
      <c r="CN85" s="232"/>
      <c r="CO85" s="236"/>
      <c r="CP85" s="232"/>
      <c r="CR85" s="232"/>
      <c r="CS85" s="232"/>
      <c r="CT85" s="236"/>
      <c r="CU85" s="232"/>
      <c r="CW85" s="232"/>
      <c r="CX85" s="232"/>
      <c r="CY85" s="236"/>
      <c r="CZ85" s="232"/>
      <c r="DB85" s="232"/>
      <c r="DC85" s="232"/>
      <c r="DD85" s="236"/>
      <c r="DE85" s="232"/>
      <c r="DG85" s="232">
        <f t="shared" si="83"/>
        <v>0</v>
      </c>
      <c r="DH85" s="232">
        <f t="shared" si="84"/>
        <v>0</v>
      </c>
      <c r="DI85" s="236"/>
      <c r="DJ85" s="232">
        <f t="shared" si="85"/>
        <v>0</v>
      </c>
    </row>
    <row r="86" spans="1:114" s="208" customFormat="1" x14ac:dyDescent="0.25">
      <c r="D86" s="218"/>
      <c r="J86" s="252"/>
      <c r="K86" s="252"/>
      <c r="L86" s="252"/>
      <c r="M86" s="252"/>
      <c r="O86" s="252"/>
      <c r="P86" s="252"/>
      <c r="Q86" s="252"/>
      <c r="R86" s="252"/>
      <c r="T86" s="252"/>
      <c r="U86" s="252"/>
      <c r="V86" s="252"/>
      <c r="W86" s="252"/>
      <c r="Y86" s="252"/>
      <c r="Z86" s="252"/>
      <c r="AA86" s="252"/>
      <c r="AB86" s="252"/>
      <c r="AD86" s="252"/>
      <c r="AE86" s="252"/>
      <c r="AF86" s="252"/>
      <c r="AG86" s="252"/>
      <c r="AI86" s="252"/>
      <c r="AJ86" s="252"/>
      <c r="AK86" s="252"/>
      <c r="AL86" s="252"/>
      <c r="AM86" s="252"/>
      <c r="AN86" s="252"/>
      <c r="AO86" s="252"/>
      <c r="AP86" s="252"/>
      <c r="AQ86" s="252"/>
      <c r="AS86" s="252"/>
      <c r="AT86" s="252"/>
      <c r="AU86" s="252"/>
      <c r="AV86" s="252"/>
      <c r="AX86" s="252"/>
      <c r="AY86" s="252"/>
      <c r="AZ86" s="252"/>
      <c r="BA86" s="252"/>
      <c r="BC86" s="252"/>
      <c r="BD86" s="252"/>
      <c r="BE86" s="252"/>
      <c r="BF86" s="252"/>
      <c r="BI86" s="252"/>
      <c r="BJ86" s="252"/>
      <c r="BK86" s="252"/>
      <c r="BL86" s="252"/>
      <c r="BM86" s="252"/>
      <c r="BN86" s="252"/>
      <c r="BO86" s="252"/>
      <c r="BP86" s="252"/>
      <c r="BQ86" s="252"/>
      <c r="BS86" s="252"/>
      <c r="BT86" s="252"/>
      <c r="BU86" s="252"/>
      <c r="BV86" s="252"/>
      <c r="BX86" s="252"/>
      <c r="BY86" s="252"/>
      <c r="BZ86" s="252"/>
      <c r="CA86" s="252"/>
      <c r="CC86" s="252"/>
      <c r="CD86" s="252"/>
      <c r="CE86" s="252"/>
      <c r="CF86" s="252"/>
      <c r="CH86" s="252"/>
      <c r="CI86" s="252"/>
      <c r="CJ86" s="252"/>
      <c r="CK86" s="252"/>
      <c r="CM86" s="252"/>
      <c r="CN86" s="252"/>
      <c r="CO86" s="252"/>
      <c r="CP86" s="252"/>
      <c r="CR86" s="252"/>
      <c r="CS86" s="252"/>
      <c r="CT86" s="252"/>
      <c r="CU86" s="252"/>
      <c r="CW86" s="252"/>
      <c r="CX86" s="252"/>
      <c r="CY86" s="252"/>
      <c r="CZ86" s="252"/>
      <c r="DB86" s="252"/>
      <c r="DC86" s="252"/>
      <c r="DD86" s="252"/>
      <c r="DE86" s="252"/>
      <c r="DG86" s="252"/>
      <c r="DH86" s="252"/>
      <c r="DI86" s="252"/>
      <c r="DJ86" s="252"/>
    </row>
    <row r="87" spans="1:114" s="211" customFormat="1" x14ac:dyDescent="0.25">
      <c r="A87" s="306" t="s">
        <v>154</v>
      </c>
      <c r="B87" s="307"/>
      <c r="C87" s="217"/>
      <c r="D87" s="308"/>
      <c r="E87" s="307"/>
      <c r="F87" s="307"/>
      <c r="G87" s="307"/>
      <c r="H87" s="307"/>
      <c r="I87" s="217"/>
      <c r="J87" s="309">
        <f>SUM(J17:J86)</f>
        <v>836.00000000000011</v>
      </c>
      <c r="K87" s="310">
        <f>SUM(K17:K86)</f>
        <v>153.6</v>
      </c>
      <c r="L87" s="310">
        <f>SUM(L17:L86)</f>
        <v>0</v>
      </c>
      <c r="M87" s="232">
        <f t="shared" si="77"/>
        <v>0</v>
      </c>
      <c r="N87" s="217"/>
      <c r="O87" s="311">
        <f>SUM(O17:O86)</f>
        <v>227</v>
      </c>
      <c r="P87" s="310">
        <f>SUM(P17:P86)</f>
        <v>0</v>
      </c>
      <c r="Q87" s="310">
        <f>SUM(Q17:Q86)</f>
        <v>0</v>
      </c>
      <c r="R87" s="310">
        <f>SUM(R17:R86)</f>
        <v>0</v>
      </c>
      <c r="S87" s="217"/>
      <c r="T87" s="311">
        <f>SUM(T17:T86)</f>
        <v>225.00000000000003</v>
      </c>
      <c r="U87" s="310">
        <f>SUM(U17:U86)</f>
        <v>0</v>
      </c>
      <c r="V87" s="310">
        <f>SUM(V17:V86)</f>
        <v>0</v>
      </c>
      <c r="W87" s="310">
        <f>SUM(W17:W86)</f>
        <v>0</v>
      </c>
      <c r="X87" s="217"/>
      <c r="Y87" s="311">
        <f>SUM(Y17:Y86)</f>
        <v>216</v>
      </c>
      <c r="Z87" s="310">
        <f>SUM(Z17:Z86)</f>
        <v>0</v>
      </c>
      <c r="AA87" s="310">
        <f>SUM(AA17:AA86)</f>
        <v>0</v>
      </c>
      <c r="AB87" s="310">
        <f>SUM(AB17:AB86)</f>
        <v>0</v>
      </c>
      <c r="AC87" s="210"/>
      <c r="AD87" s="311">
        <f>SUM(AD17:AD86)</f>
        <v>168</v>
      </c>
      <c r="AE87" s="310">
        <f>SUM(AE17:AE86)</f>
        <v>153.6</v>
      </c>
      <c r="AF87" s="310">
        <f>SUM(AF17:AF86)</f>
        <v>0</v>
      </c>
      <c r="AG87" s="310">
        <f>SUM(AG17:AG86)</f>
        <v>0</v>
      </c>
      <c r="AH87" s="210"/>
      <c r="AI87" s="310">
        <f>SUM(AI17:AI86)</f>
        <v>658</v>
      </c>
      <c r="AJ87" s="310">
        <f>SUM(AJ17:AJ86)</f>
        <v>620.80000000000007</v>
      </c>
      <c r="AK87" s="310">
        <f>SUM(AK17:AK86)</f>
        <v>0</v>
      </c>
      <c r="AL87" s="310">
        <f t="shared" ref="AL87" si="87">SUM(AQ87,AV87,BA87,BF87)</f>
        <v>0</v>
      </c>
      <c r="AM87" s="312"/>
      <c r="AN87" s="311">
        <f>SUM(AN17:AN86)</f>
        <v>163</v>
      </c>
      <c r="AO87" s="310">
        <f>SUM(AO17:AO86)</f>
        <v>153.6</v>
      </c>
      <c r="AP87" s="310">
        <f>SUM(AP17:AP86)</f>
        <v>0</v>
      </c>
      <c r="AQ87" s="310">
        <f>SUM(AQ17:AQ86)</f>
        <v>0</v>
      </c>
      <c r="AR87" s="217"/>
      <c r="AS87" s="311">
        <f>SUM(AS17:AS86)</f>
        <v>175</v>
      </c>
      <c r="AT87" s="310">
        <f>SUM(AT17:AT86)</f>
        <v>160</v>
      </c>
      <c r="AU87" s="310">
        <f>SUM(AU17:AU86)</f>
        <v>0</v>
      </c>
      <c r="AV87" s="310">
        <f>SUM(AV17:AV86)</f>
        <v>0</v>
      </c>
      <c r="AW87" s="217"/>
      <c r="AX87" s="311">
        <f>SUM(AX17:AX86)</f>
        <v>168</v>
      </c>
      <c r="AY87" s="310">
        <f>SUM(AY17:AY86)</f>
        <v>153.6</v>
      </c>
      <c r="AZ87" s="310">
        <f>SUM(AZ17:AZ86)</f>
        <v>0</v>
      </c>
      <c r="BA87" s="310">
        <f>SUM(BA17:BA86)</f>
        <v>0</v>
      </c>
      <c r="BB87" s="210"/>
      <c r="BC87" s="311">
        <f>SUM(BC17:BC86)</f>
        <v>152</v>
      </c>
      <c r="BD87" s="310">
        <f>SUM(BD17:BD86)</f>
        <v>153.6</v>
      </c>
      <c r="BE87" s="310">
        <f>SUM(BE17:BE86)</f>
        <v>0</v>
      </c>
      <c r="BF87" s="310">
        <f>SUM(BF17:BF86)</f>
        <v>0</v>
      </c>
      <c r="BG87" s="210"/>
      <c r="BH87" s="210"/>
      <c r="BI87" s="310">
        <f>SUM(BI17:BI86)</f>
        <v>569.83333333333337</v>
      </c>
      <c r="BJ87" s="310">
        <f>SUM(BJ17:BJ86)</f>
        <v>712</v>
      </c>
      <c r="BK87" s="310">
        <f>SUM(BK17:BK86)</f>
        <v>0</v>
      </c>
      <c r="BL87" s="310">
        <f t="shared" ref="BL87" si="88">SUM(BQ87,BV87,CA87,CF87)</f>
        <v>0</v>
      </c>
      <c r="BM87" s="312"/>
      <c r="BN87" s="311">
        <f>SUM(BN17:BN86)</f>
        <v>168</v>
      </c>
      <c r="BO87" s="310">
        <f>SUM(BO17:BO86)</f>
        <v>153.6</v>
      </c>
      <c r="BP87" s="310">
        <f>SUM(BP17:BP86)</f>
        <v>0</v>
      </c>
      <c r="BQ87" s="310">
        <f>SUM(BQ17:BQ86)</f>
        <v>0</v>
      </c>
      <c r="BR87" s="217"/>
      <c r="BS87" s="311">
        <f>SUM(BS17:BS86)</f>
        <v>183.33333333333334</v>
      </c>
      <c r="BT87" s="310">
        <f>SUM(BT17:BT86)</f>
        <v>160</v>
      </c>
      <c r="BU87" s="310">
        <f>SUM(BU17:BU86)</f>
        <v>0</v>
      </c>
      <c r="BV87" s="310">
        <f>SUM(BV17:BV86)</f>
        <v>0</v>
      </c>
      <c r="BW87" s="217"/>
      <c r="BX87" s="311">
        <f>SUM(BX17:BX86)</f>
        <v>128</v>
      </c>
      <c r="BY87" s="310">
        <f>SUM(BY17:BY86)</f>
        <v>230.39999999999998</v>
      </c>
      <c r="BZ87" s="310">
        <f>SUM(BZ17:BZ86)</f>
        <v>0</v>
      </c>
      <c r="CA87" s="310">
        <f>SUM(CA17:CA86)</f>
        <v>0</v>
      </c>
      <c r="CB87" s="210"/>
      <c r="CC87" s="311">
        <f>SUM(CC17:CC86)</f>
        <v>87.5</v>
      </c>
      <c r="CD87" s="310">
        <f>SUM(CD17:CD86)</f>
        <v>168</v>
      </c>
      <c r="CE87" s="310">
        <f>SUM(CE17:CE86)</f>
        <v>0</v>
      </c>
      <c r="CF87" s="310">
        <f>SUM(CF17:CF86)</f>
        <v>0</v>
      </c>
      <c r="CG87" s="210"/>
      <c r="CH87" s="310">
        <f>SUM(CH17:CH86)</f>
        <v>0</v>
      </c>
      <c r="CI87" s="310">
        <f>SUM(CI17:CI86)</f>
        <v>0</v>
      </c>
      <c r="CJ87" s="310">
        <f>SUM(CJ17:CJ86)</f>
        <v>0</v>
      </c>
      <c r="CK87" s="310">
        <f t="shared" ref="CK87" si="89">SUM(CP87,CU87,CZ87,DE87)</f>
        <v>0</v>
      </c>
      <c r="CM87" s="311">
        <f>SUM(CM17:CM86)</f>
        <v>0</v>
      </c>
      <c r="CN87" s="310">
        <f>SUM(CN17:CN86)</f>
        <v>0</v>
      </c>
      <c r="CO87" s="310">
        <f>SUM(CO17:CO86)</f>
        <v>0</v>
      </c>
      <c r="CP87" s="310">
        <f>SUM(CP17:CP86)</f>
        <v>0</v>
      </c>
      <c r="CQ87" s="217"/>
      <c r="CR87" s="311">
        <f>SUM(CR17:CR86)</f>
        <v>0</v>
      </c>
      <c r="CS87" s="310">
        <f>SUM(CS17:CS86)</f>
        <v>0</v>
      </c>
      <c r="CT87" s="310">
        <f>SUM(CT17:CT86)</f>
        <v>0</v>
      </c>
      <c r="CU87" s="310">
        <f>SUM(CU17:CU86)</f>
        <v>0</v>
      </c>
      <c r="CV87" s="217"/>
      <c r="CW87" s="311">
        <f>SUM(CW17:CW86)</f>
        <v>0</v>
      </c>
      <c r="CX87" s="310">
        <f>SUM(CX17:CX86)</f>
        <v>0</v>
      </c>
      <c r="CY87" s="310">
        <f>SUM(CY17:CY86)</f>
        <v>0</v>
      </c>
      <c r="CZ87" s="310">
        <f>SUM(CZ17:CZ86)</f>
        <v>0</v>
      </c>
      <c r="DA87" s="210"/>
      <c r="DB87" s="311">
        <f>SUM(DB17:DB86)</f>
        <v>0</v>
      </c>
      <c r="DC87" s="310">
        <f>SUM(DC17:DC86)</f>
        <v>0</v>
      </c>
      <c r="DD87" s="310">
        <f>SUM(DD17:DD86)</f>
        <v>0</v>
      </c>
      <c r="DE87" s="310">
        <f>SUM(DE17:DE86)</f>
        <v>0</v>
      </c>
      <c r="DF87" s="210"/>
      <c r="DG87" s="310">
        <f>SUM(DG17:DG86)</f>
        <v>2063.8333333333335</v>
      </c>
      <c r="DH87" s="310">
        <f>SUM(DH17:DH86)</f>
        <v>1486.4</v>
      </c>
      <c r="DI87" s="310">
        <f>SUM(DI17:DI86)</f>
        <v>0</v>
      </c>
      <c r="DJ87" s="310">
        <f>SUM(DJ17:DJ85)</f>
        <v>0</v>
      </c>
    </row>
    <row r="89" spans="1:114" x14ac:dyDescent="0.25">
      <c r="A89" s="313" t="s">
        <v>155</v>
      </c>
      <c r="B89" s="307"/>
      <c r="J89" s="372" t="s">
        <v>194</v>
      </c>
      <c r="K89" s="373"/>
      <c r="L89" s="374"/>
      <c r="M89" s="310">
        <f>SUM(J87:M87)</f>
        <v>989.60000000000014</v>
      </c>
      <c r="O89" s="372" t="s">
        <v>193</v>
      </c>
      <c r="P89" s="373"/>
      <c r="Q89" s="374"/>
      <c r="R89" s="310">
        <f>SUM(O87:R87)</f>
        <v>227</v>
      </c>
      <c r="T89" s="372" t="s">
        <v>193</v>
      </c>
      <c r="U89" s="373"/>
      <c r="V89" s="374"/>
      <c r="W89" s="310">
        <f>SUM(T87:W87)</f>
        <v>225.00000000000003</v>
      </c>
      <c r="Y89" s="372" t="s">
        <v>193</v>
      </c>
      <c r="Z89" s="373"/>
      <c r="AA89" s="374"/>
      <c r="AB89" s="310">
        <f>SUM(Y87:AB87)</f>
        <v>216</v>
      </c>
      <c r="AD89" s="372" t="s">
        <v>193</v>
      </c>
      <c r="AE89" s="373"/>
      <c r="AF89" s="374"/>
      <c r="AG89" s="310">
        <f>SUM(AD87:AG87)</f>
        <v>321.60000000000002</v>
      </c>
      <c r="AI89" s="372" t="s">
        <v>194</v>
      </c>
      <c r="AJ89" s="372"/>
      <c r="AK89" s="382"/>
      <c r="AL89" s="310">
        <f>SUM(AI87:AL87)</f>
        <v>1278.8000000000002</v>
      </c>
      <c r="AM89" s="312"/>
      <c r="AN89" s="372" t="s">
        <v>193</v>
      </c>
      <c r="AO89" s="373"/>
      <c r="AP89" s="374"/>
      <c r="AQ89" s="310">
        <f>+AN87+AO87+AP87+AQ87</f>
        <v>316.60000000000002</v>
      </c>
      <c r="AS89" s="372" t="s">
        <v>193</v>
      </c>
      <c r="AT89" s="373"/>
      <c r="AU89" s="374"/>
      <c r="AV89" s="310">
        <f>+AS87+AT87+AU87+AV87</f>
        <v>335</v>
      </c>
      <c r="AX89" s="372" t="s">
        <v>193</v>
      </c>
      <c r="AY89" s="373"/>
      <c r="AZ89" s="374"/>
      <c r="BA89" s="310">
        <f>+AX87+AY87+AZ87+BA87</f>
        <v>321.60000000000002</v>
      </c>
      <c r="BC89" s="372" t="s">
        <v>193</v>
      </c>
      <c r="BD89" s="373"/>
      <c r="BE89" s="374"/>
      <c r="BF89" s="310">
        <f>+BC87+BD87+BE87+BF87</f>
        <v>305.60000000000002</v>
      </c>
      <c r="BI89" s="372" t="s">
        <v>194</v>
      </c>
      <c r="BJ89" s="373"/>
      <c r="BK89" s="374"/>
      <c r="BL89" s="310">
        <f>SUM(BI87:BL87)</f>
        <v>1281.8333333333335</v>
      </c>
      <c r="BM89" s="312"/>
      <c r="BN89" s="372" t="s">
        <v>193</v>
      </c>
      <c r="BO89" s="373"/>
      <c r="BP89" s="374"/>
      <c r="BQ89" s="310">
        <f>SUM(BN87:BQ87)</f>
        <v>321.60000000000002</v>
      </c>
      <c r="BS89" s="372" t="s">
        <v>193</v>
      </c>
      <c r="BT89" s="373"/>
      <c r="BU89" s="374"/>
      <c r="BV89" s="310">
        <f>SUM(BS87:BV87)</f>
        <v>343.33333333333337</v>
      </c>
      <c r="BX89" s="372" t="s">
        <v>193</v>
      </c>
      <c r="BY89" s="373"/>
      <c r="BZ89" s="374"/>
      <c r="CA89" s="310">
        <f>SUM(BX87:CA87)</f>
        <v>358.4</v>
      </c>
      <c r="CC89" s="372" t="s">
        <v>193</v>
      </c>
      <c r="CD89" s="373"/>
      <c r="CE89" s="374"/>
      <c r="CF89" s="310">
        <f>SUM(CC87:CF87)</f>
        <v>255.5</v>
      </c>
      <c r="CH89" s="372" t="s">
        <v>195</v>
      </c>
      <c r="CI89" s="373"/>
      <c r="CJ89" s="374"/>
      <c r="CK89" s="310">
        <f>SUM(CH87:CK87)</f>
        <v>0</v>
      </c>
      <c r="CM89" s="372" t="s">
        <v>193</v>
      </c>
      <c r="CN89" s="373"/>
      <c r="CO89" s="374"/>
      <c r="CP89" s="310">
        <f>SUM(CM87:CP87)</f>
        <v>0</v>
      </c>
      <c r="CR89" s="372" t="s">
        <v>193</v>
      </c>
      <c r="CS89" s="373"/>
      <c r="CT89" s="374"/>
      <c r="CU89" s="310">
        <f>SUM(CR87:CU87)</f>
        <v>0</v>
      </c>
      <c r="CW89" s="372" t="s">
        <v>193</v>
      </c>
      <c r="CX89" s="373"/>
      <c r="CY89" s="374"/>
      <c r="CZ89" s="310">
        <f>SUM(CW87:CZ87)</f>
        <v>0</v>
      </c>
      <c r="DB89" s="372" t="s">
        <v>193</v>
      </c>
      <c r="DC89" s="373"/>
      <c r="DD89" s="374"/>
      <c r="DE89" s="310">
        <f>SUM(DB87:DE87)</f>
        <v>0</v>
      </c>
      <c r="DG89" s="372" t="s">
        <v>195</v>
      </c>
      <c r="DH89" s="373"/>
      <c r="DI89" s="374"/>
      <c r="DJ89" s="310">
        <f>SUM(DG87:DJ87)</f>
        <v>3550.2333333333336</v>
      </c>
    </row>
    <row r="92" spans="1:114" x14ac:dyDescent="0.25">
      <c r="A92" s="211" t="s">
        <v>24</v>
      </c>
      <c r="B92" s="211"/>
      <c r="D92" s="402">
        <f>Examenprogramma!$B$29</f>
        <v>42901</v>
      </c>
      <c r="E92" s="402"/>
      <c r="F92" s="402"/>
      <c r="G92" s="402"/>
      <c r="H92" s="402"/>
      <c r="J92" s="208"/>
      <c r="K92" s="208"/>
      <c r="L92" s="208"/>
      <c r="M92" s="208"/>
      <c r="O92" s="208"/>
      <c r="P92" s="208"/>
      <c r="Q92" s="208"/>
      <c r="R92" s="208"/>
      <c r="T92" s="208"/>
      <c r="U92" s="208"/>
      <c r="V92" s="208"/>
      <c r="W92" s="208"/>
      <c r="AN92" s="208"/>
      <c r="AO92" s="208"/>
      <c r="AP92" s="208"/>
      <c r="AQ92" s="208"/>
      <c r="AS92" s="208"/>
      <c r="AT92" s="208"/>
      <c r="AU92" s="208"/>
      <c r="AV92" s="208"/>
      <c r="BN92" s="208"/>
      <c r="BO92" s="208"/>
      <c r="BP92" s="208"/>
      <c r="BQ92" s="208"/>
      <c r="BS92" s="208"/>
      <c r="BT92" s="208"/>
      <c r="BU92" s="208"/>
      <c r="BV92" s="208"/>
      <c r="CM92" s="208"/>
      <c r="CN92" s="208"/>
      <c r="CO92" s="208"/>
      <c r="CP92" s="208"/>
      <c r="CR92" s="208"/>
      <c r="CS92" s="208"/>
      <c r="CT92" s="208"/>
      <c r="CU92" s="208"/>
    </row>
    <row r="93" spans="1:114" x14ac:dyDescent="0.25">
      <c r="A93" s="211" t="s">
        <v>25</v>
      </c>
      <c r="B93" s="211"/>
      <c r="D93" s="403" t="str">
        <f>Examenprogramma!$B$30</f>
        <v>Schiedam</v>
      </c>
      <c r="E93" s="403"/>
      <c r="F93" s="403"/>
      <c r="G93" s="403"/>
      <c r="H93" s="403"/>
      <c r="J93" s="208"/>
      <c r="K93" s="208"/>
      <c r="L93" s="208"/>
      <c r="M93" s="208"/>
      <c r="O93" s="208"/>
      <c r="P93" s="208"/>
      <c r="Q93" s="208"/>
      <c r="R93" s="208"/>
      <c r="T93" s="208"/>
      <c r="U93" s="208"/>
      <c r="V93" s="208"/>
      <c r="W93" s="208"/>
      <c r="AN93" s="208"/>
      <c r="AO93" s="208"/>
      <c r="AP93" s="208"/>
      <c r="AQ93" s="208"/>
      <c r="AS93" s="208"/>
      <c r="AT93" s="208"/>
      <c r="AU93" s="208"/>
      <c r="AV93" s="208"/>
      <c r="BN93" s="208"/>
      <c r="BO93" s="208"/>
      <c r="BP93" s="208"/>
      <c r="BQ93" s="208"/>
      <c r="BS93" s="208"/>
      <c r="BT93" s="208"/>
      <c r="BU93" s="208"/>
      <c r="BV93" s="208"/>
      <c r="CM93" s="208"/>
      <c r="CN93" s="208"/>
      <c r="CO93" s="208"/>
      <c r="CP93" s="208"/>
      <c r="CR93" s="208"/>
      <c r="CS93" s="208"/>
      <c r="CT93" s="208"/>
      <c r="CU93" s="208"/>
    </row>
    <row r="94" spans="1:114" x14ac:dyDescent="0.25">
      <c r="A94" s="211" t="s">
        <v>21</v>
      </c>
      <c r="B94" s="211"/>
      <c r="D94" s="404" t="str">
        <f>Examenprogramma!$B$31</f>
        <v>A.J. de Graaf</v>
      </c>
      <c r="E94" s="404"/>
      <c r="F94" s="404"/>
      <c r="G94" s="404"/>
      <c r="H94" s="404"/>
      <c r="J94" s="208"/>
      <c r="K94" s="208"/>
      <c r="L94" s="208"/>
      <c r="M94" s="208"/>
      <c r="O94" s="208"/>
      <c r="P94" s="208"/>
      <c r="Q94" s="208"/>
      <c r="R94" s="208"/>
      <c r="T94" s="208"/>
      <c r="U94" s="208"/>
      <c r="V94" s="208"/>
      <c r="W94" s="208"/>
      <c r="AN94" s="208"/>
      <c r="AO94" s="208"/>
      <c r="AP94" s="208"/>
      <c r="AQ94" s="208"/>
      <c r="AS94" s="208"/>
      <c r="AT94" s="208"/>
      <c r="AU94" s="208"/>
      <c r="AV94" s="208"/>
      <c r="BN94" s="208"/>
      <c r="BO94" s="208"/>
      <c r="BP94" s="208"/>
      <c r="BQ94" s="208"/>
      <c r="BS94" s="208"/>
      <c r="BT94" s="208"/>
      <c r="BU94" s="208"/>
      <c r="BV94" s="208"/>
      <c r="CM94" s="208"/>
      <c r="CN94" s="208"/>
      <c r="CO94" s="208"/>
      <c r="CP94" s="208"/>
      <c r="CR94" s="208"/>
      <c r="CS94" s="208"/>
      <c r="CT94" s="208"/>
      <c r="CU94" s="208"/>
    </row>
    <row r="108" spans="4:4" x14ac:dyDescent="0.25">
      <c r="D108" s="240"/>
    </row>
  </sheetData>
  <mergeCells count="145">
    <mergeCell ref="CH12:CJ12"/>
    <mergeCell ref="CH13:CH14"/>
    <mergeCell ref="CI13:CI14"/>
    <mergeCell ref="CJ13:CJ14"/>
    <mergeCell ref="AI13:AI14"/>
    <mergeCell ref="AJ13:AJ14"/>
    <mergeCell ref="D92:H92"/>
    <mergeCell ref="D93:H93"/>
    <mergeCell ref="D94:H9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89:CJ89"/>
    <mergeCell ref="B12:B14"/>
    <mergeCell ref="BI89:BK89"/>
    <mergeCell ref="BN89:BP89"/>
    <mergeCell ref="BS89:BU89"/>
    <mergeCell ref="BX89:BZ89"/>
    <mergeCell ref="CC89:CE89"/>
    <mergeCell ref="AI89:AK89"/>
    <mergeCell ref="AN89:AP89"/>
    <mergeCell ref="AS89:AU89"/>
    <mergeCell ref="AX89:AZ89"/>
    <mergeCell ref="BC89:BE89"/>
    <mergeCell ref="J89:L89"/>
    <mergeCell ref="O89:Q89"/>
    <mergeCell ref="T89:V89"/>
    <mergeCell ref="Y89:AA89"/>
    <mergeCell ref="AD89:AF89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89:CO89"/>
    <mergeCell ref="CR89:CT89"/>
    <mergeCell ref="CW89:CY89"/>
    <mergeCell ref="DB89:DD89"/>
    <mergeCell ref="DG89:DI8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6">
    <dataValidation type="list" allowBlank="1" showInputMessage="1" showErrorMessage="1" sqref="A66:B80">
      <formula1>Examinering</formula1>
    </dataValidation>
    <dataValidation type="list" allowBlank="1" showInputMessage="1" showErrorMessage="1" prompt="Selecteer het examenonderdeel" sqref="A65:B65">
      <formula1>Examinering</formula1>
    </dataValidation>
    <dataValidation type="list" allowBlank="1" showErrorMessage="1" prompt="Selecteer het examenonderdeel" sqref="I47:I51 I44 D39:H39 I83:I85 I23:I39">
      <formula1>Examinering</formula1>
    </dataValidation>
    <dataValidation allowBlank="1" showInputMessage="1" showErrorMessage="1" prompt="Selecteer het examenonderdeel" sqref="A54:B54"/>
    <dataValidation allowBlank="1" showErrorMessage="1" prompt="Selecteer het examenonderdeel" sqref="I17:I20 I41:I43"/>
    <dataValidation type="list" allowBlank="1" showErrorMessage="1" prompt="Selecteer het examenonderdeel" sqref="D54:H62 D50:D51 E47:H51 D83:H85">
      <formula1>$A$12:$A$29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4"/>
    <hyperlink ref="A30" r:id="rId5" display="Beroepsgericht vak 8"/>
    <hyperlink ref="A32" r:id="rId6" display="Beroepsgericht vak 9"/>
    <hyperlink ref="A33" r:id="rId7" display="Beroepsgericht vak 11"/>
    <hyperlink ref="A35" r:id="rId8" display="Beroepsgericht vak 13"/>
    <hyperlink ref="A36" r:id="rId9"/>
    <hyperlink ref="A37" r:id="rId10"/>
    <hyperlink ref="A38" r:id="rId11"/>
    <hyperlink ref="A41" r:id="rId12" display="Beroepsgericht vak 1"/>
    <hyperlink ref="A42" r:id="rId13" display="Beroepsgericht vak 2"/>
    <hyperlink ref="A43" r:id="rId14" display="Beroepsgericht vak 3"/>
    <hyperlink ref="A44" r:id="rId15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6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>
          <x14:formula1>
            <xm:f>Examenprogramma!$A$12:$A$24</xm:f>
          </x14:formula1>
          <xm:sqref>E17:H20</xm:sqref>
        </x14:dataValidation>
        <x14:dataValidation type="list" allowBlank="1" showInputMessage="1" showErrorMessage="1" prompt="Selecteer het examenonderdeel">
          <x14:formula1>
            <xm:f>Examenprogramma!$A$12:$A$24</xm:f>
          </x14:formula1>
          <xm:sqref>D47:D49 D23:H38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D41:H44</xm:sqref>
        </x14:dataValidation>
        <x14:dataValidation type="list" errorStyle="warning" showInputMessage="1" showErrorMessage="1">
          <x14:formula1>
            <xm:f>Examenprogramma!$A$12:$A$24</xm:f>
          </x14:formula1>
          <xm:sqref>D17:D20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90" zoomScaleNormal="90" workbookViewId="0">
      <selection activeCell="B30" sqref="B30:C30"/>
    </sheetView>
  </sheetViews>
  <sheetFormatPr defaultColWidth="8.85546875" defaultRowHeight="15" x14ac:dyDescent="0.25"/>
  <cols>
    <col min="1" max="5" width="32.7109375" style="320" customWidth="1"/>
    <col min="6" max="6" width="20.140625" style="320" customWidth="1"/>
    <col min="7" max="16384" width="8.85546875" style="320"/>
  </cols>
  <sheetData>
    <row r="1" spans="1:6" s="319" customFormat="1" ht="15.75" x14ac:dyDescent="0.25">
      <c r="A1" s="413" t="s">
        <v>157</v>
      </c>
      <c r="B1" s="413"/>
      <c r="C1" s="413"/>
      <c r="D1" s="413"/>
      <c r="E1" s="413"/>
      <c r="F1" s="413"/>
    </row>
    <row r="2" spans="1:6" x14ac:dyDescent="0.25">
      <c r="A2" s="328" t="s">
        <v>153</v>
      </c>
      <c r="B2" s="412" t="str">
        <f>+Opleidingsplan!D3</f>
        <v>MBO | LIFE College</v>
      </c>
      <c r="C2" s="412"/>
      <c r="D2" s="412"/>
      <c r="E2" s="412"/>
      <c r="F2" s="412"/>
    </row>
    <row r="3" spans="1:6" x14ac:dyDescent="0.25">
      <c r="A3" s="328" t="s">
        <v>23</v>
      </c>
      <c r="B3" s="412" t="str">
        <f>B30</f>
        <v>Schiedam</v>
      </c>
      <c r="C3" s="412"/>
      <c r="D3" s="412"/>
      <c r="E3" s="412"/>
      <c r="F3" s="412"/>
    </row>
    <row r="4" spans="1:6" x14ac:dyDescent="0.25">
      <c r="A4" s="328" t="s">
        <v>27</v>
      </c>
      <c r="B4" s="412" t="str">
        <f>+Opleidingsplan!D5</f>
        <v>Food</v>
      </c>
      <c r="C4" s="412"/>
      <c r="D4" s="412"/>
      <c r="E4" s="412"/>
      <c r="F4" s="412"/>
    </row>
    <row r="5" spans="1:6" x14ac:dyDescent="0.25">
      <c r="A5" s="328" t="s">
        <v>152</v>
      </c>
      <c r="B5" s="412" t="str">
        <f>+Opleidingsplan!D6</f>
        <v>2017-2018</v>
      </c>
      <c r="C5" s="412"/>
      <c r="D5" s="412"/>
      <c r="E5" s="412"/>
      <c r="F5" s="412"/>
    </row>
    <row r="6" spans="1:6" ht="14.45" customHeight="1" x14ac:dyDescent="0.25">
      <c r="A6" s="328" t="s">
        <v>151</v>
      </c>
      <c r="B6" s="412" t="str">
        <f>+Opleidingsplan!D7</f>
        <v>Voeding 23173 (Vakexpert voeding en technologie)</v>
      </c>
      <c r="C6" s="412"/>
      <c r="D6" s="412"/>
      <c r="E6" s="412"/>
      <c r="F6" s="412"/>
    </row>
    <row r="7" spans="1:6" x14ac:dyDescent="0.25">
      <c r="A7" s="328" t="s">
        <v>149</v>
      </c>
      <c r="B7" s="412">
        <f>+Opleidingsplan!D8</f>
        <v>25463</v>
      </c>
      <c r="C7" s="412"/>
      <c r="D7" s="412"/>
      <c r="E7" s="412"/>
      <c r="F7" s="412"/>
    </row>
    <row r="8" spans="1:6" x14ac:dyDescent="0.25">
      <c r="A8" s="328" t="s">
        <v>147</v>
      </c>
      <c r="B8" s="412" t="str">
        <f>+Opleidingsplan!D9</f>
        <v>BOL</v>
      </c>
      <c r="C8" s="412"/>
      <c r="D8" s="412"/>
      <c r="E8" s="412"/>
      <c r="F8" s="412"/>
    </row>
    <row r="9" spans="1:6" x14ac:dyDescent="0.25">
      <c r="A9" s="328" t="s">
        <v>148</v>
      </c>
      <c r="B9" s="412">
        <f>+Opleidingsplan!D10</f>
        <v>4</v>
      </c>
      <c r="C9" s="412"/>
      <c r="D9" s="412"/>
      <c r="E9" s="412"/>
      <c r="F9" s="412"/>
    </row>
    <row r="10" spans="1:6" x14ac:dyDescent="0.25">
      <c r="A10" s="321"/>
    </row>
    <row r="11" spans="1:6" s="323" customFormat="1" ht="73.900000000000006" customHeight="1" x14ac:dyDescent="0.25">
      <c r="A11" s="322" t="s">
        <v>984</v>
      </c>
      <c r="B11" s="322" t="s">
        <v>158</v>
      </c>
      <c r="C11" s="322" t="s">
        <v>156</v>
      </c>
      <c r="D11" s="322" t="s">
        <v>945</v>
      </c>
      <c r="E11" s="322" t="s">
        <v>28</v>
      </c>
      <c r="F11" s="322" t="s">
        <v>208</v>
      </c>
    </row>
    <row r="12" spans="1:6" s="326" customFormat="1" ht="37.9" customHeight="1" x14ac:dyDescent="0.25">
      <c r="A12" s="324" t="s">
        <v>931</v>
      </c>
      <c r="B12" s="324" t="s">
        <v>959</v>
      </c>
      <c r="C12" s="324" t="s">
        <v>959</v>
      </c>
      <c r="D12" s="324" t="s">
        <v>962</v>
      </c>
      <c r="E12" s="414" t="s">
        <v>983</v>
      </c>
      <c r="F12" s="325" t="s">
        <v>965</v>
      </c>
    </row>
    <row r="13" spans="1:6" s="326" customFormat="1" ht="37.9" customHeight="1" x14ac:dyDescent="0.25">
      <c r="A13" s="324" t="s">
        <v>932</v>
      </c>
      <c r="B13" s="324" t="s">
        <v>959</v>
      </c>
      <c r="C13" s="324" t="s">
        <v>959</v>
      </c>
      <c r="D13" s="324" t="s">
        <v>962</v>
      </c>
      <c r="E13" s="415"/>
      <c r="F13" s="325" t="s">
        <v>929</v>
      </c>
    </row>
    <row r="14" spans="1:6" s="326" customFormat="1" ht="37.9" customHeight="1" x14ac:dyDescent="0.25">
      <c r="A14" s="324" t="s">
        <v>933</v>
      </c>
      <c r="B14" s="324" t="s">
        <v>959</v>
      </c>
      <c r="C14" s="324" t="s">
        <v>959</v>
      </c>
      <c r="D14" s="324" t="s">
        <v>962</v>
      </c>
      <c r="E14" s="415"/>
      <c r="F14" s="325" t="s">
        <v>930</v>
      </c>
    </row>
    <row r="15" spans="1:6" s="326" customFormat="1" ht="37.9" customHeight="1" x14ac:dyDescent="0.25">
      <c r="A15" s="324" t="s">
        <v>934</v>
      </c>
      <c r="B15" s="324" t="s">
        <v>959</v>
      </c>
      <c r="C15" s="324" t="s">
        <v>959</v>
      </c>
      <c r="D15" s="324" t="s">
        <v>962</v>
      </c>
      <c r="E15" s="415"/>
      <c r="F15" s="325" t="s">
        <v>930</v>
      </c>
    </row>
    <row r="16" spans="1:6" s="326" customFormat="1" ht="30" customHeight="1" x14ac:dyDescent="0.25">
      <c r="A16" s="324" t="s">
        <v>936</v>
      </c>
      <c r="B16" s="324" t="s">
        <v>958</v>
      </c>
      <c r="C16" s="324" t="s">
        <v>958</v>
      </c>
      <c r="D16" s="324" t="s">
        <v>963</v>
      </c>
      <c r="E16" s="415"/>
      <c r="F16" s="325" t="s">
        <v>928</v>
      </c>
    </row>
    <row r="17" spans="1:7" s="326" customFormat="1" ht="30" x14ac:dyDescent="0.25">
      <c r="A17" s="324" t="s">
        <v>937</v>
      </c>
      <c r="B17" s="324" t="s">
        <v>958</v>
      </c>
      <c r="C17" s="324" t="s">
        <v>958</v>
      </c>
      <c r="D17" s="324" t="s">
        <v>964</v>
      </c>
      <c r="E17" s="415"/>
      <c r="F17" s="325" t="s">
        <v>929</v>
      </c>
    </row>
    <row r="18" spans="1:7" s="326" customFormat="1" ht="30" x14ac:dyDescent="0.25">
      <c r="A18" s="324" t="s">
        <v>938</v>
      </c>
      <c r="B18" s="324" t="s">
        <v>958</v>
      </c>
      <c r="C18" s="324" t="s">
        <v>958</v>
      </c>
      <c r="D18" s="324" t="s">
        <v>964</v>
      </c>
      <c r="E18" s="415"/>
      <c r="F18" s="325" t="s">
        <v>930</v>
      </c>
    </row>
    <row r="19" spans="1:7" s="326" customFormat="1" ht="30" x14ac:dyDescent="0.25">
      <c r="A19" s="324" t="s">
        <v>939</v>
      </c>
      <c r="B19" s="324" t="s">
        <v>958</v>
      </c>
      <c r="C19" s="324" t="s">
        <v>958</v>
      </c>
      <c r="D19" s="324" t="s">
        <v>964</v>
      </c>
      <c r="E19" s="415"/>
      <c r="F19" s="325" t="s">
        <v>930</v>
      </c>
    </row>
    <row r="20" spans="1:7" s="326" customFormat="1" ht="37.9" customHeight="1" x14ac:dyDescent="0.25">
      <c r="A20" s="324" t="s">
        <v>935</v>
      </c>
      <c r="B20" s="324" t="s">
        <v>959</v>
      </c>
      <c r="C20" s="324" t="s">
        <v>959</v>
      </c>
      <c r="D20" s="324" t="s">
        <v>962</v>
      </c>
      <c r="E20" s="416"/>
      <c r="F20" s="325" t="s">
        <v>965</v>
      </c>
    </row>
    <row r="21" spans="1:7" s="326" customFormat="1" ht="90" x14ac:dyDescent="0.25">
      <c r="A21" s="324" t="s">
        <v>159</v>
      </c>
      <c r="B21" s="324" t="s">
        <v>924</v>
      </c>
      <c r="C21" s="324" t="s">
        <v>925</v>
      </c>
      <c r="D21" s="324"/>
      <c r="E21" s="324" t="s">
        <v>926</v>
      </c>
      <c r="F21" s="325"/>
    </row>
    <row r="22" spans="1:7" s="326" customFormat="1" x14ac:dyDescent="0.25">
      <c r="A22" s="324" t="s">
        <v>0</v>
      </c>
      <c r="B22" s="324"/>
      <c r="C22" s="324"/>
      <c r="D22" s="324"/>
      <c r="E22" s="324" t="s">
        <v>927</v>
      </c>
      <c r="F22" s="325"/>
    </row>
    <row r="23" spans="1:7" s="326" customFormat="1" ht="62.45" customHeight="1" x14ac:dyDescent="0.25">
      <c r="A23" s="324" t="s">
        <v>943</v>
      </c>
      <c r="B23" s="324"/>
      <c r="C23" s="324"/>
      <c r="D23" s="324" t="s">
        <v>183</v>
      </c>
      <c r="E23" s="324" t="s">
        <v>198</v>
      </c>
      <c r="F23" s="325"/>
    </row>
    <row r="24" spans="1:7" s="326" customFormat="1" ht="225" x14ac:dyDescent="0.25">
      <c r="A24" s="324" t="s">
        <v>982</v>
      </c>
      <c r="B24" s="324" t="s">
        <v>974</v>
      </c>
      <c r="C24" s="330" t="s">
        <v>975</v>
      </c>
      <c r="D24" s="324"/>
      <c r="E24" s="324" t="s">
        <v>941</v>
      </c>
      <c r="F24" s="325"/>
    </row>
    <row r="25" spans="1:7" x14ac:dyDescent="0.25">
      <c r="A25" s="321"/>
    </row>
    <row r="26" spans="1:7" x14ac:dyDescent="0.25">
      <c r="A26" s="321" t="s">
        <v>209</v>
      </c>
    </row>
    <row r="27" spans="1:7" x14ac:dyDescent="0.25">
      <c r="A27" s="329"/>
    </row>
    <row r="29" spans="1:7" x14ac:dyDescent="0.25">
      <c r="A29" s="211" t="s">
        <v>24</v>
      </c>
      <c r="B29" s="402">
        <v>42901</v>
      </c>
      <c r="C29" s="409"/>
      <c r="D29" s="218"/>
      <c r="E29" s="218"/>
      <c r="F29" s="218"/>
      <c r="G29" s="218"/>
    </row>
    <row r="30" spans="1:7" x14ac:dyDescent="0.25">
      <c r="A30" s="211" t="s">
        <v>25</v>
      </c>
      <c r="B30" s="410" t="s">
        <v>960</v>
      </c>
      <c r="C30" s="411"/>
      <c r="D30" s="218"/>
      <c r="E30" s="218"/>
      <c r="F30" s="218"/>
      <c r="G30" s="218"/>
    </row>
    <row r="31" spans="1:7" x14ac:dyDescent="0.25">
      <c r="A31" s="211" t="s">
        <v>21</v>
      </c>
      <c r="B31" s="410" t="s">
        <v>961</v>
      </c>
      <c r="C31" s="411"/>
      <c r="D31" s="327"/>
      <c r="E31" s="327"/>
      <c r="F31" s="327"/>
      <c r="G31" s="327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dataValidations count="1">
    <dataValidation type="list" allowBlank="1" showInputMessage="1" showErrorMessage="1" sqref="A23">
      <formula1>$H$24:$H$38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Variabelen!$H$24:$H$38</xm:f>
          </x14:formula1>
          <xm:sqref>A12:A22</xm:sqref>
        </x14:dataValidation>
        <x14:dataValidation type="list" allowBlank="1" showInputMessage="1" showErrorMessage="1">
          <x14:formula1>
            <xm:f>Variabelen!$H$17:$H$21</xm:f>
          </x14:formula1>
          <xm:sqref>E21:E22</xm:sqref>
        </x14:dataValidation>
        <x14:dataValidation type="list" allowBlank="1" showInputMessage="1" showErrorMessage="1">
          <x14:formula1>
            <xm:f>Variabelen!$H$17:$H$21</xm:f>
          </x14:formula1>
          <xm:sqref>E23:E24</xm:sqref>
        </x14:dataValidation>
        <x14:dataValidation type="list" allowBlank="1" showInputMessage="1" showErrorMessage="1">
          <x14:formula1>
            <xm:f>Variabelen!$H$17:$H$21</xm:f>
          </x14:formula1>
          <xm:sqref>E12</xm:sqref>
        </x14:dataValidation>
        <x14:dataValidation type="list" allowBlank="1" showInputMessage="1" showErrorMessage="1">
          <x14:formula1>
            <xm:f>Variabelen!$H$24:$H$37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213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214</v>
      </c>
      <c r="G1" s="29" t="s">
        <v>215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216</v>
      </c>
      <c r="M1" s="32" t="s">
        <v>212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133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120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123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131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132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140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141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121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122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102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103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111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112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113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167</v>
      </c>
      <c r="B35" s="33">
        <v>23195</v>
      </c>
      <c r="C35" s="33" t="s">
        <v>168</v>
      </c>
      <c r="D35" s="33">
        <v>25501</v>
      </c>
      <c r="E35" s="33" t="s">
        <v>169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170</v>
      </c>
      <c r="B36" s="33">
        <v>23169</v>
      </c>
      <c r="C36" s="33" t="s">
        <v>171</v>
      </c>
      <c r="D36" s="33">
        <v>25443</v>
      </c>
      <c r="E36" s="33" t="s">
        <v>172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173</v>
      </c>
      <c r="B37" s="33">
        <v>23171</v>
      </c>
      <c r="C37" s="33" t="s">
        <v>174</v>
      </c>
      <c r="D37" s="33">
        <v>25451</v>
      </c>
      <c r="E37" s="33" t="s">
        <v>175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176</v>
      </c>
      <c r="B38" s="33">
        <v>23173</v>
      </c>
      <c r="C38" s="33" t="s">
        <v>178</v>
      </c>
      <c r="D38" s="33">
        <v>25464</v>
      </c>
      <c r="E38" s="33" t="s">
        <v>177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179</v>
      </c>
      <c r="B39" s="33">
        <v>23192</v>
      </c>
      <c r="C39" s="33" t="s">
        <v>948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180</v>
      </c>
      <c r="B40" s="33">
        <v>23192</v>
      </c>
      <c r="C40" s="33" t="s">
        <v>163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181</v>
      </c>
      <c r="B41" s="33">
        <v>23192</v>
      </c>
      <c r="C41" s="33" t="s">
        <v>165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182</v>
      </c>
      <c r="B42" s="33">
        <v>23192</v>
      </c>
      <c r="C42" s="33" t="s">
        <v>947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100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101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130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110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161</v>
      </c>
      <c r="D64" s="36">
        <v>22209</v>
      </c>
      <c r="E64" s="32" t="s">
        <v>160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162</v>
      </c>
      <c r="D65" s="36">
        <v>22209</v>
      </c>
      <c r="E65" s="32" t="s">
        <v>160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3" workbookViewId="0">
      <selection activeCell="J26" sqref="J2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897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896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898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940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983</v>
      </c>
      <c r="I17" s="314"/>
      <c r="J17" s="314"/>
      <c r="K17" s="314"/>
      <c r="L17" s="314"/>
      <c r="M17" s="314"/>
      <c r="N17" s="314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198</v>
      </c>
      <c r="I18" s="314"/>
      <c r="J18" s="314"/>
      <c r="K18" s="314"/>
      <c r="L18" s="314"/>
      <c r="M18" s="314"/>
      <c r="N18" s="314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926</v>
      </c>
      <c r="I19" s="314"/>
      <c r="J19" s="314"/>
      <c r="K19" s="314"/>
      <c r="L19" s="314"/>
      <c r="M19" s="314"/>
      <c r="N19" s="314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927</v>
      </c>
      <c r="I20" s="314"/>
      <c r="J20" s="314"/>
      <c r="K20" s="314"/>
      <c r="L20" s="314"/>
      <c r="M20" s="314"/>
      <c r="N20" s="314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941</v>
      </c>
      <c r="I21" s="314"/>
      <c r="J21" s="314"/>
      <c r="K21" s="314"/>
      <c r="L21" s="314"/>
      <c r="M21" s="314"/>
      <c r="N21" s="314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/>
      <c r="I22" s="314"/>
      <c r="J22" s="314"/>
      <c r="K22" s="314"/>
      <c r="L22" s="314"/>
      <c r="M22" s="314"/>
      <c r="N22" s="314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8" t="s">
        <v>942</v>
      </c>
      <c r="I23" s="314"/>
      <c r="J23" s="314"/>
      <c r="K23" s="314"/>
      <c r="L23" s="314"/>
      <c r="M23" s="314"/>
      <c r="N23" s="314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931</v>
      </c>
      <c r="I24" s="314"/>
      <c r="J24" s="314"/>
      <c r="K24" s="314"/>
      <c r="L24" s="314"/>
      <c r="M24" s="314"/>
      <c r="N24" s="314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 t="s">
        <v>932</v>
      </c>
      <c r="I25" s="314"/>
      <c r="J25" s="314"/>
      <c r="K25" s="314"/>
      <c r="L25" s="314"/>
      <c r="M25" s="314"/>
      <c r="N25" s="314"/>
    </row>
    <row r="26" spans="1:14" x14ac:dyDescent="0.2">
      <c r="H26" s="314" t="s">
        <v>933</v>
      </c>
      <c r="I26" s="314"/>
      <c r="J26" s="314"/>
      <c r="K26" s="314"/>
      <c r="L26" s="314"/>
      <c r="M26" s="314"/>
      <c r="N26" s="314"/>
    </row>
    <row r="27" spans="1:14" x14ac:dyDescent="0.2">
      <c r="A27" s="6" t="s">
        <v>9</v>
      </c>
      <c r="H27" s="314" t="s">
        <v>934</v>
      </c>
      <c r="I27" s="314"/>
      <c r="J27" s="314"/>
      <c r="K27" s="314"/>
      <c r="L27" s="314"/>
      <c r="M27" s="314"/>
      <c r="N27" s="31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4" t="s">
        <v>935</v>
      </c>
      <c r="I28" s="314"/>
      <c r="J28" s="314"/>
      <c r="K28" s="314"/>
      <c r="L28" s="314"/>
      <c r="M28" s="314"/>
      <c r="N28" s="314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 t="s">
        <v>159</v>
      </c>
      <c r="I29" s="314"/>
      <c r="J29" s="314"/>
      <c r="K29" s="314"/>
      <c r="L29" s="314"/>
      <c r="M29" s="314"/>
      <c r="N29" s="314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4" t="s">
        <v>0</v>
      </c>
      <c r="I30" s="314"/>
      <c r="J30" s="314"/>
      <c r="K30" s="314"/>
      <c r="L30" s="314"/>
      <c r="M30" s="314"/>
      <c r="N30" s="314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936</v>
      </c>
      <c r="I31" s="314"/>
      <c r="J31" s="314"/>
      <c r="K31" s="314"/>
      <c r="L31" s="314"/>
      <c r="M31" s="314"/>
      <c r="N31" s="314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937</v>
      </c>
      <c r="I32" s="314"/>
      <c r="J32" s="314"/>
      <c r="K32" s="314"/>
      <c r="L32" s="314"/>
      <c r="M32" s="314"/>
      <c r="N32" s="314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938</v>
      </c>
      <c r="I33" s="314"/>
      <c r="J33" s="314"/>
      <c r="K33" s="314"/>
      <c r="L33" s="314"/>
      <c r="M33" s="314"/>
      <c r="N33" s="314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939</v>
      </c>
      <c r="I34" s="314"/>
      <c r="J34" s="314"/>
      <c r="K34" s="314"/>
      <c r="L34" s="314"/>
      <c r="M34" s="314"/>
      <c r="N34" s="314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943</v>
      </c>
      <c r="I35" s="314"/>
      <c r="J35" s="314"/>
      <c r="K35" s="314"/>
      <c r="L35" s="314"/>
      <c r="M35" s="314"/>
      <c r="N35" s="314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982</v>
      </c>
      <c r="I36" s="314"/>
      <c r="J36" s="314"/>
      <c r="K36" s="314"/>
      <c r="L36" s="314"/>
      <c r="M36" s="314"/>
      <c r="N36" s="314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944</v>
      </c>
      <c r="I37" s="314"/>
      <c r="J37" s="314"/>
      <c r="K37" s="314"/>
      <c r="L37" s="314"/>
      <c r="M37" s="314"/>
      <c r="N37" s="314"/>
    </row>
    <row r="38" spans="1:14" x14ac:dyDescent="0.2">
      <c r="H38" s="314"/>
      <c r="I38" s="314"/>
      <c r="J38" s="314"/>
      <c r="K38" s="314"/>
      <c r="L38" s="314"/>
      <c r="M38" s="314"/>
      <c r="N38" s="314"/>
    </row>
    <row r="39" spans="1:14" x14ac:dyDescent="0.2">
      <c r="H39" s="314"/>
      <c r="I39" s="314"/>
      <c r="J39" s="314"/>
      <c r="K39" s="314"/>
      <c r="L39" s="314"/>
      <c r="M39" s="314"/>
      <c r="N39" s="314"/>
    </row>
    <row r="40" spans="1:14" x14ac:dyDescent="0.2">
      <c r="H40" s="314"/>
      <c r="I40" s="314"/>
      <c r="J40" s="314"/>
      <c r="K40" s="314"/>
      <c r="L40" s="314"/>
      <c r="M40" s="314"/>
      <c r="N40" s="314"/>
    </row>
    <row r="41" spans="1:14" x14ac:dyDescent="0.2">
      <c r="H41" s="314"/>
      <c r="I41" s="314"/>
      <c r="J41" s="314"/>
      <c r="K41" s="314"/>
      <c r="L41" s="314"/>
      <c r="M41" s="314"/>
      <c r="N41" s="314"/>
    </row>
    <row r="42" spans="1:14" x14ac:dyDescent="0.2">
      <c r="H42" s="314"/>
      <c r="I42" s="314"/>
      <c r="J42" s="314"/>
      <c r="K42" s="314"/>
      <c r="L42" s="314"/>
      <c r="M42" s="314"/>
      <c r="N42" s="314"/>
    </row>
    <row r="43" spans="1:14" x14ac:dyDescent="0.2">
      <c r="H43" s="314"/>
      <c r="I43" s="314"/>
      <c r="J43" s="314"/>
      <c r="K43" s="314"/>
      <c r="L43" s="314"/>
      <c r="M43" s="314"/>
      <c r="N43" s="314"/>
    </row>
    <row r="44" spans="1:14" x14ac:dyDescent="0.2">
      <c r="H44" s="314"/>
      <c r="I44" s="314"/>
      <c r="J44" s="314"/>
      <c r="K44" s="314"/>
      <c r="L44" s="314"/>
      <c r="M44" s="314"/>
      <c r="N44" s="314"/>
    </row>
    <row r="45" spans="1:14" x14ac:dyDescent="0.2">
      <c r="H45" s="314"/>
      <c r="I45" s="314"/>
      <c r="J45" s="314"/>
      <c r="K45" s="314"/>
      <c r="L45" s="314"/>
      <c r="M45" s="314"/>
      <c r="N45" s="314"/>
    </row>
    <row r="46" spans="1:14" x14ac:dyDescent="0.2">
      <c r="H46" s="314"/>
      <c r="I46" s="314"/>
      <c r="J46" s="314"/>
      <c r="K46" s="314"/>
      <c r="L46" s="314"/>
      <c r="M46" s="314"/>
      <c r="N46" s="314"/>
    </row>
    <row r="47" spans="1:14" x14ac:dyDescent="0.2">
      <c r="H47" s="314"/>
      <c r="I47" s="314"/>
      <c r="J47" s="314"/>
      <c r="K47" s="314"/>
      <c r="L47" s="314"/>
      <c r="M47" s="314"/>
      <c r="N47" s="314"/>
    </row>
    <row r="48" spans="1:14" x14ac:dyDescent="0.2">
      <c r="H48" s="314"/>
      <c r="I48" s="314"/>
      <c r="J48" s="314"/>
      <c r="K48" s="314"/>
      <c r="L48" s="314"/>
      <c r="M48" s="314"/>
      <c r="N48" s="314"/>
    </row>
    <row r="49" spans="8:14" x14ac:dyDescent="0.2">
      <c r="H49" s="314"/>
      <c r="I49" s="314"/>
      <c r="J49" s="314"/>
      <c r="K49" s="314"/>
      <c r="L49" s="314"/>
      <c r="M49" s="314"/>
      <c r="N49" s="314"/>
    </row>
    <row r="50" spans="8:14" x14ac:dyDescent="0.2">
      <c r="H50" s="314"/>
      <c r="I50" s="314"/>
      <c r="J50" s="314"/>
      <c r="K50" s="314"/>
      <c r="L50" s="314"/>
      <c r="M50" s="314"/>
      <c r="N50" s="314"/>
    </row>
    <row r="51" spans="8:14" x14ac:dyDescent="0.2">
      <c r="H51" s="314"/>
      <c r="I51" s="314"/>
      <c r="J51" s="314"/>
      <c r="K51" s="314"/>
      <c r="L51" s="314"/>
      <c r="M51" s="314"/>
      <c r="N51" s="314"/>
    </row>
    <row r="52" spans="8:14" x14ac:dyDescent="0.2">
      <c r="H52" s="314"/>
      <c r="I52" s="314"/>
      <c r="J52" s="314"/>
      <c r="K52" s="314"/>
      <c r="L52" s="314"/>
      <c r="M52" s="314"/>
      <c r="N52" s="314"/>
    </row>
    <row r="53" spans="8:14" x14ac:dyDescent="0.2">
      <c r="H53" s="314"/>
      <c r="I53" s="314"/>
      <c r="J53" s="314"/>
      <c r="K53" s="314"/>
      <c r="L53" s="314"/>
      <c r="M53" s="314"/>
      <c r="N53" s="314"/>
    </row>
    <row r="54" spans="8:14" x14ac:dyDescent="0.2">
      <c r="H54" s="314"/>
      <c r="I54" s="314"/>
      <c r="J54" s="314"/>
      <c r="K54" s="314"/>
      <c r="L54" s="314"/>
      <c r="M54" s="314"/>
      <c r="N54" s="314"/>
    </row>
    <row r="55" spans="8:14" x14ac:dyDescent="0.2">
      <c r="H55" s="314"/>
      <c r="I55" s="314"/>
      <c r="J55" s="314"/>
      <c r="K55" s="314"/>
      <c r="L55" s="314"/>
      <c r="M55" s="314"/>
      <c r="N55" s="314"/>
    </row>
    <row r="56" spans="8:14" x14ac:dyDescent="0.2">
      <c r="H56" s="314"/>
      <c r="I56" s="314"/>
      <c r="J56" s="314"/>
      <c r="K56" s="314"/>
      <c r="L56" s="314"/>
      <c r="M56" s="314"/>
      <c r="N56" s="314"/>
    </row>
    <row r="57" spans="8:14" x14ac:dyDescent="0.2">
      <c r="H57" s="314"/>
      <c r="I57" s="314"/>
      <c r="J57" s="314"/>
      <c r="K57" s="314"/>
      <c r="L57" s="314"/>
      <c r="M57" s="314"/>
      <c r="N57" s="314"/>
    </row>
    <row r="58" spans="8:14" x14ac:dyDescent="0.2">
      <c r="H58" s="314"/>
      <c r="I58" s="314"/>
      <c r="J58" s="314"/>
      <c r="K58" s="314"/>
      <c r="L58" s="314"/>
      <c r="M58" s="314"/>
      <c r="N58" s="314"/>
    </row>
    <row r="59" spans="8:14" x14ac:dyDescent="0.2">
      <c r="H59" s="314"/>
      <c r="I59" s="314"/>
      <c r="J59" s="314"/>
      <c r="K59" s="314"/>
      <c r="L59" s="314"/>
      <c r="M59" s="314"/>
      <c r="N59" s="314"/>
    </row>
    <row r="60" spans="8:14" x14ac:dyDescent="0.2">
      <c r="H60" s="314"/>
      <c r="I60" s="314"/>
      <c r="J60" s="314"/>
      <c r="K60" s="314"/>
      <c r="L60" s="314"/>
      <c r="M60" s="314"/>
      <c r="N60" s="314"/>
    </row>
    <row r="61" spans="8:14" x14ac:dyDescent="0.2">
      <c r="H61" s="314"/>
      <c r="I61" s="314"/>
      <c r="J61" s="314"/>
      <c r="K61" s="314"/>
      <c r="L61" s="314"/>
      <c r="M61" s="314"/>
      <c r="N61" s="314"/>
    </row>
    <row r="62" spans="8:14" x14ac:dyDescent="0.2">
      <c r="H62" s="314"/>
      <c r="I62" s="314"/>
      <c r="J62" s="314"/>
      <c r="K62" s="314"/>
      <c r="L62" s="314"/>
      <c r="M62" s="314"/>
      <c r="N62" s="314"/>
    </row>
    <row r="63" spans="8:14" x14ac:dyDescent="0.2">
      <c r="H63" s="314"/>
      <c r="I63" s="314"/>
      <c r="J63" s="314"/>
      <c r="K63" s="314"/>
      <c r="L63" s="314"/>
      <c r="M63" s="314"/>
      <c r="N63" s="314"/>
    </row>
    <row r="64" spans="8:14" x14ac:dyDescent="0.2">
      <c r="H64" s="314"/>
      <c r="I64" s="314"/>
      <c r="J64" s="314"/>
      <c r="K64" s="314"/>
      <c r="L64" s="314"/>
      <c r="M64" s="314"/>
      <c r="N64" s="314"/>
    </row>
    <row r="65" spans="8:14" x14ac:dyDescent="0.2">
      <c r="H65" s="314"/>
      <c r="I65" s="314"/>
      <c r="J65" s="314"/>
      <c r="K65" s="314"/>
      <c r="L65" s="314"/>
      <c r="M65" s="314"/>
      <c r="N65" s="314"/>
    </row>
    <row r="66" spans="8:14" x14ac:dyDescent="0.2">
      <c r="H66" s="314"/>
      <c r="I66" s="314"/>
      <c r="J66" s="314"/>
      <c r="K66" s="314"/>
      <c r="L66" s="314"/>
      <c r="M66" s="314"/>
      <c r="N66" s="314"/>
    </row>
    <row r="67" spans="8:14" x14ac:dyDescent="0.2">
      <c r="H67" s="314"/>
      <c r="I67" s="314"/>
      <c r="J67" s="314"/>
      <c r="K67" s="314"/>
      <c r="L67" s="314"/>
      <c r="M67" s="314"/>
      <c r="N67" s="314"/>
    </row>
    <row r="68" spans="8:14" x14ac:dyDescent="0.2">
      <c r="H68" s="314"/>
      <c r="I68" s="314"/>
      <c r="J68" s="314"/>
      <c r="K68" s="314"/>
      <c r="L68" s="314"/>
      <c r="M68" s="314"/>
      <c r="N68" s="314"/>
    </row>
    <row r="69" spans="8:14" x14ac:dyDescent="0.2">
      <c r="H69" s="314"/>
      <c r="I69" s="314"/>
      <c r="J69" s="314"/>
      <c r="K69" s="314"/>
      <c r="L69" s="314"/>
      <c r="M69" s="314"/>
      <c r="N69" s="314"/>
    </row>
    <row r="70" spans="8:14" x14ac:dyDescent="0.2">
      <c r="H70" s="314"/>
      <c r="I70" s="314"/>
      <c r="J70" s="314"/>
      <c r="K70" s="314"/>
      <c r="L70" s="314"/>
      <c r="M70" s="314"/>
      <c r="N70" s="314"/>
    </row>
    <row r="71" spans="8:14" x14ac:dyDescent="0.2">
      <c r="H71" s="314"/>
      <c r="I71" s="314"/>
      <c r="J71" s="314"/>
      <c r="K71" s="314"/>
      <c r="L71" s="314"/>
      <c r="M71" s="314"/>
      <c r="N71" s="314"/>
    </row>
    <row r="72" spans="8:14" x14ac:dyDescent="0.2">
      <c r="H72" s="314"/>
      <c r="I72" s="314"/>
      <c r="J72" s="314"/>
      <c r="K72" s="314"/>
      <c r="L72" s="314"/>
      <c r="M72" s="314"/>
      <c r="N72" s="314"/>
    </row>
    <row r="73" spans="8:14" x14ac:dyDescent="0.2">
      <c r="H73" s="314"/>
      <c r="I73" s="314"/>
      <c r="J73" s="314"/>
      <c r="K73" s="314"/>
      <c r="L73" s="314"/>
      <c r="M73" s="314"/>
      <c r="N73" s="314"/>
    </row>
    <row r="74" spans="8:14" x14ac:dyDescent="0.2">
      <c r="H74" s="314"/>
      <c r="I74" s="314"/>
      <c r="J74" s="314"/>
      <c r="K74" s="314"/>
      <c r="L74" s="314"/>
      <c r="M74" s="314"/>
      <c r="N74" s="314"/>
    </row>
    <row r="75" spans="8:14" x14ac:dyDescent="0.2">
      <c r="H75" s="314"/>
      <c r="I75" s="314"/>
      <c r="J75" s="314"/>
      <c r="K75" s="314"/>
      <c r="L75" s="314"/>
      <c r="M75" s="314"/>
      <c r="N75" s="314"/>
    </row>
    <row r="76" spans="8:14" x14ac:dyDescent="0.2">
      <c r="H76" s="314"/>
      <c r="I76" s="314"/>
      <c r="J76" s="314"/>
      <c r="K76" s="314"/>
      <c r="L76" s="314"/>
      <c r="M76" s="314"/>
      <c r="N76" s="314"/>
    </row>
    <row r="77" spans="8:14" x14ac:dyDescent="0.2">
      <c r="H77" s="314"/>
      <c r="I77" s="314"/>
      <c r="J77" s="314"/>
      <c r="K77" s="314"/>
      <c r="L77" s="314"/>
      <c r="M77" s="314"/>
      <c r="N77" s="314"/>
    </row>
    <row r="78" spans="8:14" x14ac:dyDescent="0.2">
      <c r="H78" s="314"/>
      <c r="I78" s="314"/>
      <c r="J78" s="314"/>
      <c r="K78" s="314"/>
      <c r="L78" s="314"/>
      <c r="M78" s="314"/>
      <c r="N78" s="314"/>
    </row>
    <row r="79" spans="8:14" x14ac:dyDescent="0.2">
      <c r="H79" s="314"/>
      <c r="I79" s="314"/>
      <c r="J79" s="314"/>
      <c r="K79" s="314"/>
      <c r="L79" s="314"/>
      <c r="M79" s="314"/>
      <c r="N79" s="314"/>
    </row>
    <row r="80" spans="8:14" x14ac:dyDescent="0.2">
      <c r="H80" s="314"/>
      <c r="I80" s="314"/>
      <c r="J80" s="314"/>
      <c r="K80" s="314"/>
      <c r="L80" s="314"/>
      <c r="M80" s="314"/>
      <c r="N80" s="314"/>
    </row>
    <row r="81" spans="8:14" x14ac:dyDescent="0.2">
      <c r="H81" s="314"/>
      <c r="I81" s="314"/>
      <c r="J81" s="314"/>
      <c r="K81" s="314"/>
      <c r="L81" s="314"/>
      <c r="M81" s="314"/>
      <c r="N81" s="314"/>
    </row>
    <row r="82" spans="8:14" x14ac:dyDescent="0.2">
      <c r="H82" s="314"/>
      <c r="I82" s="314"/>
      <c r="J82" s="314"/>
      <c r="K82" s="314"/>
      <c r="L82" s="314"/>
      <c r="M82" s="314"/>
      <c r="N82" s="314"/>
    </row>
    <row r="83" spans="8:14" x14ac:dyDescent="0.2">
      <c r="H83" s="314"/>
      <c r="I83" s="314"/>
      <c r="J83" s="314"/>
      <c r="K83" s="314"/>
      <c r="L83" s="314"/>
      <c r="M83" s="314"/>
      <c r="N83" s="314"/>
    </row>
    <row r="84" spans="8:14" x14ac:dyDescent="0.2">
      <c r="H84" s="314"/>
      <c r="I84" s="314"/>
      <c r="J84" s="314"/>
      <c r="K84" s="314"/>
      <c r="L84" s="314"/>
      <c r="M84" s="314"/>
      <c r="N84" s="314"/>
    </row>
    <row r="85" spans="8:14" x14ac:dyDescent="0.2">
      <c r="H85" s="314"/>
      <c r="I85" s="314"/>
      <c r="J85" s="314"/>
      <c r="K85" s="314"/>
      <c r="L85" s="314"/>
      <c r="M85" s="314"/>
      <c r="N85" s="314"/>
    </row>
    <row r="86" spans="8:14" x14ac:dyDescent="0.2">
      <c r="H86" s="314"/>
      <c r="I86" s="314"/>
      <c r="J86" s="314"/>
      <c r="K86" s="314"/>
      <c r="L86" s="314"/>
      <c r="M86" s="314"/>
      <c r="N86" s="314"/>
    </row>
    <row r="87" spans="8:14" x14ac:dyDescent="0.2">
      <c r="H87" s="314"/>
      <c r="I87" s="314"/>
      <c r="J87" s="314"/>
      <c r="K87" s="314"/>
      <c r="L87" s="314"/>
      <c r="M87" s="314"/>
      <c r="N87" s="314"/>
    </row>
    <row r="88" spans="8:14" x14ac:dyDescent="0.2">
      <c r="H88" s="314"/>
      <c r="I88" s="314"/>
      <c r="J88" s="314"/>
      <c r="K88" s="314"/>
      <c r="L88" s="314"/>
      <c r="M88" s="314"/>
      <c r="N88" s="314"/>
    </row>
    <row r="89" spans="8:14" x14ac:dyDescent="0.2">
      <c r="H89" s="314"/>
      <c r="I89" s="314"/>
      <c r="J89" s="314"/>
      <c r="K89" s="314"/>
      <c r="L89" s="314"/>
      <c r="M89" s="314"/>
      <c r="N89" s="314"/>
    </row>
    <row r="90" spans="8:14" x14ac:dyDescent="0.2">
      <c r="H90" s="314"/>
      <c r="I90" s="314"/>
      <c r="J90" s="314"/>
      <c r="K90" s="314"/>
      <c r="L90" s="314"/>
      <c r="M90" s="314"/>
      <c r="N90" s="314"/>
    </row>
    <row r="91" spans="8:14" x14ac:dyDescent="0.2">
      <c r="H91" s="314"/>
      <c r="I91" s="314"/>
      <c r="J91" s="314"/>
      <c r="K91" s="314"/>
      <c r="L91" s="314"/>
      <c r="M91" s="314"/>
      <c r="N91" s="314"/>
    </row>
    <row r="92" spans="8:14" x14ac:dyDescent="0.2">
      <c r="H92" s="314"/>
      <c r="I92" s="314"/>
      <c r="J92" s="314"/>
      <c r="K92" s="314"/>
      <c r="L92" s="314"/>
      <c r="M92" s="314"/>
      <c r="N92" s="314"/>
    </row>
    <row r="93" spans="8:14" x14ac:dyDescent="0.2">
      <c r="H93" s="314"/>
      <c r="I93" s="314"/>
      <c r="J93" s="314"/>
      <c r="K93" s="314"/>
      <c r="L93" s="314"/>
      <c r="M93" s="314"/>
      <c r="N93" s="314"/>
    </row>
    <row r="94" spans="8:14" x14ac:dyDescent="0.2">
      <c r="H94" s="314"/>
      <c r="I94" s="314"/>
      <c r="J94" s="314"/>
      <c r="K94" s="314"/>
      <c r="L94" s="314"/>
      <c r="M94" s="314"/>
      <c r="N94" s="314"/>
    </row>
    <row r="95" spans="8:14" x14ac:dyDescent="0.2">
      <c r="H95" s="314"/>
      <c r="I95" s="314"/>
      <c r="J95" s="314"/>
      <c r="K95" s="314"/>
      <c r="L95" s="314"/>
      <c r="M95" s="314"/>
      <c r="N95" s="314"/>
    </row>
    <row r="96" spans="8:14" x14ac:dyDescent="0.2">
      <c r="H96" s="314"/>
      <c r="I96" s="314"/>
      <c r="J96" s="314"/>
      <c r="K96" s="314"/>
      <c r="L96" s="314"/>
      <c r="M96" s="314"/>
      <c r="N96" s="314"/>
    </row>
    <row r="97" spans="8:14" x14ac:dyDescent="0.2">
      <c r="H97" s="314"/>
      <c r="I97" s="314"/>
      <c r="J97" s="314"/>
      <c r="K97" s="314"/>
      <c r="L97" s="314"/>
      <c r="M97" s="314"/>
      <c r="N97" s="314"/>
    </row>
    <row r="98" spans="8:14" x14ac:dyDescent="0.2">
      <c r="H98" s="314"/>
      <c r="I98" s="314"/>
      <c r="J98" s="314"/>
      <c r="K98" s="314"/>
      <c r="L98" s="314"/>
      <c r="M98" s="314"/>
      <c r="N98" s="314"/>
    </row>
    <row r="99" spans="8:14" x14ac:dyDescent="0.2">
      <c r="H99" s="314"/>
      <c r="I99" s="314"/>
      <c r="J99" s="314"/>
      <c r="K99" s="314"/>
      <c r="L99" s="314"/>
      <c r="M99" s="314"/>
      <c r="N99" s="314"/>
    </row>
    <row r="100" spans="8:14" x14ac:dyDescent="0.2">
      <c r="H100" s="314"/>
      <c r="I100" s="314"/>
      <c r="J100" s="314"/>
      <c r="K100" s="314"/>
      <c r="L100" s="314"/>
      <c r="M100" s="314"/>
      <c r="N100" s="314"/>
    </row>
    <row r="101" spans="8:14" x14ac:dyDescent="0.2">
      <c r="H101" s="314"/>
      <c r="I101" s="314"/>
      <c r="J101" s="314"/>
      <c r="K101" s="314"/>
      <c r="L101" s="314"/>
      <c r="M101" s="314"/>
      <c r="N101" s="314"/>
    </row>
    <row r="102" spans="8:14" x14ac:dyDescent="0.2">
      <c r="H102" s="314"/>
      <c r="I102" s="314"/>
      <c r="J102" s="314"/>
      <c r="K102" s="314"/>
      <c r="L102" s="314"/>
      <c r="M102" s="314"/>
      <c r="N102" s="314"/>
    </row>
    <row r="103" spans="8:14" x14ac:dyDescent="0.2">
      <c r="H103" s="314"/>
      <c r="I103" s="314"/>
      <c r="J103" s="314"/>
      <c r="K103" s="314"/>
      <c r="L103" s="314"/>
      <c r="M103" s="314"/>
      <c r="N103" s="314"/>
    </row>
    <row r="104" spans="8:14" x14ac:dyDescent="0.2">
      <c r="H104" s="314"/>
      <c r="I104" s="314"/>
      <c r="J104" s="314"/>
      <c r="K104" s="314"/>
      <c r="L104" s="314"/>
      <c r="M104" s="314"/>
      <c r="N104" s="314"/>
    </row>
    <row r="105" spans="8:14" x14ac:dyDescent="0.2">
      <c r="H105" s="314"/>
      <c r="I105" s="314"/>
      <c r="J105" s="314"/>
      <c r="K105" s="314"/>
      <c r="L105" s="314"/>
      <c r="M105" s="314"/>
      <c r="N105" s="314"/>
    </row>
    <row r="106" spans="8:14" x14ac:dyDescent="0.2">
      <c r="H106" s="314"/>
      <c r="I106" s="314"/>
      <c r="J106" s="314"/>
      <c r="K106" s="314"/>
      <c r="L106" s="314"/>
      <c r="M106" s="314"/>
      <c r="N106" s="314"/>
    </row>
    <row r="107" spans="8:14" x14ac:dyDescent="0.2">
      <c r="H107" s="314"/>
      <c r="I107" s="314"/>
      <c r="J107" s="314"/>
      <c r="K107" s="314"/>
      <c r="L107" s="314"/>
      <c r="M107" s="314"/>
      <c r="N107" s="314"/>
    </row>
    <row r="108" spans="8:14" x14ac:dyDescent="0.2">
      <c r="H108" s="314"/>
      <c r="I108" s="314"/>
      <c r="J108" s="314"/>
      <c r="K108" s="314"/>
      <c r="L108" s="314"/>
      <c r="M108" s="314"/>
      <c r="N108" s="314"/>
    </row>
    <row r="109" spans="8:14" x14ac:dyDescent="0.2">
      <c r="H109" s="314"/>
      <c r="I109" s="314"/>
      <c r="J109" s="314"/>
      <c r="K109" s="314"/>
      <c r="L109" s="314"/>
      <c r="M109" s="314"/>
      <c r="N109" s="314"/>
    </row>
    <row r="110" spans="8:14" x14ac:dyDescent="0.2">
      <c r="H110" s="314"/>
      <c r="I110" s="314"/>
      <c r="J110" s="314"/>
      <c r="K110" s="314"/>
      <c r="L110" s="314"/>
      <c r="M110" s="314"/>
      <c r="N110" s="314"/>
    </row>
    <row r="111" spans="8:14" x14ac:dyDescent="0.2">
      <c r="H111" s="314"/>
      <c r="I111" s="314"/>
      <c r="J111" s="314"/>
      <c r="K111" s="314"/>
      <c r="L111" s="314"/>
      <c r="M111" s="314"/>
      <c r="N111" s="314"/>
    </row>
    <row r="112" spans="8:14" x14ac:dyDescent="0.2">
      <c r="H112" s="314"/>
      <c r="I112" s="314"/>
      <c r="J112" s="314"/>
      <c r="K112" s="314"/>
      <c r="L112" s="314"/>
      <c r="M112" s="314"/>
      <c r="N112" s="314"/>
    </row>
    <row r="113" spans="8:14" x14ac:dyDescent="0.2">
      <c r="H113" s="314"/>
      <c r="I113" s="314"/>
      <c r="J113" s="314"/>
      <c r="K113" s="314"/>
      <c r="L113" s="314"/>
      <c r="M113" s="314"/>
      <c r="N113" s="314"/>
    </row>
    <row r="114" spans="8:14" x14ac:dyDescent="0.2">
      <c r="H114" s="314"/>
      <c r="I114" s="314"/>
      <c r="J114" s="314"/>
      <c r="K114" s="314"/>
      <c r="L114" s="314"/>
      <c r="M114" s="314"/>
      <c r="N114" s="314"/>
    </row>
    <row r="115" spans="8:14" x14ac:dyDescent="0.2">
      <c r="H115" s="314"/>
      <c r="I115" s="314"/>
      <c r="J115" s="314"/>
      <c r="K115" s="314"/>
      <c r="L115" s="314"/>
      <c r="M115" s="314"/>
      <c r="N115" s="314"/>
    </row>
    <row r="116" spans="8:14" x14ac:dyDescent="0.2">
      <c r="H116" s="314"/>
      <c r="I116" s="314"/>
      <c r="J116" s="314"/>
      <c r="K116" s="314"/>
      <c r="L116" s="314"/>
      <c r="M116" s="314"/>
      <c r="N116" s="314"/>
    </row>
    <row r="117" spans="8:14" x14ac:dyDescent="0.2">
      <c r="H117" s="314"/>
      <c r="I117" s="314"/>
      <c r="J117" s="314"/>
      <c r="K117" s="314"/>
      <c r="L117" s="314"/>
      <c r="M117" s="314"/>
      <c r="N117" s="314"/>
    </row>
    <row r="118" spans="8:14" x14ac:dyDescent="0.2">
      <c r="H118" s="314"/>
      <c r="I118" s="314"/>
      <c r="J118" s="314"/>
      <c r="K118" s="314"/>
      <c r="L118" s="314"/>
      <c r="M118" s="314"/>
      <c r="N118" s="314"/>
    </row>
    <row r="119" spans="8:14" x14ac:dyDescent="0.2">
      <c r="H119" s="314"/>
      <c r="I119" s="314"/>
      <c r="J119" s="314"/>
      <c r="K119" s="314"/>
      <c r="L119" s="314"/>
      <c r="M119" s="314"/>
      <c r="N119" s="314"/>
    </row>
    <row r="120" spans="8:14" x14ac:dyDescent="0.2">
      <c r="H120" s="314"/>
      <c r="I120" s="314"/>
      <c r="J120" s="314"/>
      <c r="K120" s="314"/>
      <c r="L120" s="314"/>
      <c r="M120" s="314"/>
      <c r="N120" s="314"/>
    </row>
    <row r="121" spans="8:14" x14ac:dyDescent="0.2">
      <c r="H121" s="314"/>
      <c r="I121" s="314"/>
      <c r="J121" s="314"/>
      <c r="K121" s="314"/>
      <c r="L121" s="314"/>
      <c r="M121" s="314"/>
      <c r="N121" s="314"/>
    </row>
    <row r="122" spans="8:14" x14ac:dyDescent="0.2">
      <c r="H122" s="314"/>
      <c r="I122" s="314"/>
      <c r="J122" s="314"/>
      <c r="K122" s="314"/>
      <c r="L122" s="314"/>
      <c r="M122" s="314"/>
      <c r="N122" s="314"/>
    </row>
    <row r="123" spans="8:14" x14ac:dyDescent="0.2">
      <c r="H123" s="314"/>
      <c r="I123" s="314"/>
      <c r="J123" s="314"/>
      <c r="K123" s="314"/>
      <c r="L123" s="314"/>
      <c r="M123" s="314"/>
      <c r="N123" s="314"/>
    </row>
    <row r="124" spans="8:14" x14ac:dyDescent="0.2">
      <c r="H124" s="314"/>
      <c r="I124" s="314"/>
      <c r="J124" s="314"/>
      <c r="K124" s="314"/>
      <c r="L124" s="314"/>
      <c r="M124" s="314"/>
      <c r="N124" s="314"/>
    </row>
    <row r="125" spans="8:14" x14ac:dyDescent="0.2">
      <c r="H125" s="314"/>
      <c r="I125" s="314"/>
      <c r="J125" s="314"/>
      <c r="K125" s="314"/>
      <c r="L125" s="314"/>
      <c r="M125" s="314"/>
      <c r="N125" s="314"/>
    </row>
    <row r="126" spans="8:14" x14ac:dyDescent="0.2">
      <c r="H126" s="314"/>
      <c r="I126" s="314"/>
      <c r="J126" s="314"/>
      <c r="K126" s="314"/>
      <c r="L126" s="314"/>
      <c r="M126" s="314"/>
      <c r="N126" s="314"/>
    </row>
    <row r="127" spans="8:14" x14ac:dyDescent="0.2">
      <c r="H127" s="314"/>
      <c r="I127" s="314"/>
      <c r="J127" s="314"/>
      <c r="K127" s="314"/>
      <c r="L127" s="314"/>
      <c r="M127" s="314"/>
      <c r="N127" s="314"/>
    </row>
    <row r="128" spans="8:14" x14ac:dyDescent="0.2">
      <c r="H128" s="314"/>
      <c r="I128" s="314"/>
      <c r="J128" s="314"/>
      <c r="K128" s="314"/>
      <c r="L128" s="314"/>
      <c r="M128" s="314"/>
      <c r="N128" s="314"/>
    </row>
    <row r="129" spans="8:14" x14ac:dyDescent="0.2">
      <c r="H129" s="314"/>
      <c r="I129" s="314"/>
      <c r="J129" s="314"/>
      <c r="K129" s="314"/>
      <c r="L129" s="314"/>
      <c r="M129" s="314"/>
      <c r="N129" s="314"/>
    </row>
    <row r="130" spans="8:14" x14ac:dyDescent="0.2">
      <c r="H130" s="314"/>
      <c r="I130" s="314"/>
      <c r="J130" s="314"/>
      <c r="K130" s="314"/>
      <c r="L130" s="314"/>
      <c r="M130" s="314"/>
      <c r="N130" s="314"/>
    </row>
    <row r="131" spans="8:14" x14ac:dyDescent="0.2">
      <c r="H131" s="314"/>
      <c r="I131" s="314"/>
      <c r="J131" s="314"/>
      <c r="K131" s="314"/>
      <c r="L131" s="314"/>
      <c r="M131" s="314"/>
      <c r="N131" s="314"/>
    </row>
    <row r="132" spans="8:14" x14ac:dyDescent="0.2">
      <c r="H132" s="314"/>
      <c r="I132" s="314"/>
      <c r="J132" s="314"/>
      <c r="K132" s="314"/>
      <c r="L132" s="314"/>
      <c r="M132" s="314"/>
      <c r="N132" s="314"/>
    </row>
    <row r="133" spans="8:14" x14ac:dyDescent="0.2">
      <c r="H133" s="314"/>
      <c r="I133" s="314"/>
      <c r="J133" s="314"/>
      <c r="K133" s="314"/>
      <c r="L133" s="314"/>
      <c r="M133" s="314"/>
      <c r="N133" s="314"/>
    </row>
    <row r="134" spans="8:14" x14ac:dyDescent="0.2">
      <c r="H134" s="314"/>
      <c r="I134" s="314"/>
      <c r="J134" s="314"/>
      <c r="K134" s="314"/>
      <c r="L134" s="314"/>
      <c r="M134" s="314"/>
      <c r="N134" s="314"/>
    </row>
    <row r="135" spans="8:14" x14ac:dyDescent="0.2">
      <c r="H135" s="314"/>
      <c r="I135" s="314"/>
      <c r="J135" s="314"/>
      <c r="K135" s="314"/>
      <c r="L135" s="314"/>
      <c r="M135" s="314"/>
      <c r="N135" s="314"/>
    </row>
    <row r="136" spans="8:14" x14ac:dyDescent="0.2">
      <c r="H136" s="314"/>
      <c r="I136" s="314"/>
      <c r="J136" s="314"/>
      <c r="K136" s="314"/>
      <c r="L136" s="314"/>
      <c r="M136" s="314"/>
      <c r="N136" s="314"/>
    </row>
    <row r="137" spans="8:14" x14ac:dyDescent="0.2">
      <c r="H137" s="314"/>
      <c r="I137" s="314"/>
      <c r="J137" s="314"/>
      <c r="K137" s="314"/>
      <c r="L137" s="314"/>
      <c r="M137" s="314"/>
      <c r="N137" s="314"/>
    </row>
    <row r="138" spans="8:14" x14ac:dyDescent="0.2">
      <c r="H138" s="314"/>
      <c r="I138" s="314"/>
      <c r="J138" s="314"/>
      <c r="K138" s="314"/>
      <c r="L138" s="314"/>
      <c r="M138" s="314"/>
      <c r="N138" s="314"/>
    </row>
    <row r="139" spans="8:14" x14ac:dyDescent="0.2">
      <c r="H139" s="314"/>
      <c r="I139" s="314"/>
      <c r="J139" s="314"/>
      <c r="K139" s="314"/>
      <c r="L139" s="314"/>
      <c r="M139" s="314"/>
      <c r="N139" s="314"/>
    </row>
    <row r="140" spans="8:14" x14ac:dyDescent="0.2">
      <c r="H140" s="314"/>
      <c r="I140" s="314"/>
      <c r="J140" s="314"/>
      <c r="K140" s="314"/>
      <c r="L140" s="314"/>
      <c r="M140" s="314"/>
      <c r="N140" s="314"/>
    </row>
    <row r="141" spans="8:14" x14ac:dyDescent="0.2">
      <c r="H141" s="314"/>
      <c r="I141" s="314"/>
      <c r="J141" s="314"/>
      <c r="K141" s="314"/>
      <c r="L141" s="314"/>
      <c r="M141" s="314"/>
      <c r="N141" s="314"/>
    </row>
    <row r="142" spans="8:14" x14ac:dyDescent="0.2">
      <c r="H142" s="314"/>
      <c r="I142" s="314"/>
      <c r="J142" s="314"/>
      <c r="K142" s="314"/>
      <c r="L142" s="314"/>
      <c r="M142" s="314"/>
      <c r="N142" s="314"/>
    </row>
    <row r="143" spans="8:14" x14ac:dyDescent="0.2">
      <c r="H143" s="314"/>
      <c r="I143" s="314"/>
      <c r="J143" s="314"/>
      <c r="K143" s="314"/>
      <c r="L143" s="314"/>
      <c r="M143" s="314"/>
      <c r="N143" s="314"/>
    </row>
    <row r="144" spans="8:14" x14ac:dyDescent="0.2">
      <c r="H144" s="314"/>
      <c r="I144" s="314"/>
      <c r="J144" s="314"/>
      <c r="K144" s="314"/>
      <c r="L144" s="314"/>
      <c r="M144" s="314"/>
      <c r="N144" s="314"/>
    </row>
    <row r="145" spans="8:14" x14ac:dyDescent="0.2">
      <c r="H145" s="314"/>
      <c r="I145" s="314"/>
      <c r="J145" s="314"/>
      <c r="K145" s="314"/>
      <c r="L145" s="314"/>
      <c r="M145" s="314"/>
      <c r="N145" s="314"/>
    </row>
    <row r="146" spans="8:14" x14ac:dyDescent="0.2">
      <c r="H146" s="314"/>
      <c r="I146" s="314"/>
      <c r="J146" s="314"/>
      <c r="K146" s="314"/>
      <c r="L146" s="314"/>
      <c r="M146" s="314"/>
      <c r="N146" s="314"/>
    </row>
    <row r="147" spans="8:14" x14ac:dyDescent="0.2">
      <c r="H147" s="314"/>
      <c r="I147" s="314"/>
      <c r="J147" s="314"/>
      <c r="K147" s="314"/>
      <c r="L147" s="314"/>
      <c r="M147" s="314"/>
      <c r="N147" s="314"/>
    </row>
    <row r="148" spans="8:14" x14ac:dyDescent="0.2">
      <c r="H148" s="314"/>
      <c r="I148" s="314"/>
      <c r="J148" s="314"/>
      <c r="K148" s="314"/>
      <c r="L148" s="314"/>
      <c r="M148" s="314"/>
      <c r="N148" s="314"/>
    </row>
    <row r="149" spans="8:14" x14ac:dyDescent="0.2">
      <c r="H149" s="314"/>
      <c r="I149" s="314"/>
      <c r="J149" s="314"/>
      <c r="K149" s="314"/>
      <c r="L149" s="314"/>
      <c r="M149" s="314"/>
      <c r="N149" s="314"/>
    </row>
    <row r="150" spans="8:14" x14ac:dyDescent="0.2">
      <c r="H150" s="314"/>
      <c r="I150" s="314"/>
      <c r="J150" s="314"/>
      <c r="K150" s="314"/>
      <c r="L150" s="314"/>
      <c r="M150" s="314"/>
      <c r="N150" s="314"/>
    </row>
    <row r="151" spans="8:14" x14ac:dyDescent="0.2">
      <c r="H151" s="314"/>
      <c r="I151" s="314"/>
      <c r="J151" s="314"/>
      <c r="K151" s="314"/>
      <c r="L151" s="314"/>
      <c r="M151" s="314"/>
      <c r="N151" s="314"/>
    </row>
    <row r="152" spans="8:14" x14ac:dyDescent="0.2">
      <c r="H152" s="314"/>
      <c r="I152" s="314"/>
      <c r="J152" s="314"/>
      <c r="K152" s="314"/>
      <c r="L152" s="314"/>
      <c r="M152" s="314"/>
      <c r="N152" s="314"/>
    </row>
    <row r="153" spans="8:14" x14ac:dyDescent="0.2">
      <c r="H153" s="314"/>
      <c r="I153" s="314"/>
      <c r="J153" s="314"/>
      <c r="K153" s="314"/>
      <c r="L153" s="314"/>
      <c r="M153" s="314"/>
      <c r="N153" s="314"/>
    </row>
    <row r="154" spans="8:14" x14ac:dyDescent="0.2">
      <c r="H154" s="314"/>
      <c r="I154" s="314"/>
      <c r="J154" s="314"/>
      <c r="K154" s="314"/>
      <c r="L154" s="314"/>
      <c r="M154" s="314"/>
      <c r="N154" s="314"/>
    </row>
    <row r="155" spans="8:14" x14ac:dyDescent="0.2">
      <c r="H155" s="314"/>
      <c r="I155" s="314"/>
      <c r="J155" s="314"/>
      <c r="K155" s="314"/>
      <c r="L155" s="314"/>
      <c r="M155" s="314"/>
      <c r="N155" s="314"/>
    </row>
    <row r="156" spans="8:14" x14ac:dyDescent="0.2">
      <c r="H156" s="314"/>
      <c r="I156" s="314"/>
      <c r="J156" s="314"/>
      <c r="K156" s="314"/>
      <c r="L156" s="314"/>
      <c r="M156" s="314"/>
      <c r="N156" s="314"/>
    </row>
    <row r="157" spans="8:14" x14ac:dyDescent="0.2">
      <c r="H157" s="314"/>
      <c r="I157" s="314"/>
      <c r="J157" s="314"/>
      <c r="K157" s="314"/>
      <c r="L157" s="314"/>
      <c r="M157" s="314"/>
      <c r="N157" s="314"/>
    </row>
    <row r="158" spans="8:14" x14ac:dyDescent="0.2">
      <c r="H158" s="314"/>
      <c r="I158" s="314"/>
      <c r="J158" s="314"/>
      <c r="K158" s="314"/>
      <c r="L158" s="314"/>
      <c r="M158" s="314"/>
      <c r="N158" s="314"/>
    </row>
    <row r="159" spans="8:14" x14ac:dyDescent="0.2">
      <c r="H159" s="314"/>
      <c r="I159" s="314"/>
      <c r="J159" s="314"/>
      <c r="K159" s="314"/>
      <c r="L159" s="314"/>
      <c r="M159" s="314"/>
      <c r="N159" s="314"/>
    </row>
    <row r="160" spans="8:14" x14ac:dyDescent="0.2">
      <c r="H160" s="314"/>
      <c r="I160" s="314"/>
      <c r="J160" s="314"/>
      <c r="K160" s="314"/>
      <c r="L160" s="314"/>
      <c r="M160" s="314"/>
      <c r="N160" s="314"/>
    </row>
    <row r="161" spans="8:14" x14ac:dyDescent="0.2">
      <c r="H161" s="314"/>
      <c r="I161" s="314"/>
      <c r="J161" s="314"/>
      <c r="K161" s="314"/>
      <c r="L161" s="314"/>
      <c r="M161" s="314"/>
      <c r="N161" s="314"/>
    </row>
    <row r="162" spans="8:14" x14ac:dyDescent="0.2">
      <c r="H162" s="314"/>
      <c r="I162" s="314"/>
      <c r="J162" s="314"/>
      <c r="K162" s="314"/>
      <c r="L162" s="314"/>
      <c r="M162" s="314"/>
      <c r="N162" s="314"/>
    </row>
    <row r="163" spans="8:14" x14ac:dyDescent="0.2">
      <c r="H163" s="314"/>
      <c r="I163" s="314"/>
      <c r="J163" s="314"/>
      <c r="K163" s="314"/>
      <c r="L163" s="314"/>
      <c r="M163" s="314"/>
      <c r="N163" s="314"/>
    </row>
    <row r="164" spans="8:14" x14ac:dyDescent="0.2">
      <c r="H164" s="314"/>
      <c r="I164" s="314"/>
      <c r="J164" s="314"/>
      <c r="K164" s="314"/>
      <c r="L164" s="314"/>
      <c r="M164" s="314"/>
      <c r="N164" s="314"/>
    </row>
    <row r="165" spans="8:14" x14ac:dyDescent="0.2">
      <c r="H165" s="314"/>
      <c r="I165" s="314"/>
      <c r="J165" s="314"/>
      <c r="K165" s="314"/>
      <c r="L165" s="314"/>
      <c r="M165" s="314"/>
      <c r="N165" s="314"/>
    </row>
    <row r="166" spans="8:14" x14ac:dyDescent="0.2">
      <c r="H166" s="314"/>
      <c r="I166" s="314"/>
      <c r="J166" s="314"/>
      <c r="K166" s="314"/>
      <c r="L166" s="314"/>
      <c r="M166" s="314"/>
      <c r="N166" s="314"/>
    </row>
    <row r="167" spans="8:14" x14ac:dyDescent="0.2">
      <c r="H167" s="314"/>
      <c r="I167" s="314"/>
      <c r="J167" s="314"/>
      <c r="K167" s="314"/>
      <c r="L167" s="314"/>
      <c r="M167" s="314"/>
      <c r="N167" s="314"/>
    </row>
    <row r="168" spans="8:14" x14ac:dyDescent="0.2">
      <c r="H168" s="314"/>
      <c r="I168" s="314"/>
      <c r="J168" s="314"/>
      <c r="K168" s="314"/>
      <c r="L168" s="314"/>
      <c r="M168" s="314"/>
      <c r="N168" s="314"/>
    </row>
    <row r="169" spans="8:14" x14ac:dyDescent="0.2">
      <c r="H169" s="314"/>
      <c r="I169" s="314"/>
      <c r="J169" s="314"/>
      <c r="K169" s="314"/>
      <c r="L169" s="314"/>
      <c r="M169" s="314"/>
      <c r="N169" s="314"/>
    </row>
    <row r="170" spans="8:14" x14ac:dyDescent="0.2">
      <c r="H170" s="314"/>
      <c r="I170" s="314"/>
      <c r="J170" s="314"/>
      <c r="K170" s="314"/>
      <c r="L170" s="314"/>
      <c r="M170" s="314"/>
      <c r="N170" s="314"/>
    </row>
    <row r="171" spans="8:14" x14ac:dyDescent="0.2">
      <c r="H171" s="314"/>
      <c r="I171" s="314"/>
      <c r="J171" s="314"/>
      <c r="K171" s="314"/>
      <c r="L171" s="314"/>
      <c r="M171" s="314"/>
      <c r="N171" s="314"/>
    </row>
    <row r="172" spans="8:14" x14ac:dyDescent="0.2">
      <c r="H172" s="314"/>
      <c r="I172" s="314"/>
      <c r="J172" s="314"/>
      <c r="K172" s="314"/>
      <c r="L172" s="314"/>
      <c r="M172" s="314"/>
      <c r="N172" s="314"/>
    </row>
    <row r="173" spans="8:14" x14ac:dyDescent="0.2">
      <c r="H173" s="314"/>
      <c r="I173" s="314"/>
      <c r="J173" s="314"/>
      <c r="K173" s="314"/>
      <c r="L173" s="314"/>
      <c r="M173" s="314"/>
      <c r="N173" s="314"/>
    </row>
    <row r="174" spans="8:14" x14ac:dyDescent="0.2">
      <c r="H174" s="314"/>
      <c r="I174" s="314"/>
      <c r="J174" s="314"/>
      <c r="K174" s="314"/>
      <c r="L174" s="314"/>
      <c r="M174" s="314"/>
      <c r="N174" s="314"/>
    </row>
    <row r="175" spans="8:14" x14ac:dyDescent="0.2">
      <c r="H175" s="314"/>
      <c r="I175" s="314"/>
      <c r="J175" s="314"/>
      <c r="K175" s="314"/>
      <c r="L175" s="314"/>
      <c r="M175" s="314"/>
      <c r="N175" s="314"/>
    </row>
    <row r="176" spans="8:14" x14ac:dyDescent="0.2">
      <c r="H176" s="314"/>
      <c r="I176" s="314"/>
      <c r="J176" s="314"/>
      <c r="K176" s="314"/>
      <c r="L176" s="314"/>
      <c r="M176" s="314"/>
      <c r="N176" s="314"/>
    </row>
    <row r="177" spans="8:14" x14ac:dyDescent="0.2">
      <c r="H177" s="314"/>
      <c r="I177" s="314"/>
      <c r="J177" s="314"/>
      <c r="K177" s="314"/>
      <c r="L177" s="314"/>
      <c r="M177" s="314"/>
      <c r="N177" s="314"/>
    </row>
    <row r="178" spans="8:14" x14ac:dyDescent="0.2">
      <c r="H178" s="314"/>
      <c r="I178" s="314"/>
      <c r="J178" s="314"/>
      <c r="K178" s="314"/>
      <c r="L178" s="314"/>
      <c r="M178" s="314"/>
      <c r="N178" s="314"/>
    </row>
    <row r="179" spans="8:14" x14ac:dyDescent="0.2">
      <c r="H179" s="314"/>
      <c r="I179" s="314"/>
      <c r="J179" s="314"/>
      <c r="K179" s="314"/>
      <c r="L179" s="314"/>
      <c r="M179" s="314"/>
      <c r="N179" s="314"/>
    </row>
    <row r="180" spans="8:14" x14ac:dyDescent="0.2">
      <c r="H180" s="314"/>
      <c r="I180" s="314"/>
      <c r="J180" s="314"/>
      <c r="K180" s="314"/>
      <c r="L180" s="314"/>
      <c r="M180" s="314"/>
      <c r="N180" s="314"/>
    </row>
    <row r="181" spans="8:14" x14ac:dyDescent="0.2">
      <c r="H181" s="314"/>
      <c r="I181" s="314"/>
      <c r="J181" s="314"/>
      <c r="K181" s="314"/>
      <c r="L181" s="314"/>
      <c r="M181" s="314"/>
      <c r="N181" s="314"/>
    </row>
    <row r="182" spans="8:14" x14ac:dyDescent="0.2">
      <c r="H182" s="314"/>
      <c r="I182" s="314"/>
      <c r="J182" s="314"/>
      <c r="K182" s="314"/>
      <c r="L182" s="314"/>
      <c r="M182" s="314"/>
      <c r="N182" s="314"/>
    </row>
    <row r="183" spans="8:14" x14ac:dyDescent="0.2">
      <c r="H183" s="314"/>
      <c r="I183" s="314"/>
      <c r="J183" s="314"/>
      <c r="K183" s="314"/>
      <c r="L183" s="314"/>
      <c r="M183" s="314"/>
      <c r="N183" s="314"/>
    </row>
    <row r="184" spans="8:14" x14ac:dyDescent="0.2">
      <c r="H184" s="314"/>
      <c r="I184" s="314"/>
      <c r="J184" s="314"/>
      <c r="K184" s="314"/>
      <c r="L184" s="314"/>
      <c r="M184" s="314"/>
      <c r="N184" s="314"/>
    </row>
    <row r="185" spans="8:14" x14ac:dyDescent="0.2">
      <c r="H185" s="314"/>
      <c r="I185" s="314"/>
      <c r="J185" s="314"/>
      <c r="K185" s="314"/>
      <c r="L185" s="314"/>
      <c r="M185" s="314"/>
      <c r="N185" s="314"/>
    </row>
    <row r="186" spans="8:14" x14ac:dyDescent="0.2">
      <c r="H186" s="314"/>
      <c r="I186" s="314"/>
      <c r="J186" s="314"/>
      <c r="K186" s="314"/>
      <c r="L186" s="314"/>
      <c r="M186" s="314"/>
      <c r="N186" s="314"/>
    </row>
    <row r="187" spans="8:14" x14ac:dyDescent="0.2">
      <c r="H187" s="314"/>
      <c r="I187" s="314"/>
      <c r="J187" s="314"/>
      <c r="K187" s="314"/>
      <c r="L187" s="314"/>
      <c r="M187" s="314"/>
      <c r="N187" s="314"/>
    </row>
    <row r="188" spans="8:14" x14ac:dyDescent="0.2">
      <c r="H188" s="314"/>
      <c r="I188" s="314"/>
      <c r="J188" s="314"/>
      <c r="K188" s="314"/>
      <c r="L188" s="314"/>
      <c r="M188" s="314"/>
      <c r="N188" s="314"/>
    </row>
    <row r="189" spans="8:14" x14ac:dyDescent="0.2">
      <c r="H189" s="314"/>
      <c r="I189" s="314"/>
      <c r="J189" s="314"/>
      <c r="K189" s="314"/>
      <c r="L189" s="314"/>
      <c r="M189" s="314"/>
      <c r="N189" s="314"/>
    </row>
    <row r="190" spans="8:14" x14ac:dyDescent="0.2">
      <c r="H190" s="314"/>
      <c r="I190" s="314"/>
      <c r="J190" s="314"/>
      <c r="K190" s="314"/>
      <c r="L190" s="314"/>
      <c r="M190" s="314"/>
      <c r="N190" s="314"/>
    </row>
    <row r="191" spans="8:14" x14ac:dyDescent="0.2">
      <c r="H191" s="314"/>
      <c r="I191" s="314"/>
      <c r="J191" s="314"/>
      <c r="K191" s="314"/>
      <c r="L191" s="314"/>
      <c r="M191" s="314"/>
      <c r="N191" s="314"/>
    </row>
    <row r="192" spans="8:14" x14ac:dyDescent="0.2">
      <c r="H192" s="314"/>
      <c r="I192" s="314"/>
      <c r="J192" s="314"/>
      <c r="K192" s="314"/>
      <c r="L192" s="314"/>
      <c r="M192" s="314"/>
      <c r="N192" s="314"/>
    </row>
    <row r="193" spans="8:14" x14ac:dyDescent="0.2">
      <c r="H193" s="314"/>
      <c r="I193" s="314"/>
      <c r="J193" s="314"/>
      <c r="K193" s="314"/>
      <c r="L193" s="314"/>
      <c r="M193" s="314"/>
      <c r="N193" s="314"/>
    </row>
    <row r="194" spans="8:14" x14ac:dyDescent="0.2">
      <c r="H194" s="314"/>
      <c r="I194" s="314"/>
      <c r="J194" s="314"/>
      <c r="K194" s="314"/>
      <c r="L194" s="314"/>
      <c r="M194" s="314"/>
      <c r="N194" s="314"/>
    </row>
    <row r="195" spans="8:14" x14ac:dyDescent="0.2">
      <c r="I195" s="314"/>
      <c r="J195" s="314"/>
      <c r="K195" s="314"/>
      <c r="L195" s="314"/>
      <c r="M195" s="314"/>
      <c r="N195" s="314"/>
    </row>
    <row r="196" spans="8:14" x14ac:dyDescent="0.2">
      <c r="I196" s="314"/>
      <c r="J196" s="314"/>
      <c r="K196" s="314"/>
      <c r="L196" s="314"/>
      <c r="M196" s="314"/>
      <c r="N196" s="314"/>
    </row>
    <row r="197" spans="8:14" x14ac:dyDescent="0.2">
      <c r="I197" s="314"/>
      <c r="J197" s="314"/>
      <c r="K197" s="314"/>
      <c r="L197" s="314"/>
      <c r="M197" s="314"/>
      <c r="N197" s="314"/>
    </row>
    <row r="198" spans="8:14" x14ac:dyDescent="0.2">
      <c r="I198" s="314"/>
      <c r="J198" s="314"/>
      <c r="K198" s="314"/>
      <c r="L198" s="314"/>
      <c r="M198" s="314"/>
      <c r="N198" s="314"/>
    </row>
    <row r="199" spans="8:14" x14ac:dyDescent="0.2">
      <c r="I199" s="314"/>
      <c r="J199" s="314"/>
      <c r="K199" s="314"/>
      <c r="L199" s="314"/>
      <c r="M199" s="314"/>
      <c r="N199" s="314"/>
    </row>
    <row r="200" spans="8:14" x14ac:dyDescent="0.2">
      <c r="I200" s="314"/>
      <c r="J200" s="314"/>
      <c r="K200" s="314"/>
      <c r="L200" s="314"/>
      <c r="M200" s="314"/>
      <c r="N200" s="314"/>
    </row>
    <row r="201" spans="8:14" x14ac:dyDescent="0.2"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904</v>
      </c>
      <c r="B2" s="189" t="s">
        <v>899</v>
      </c>
      <c r="C2" s="189" t="s">
        <v>903</v>
      </c>
      <c r="D2" s="190" t="s">
        <v>218</v>
      </c>
      <c r="E2" s="191" t="s">
        <v>47</v>
      </c>
      <c r="F2" s="192"/>
      <c r="G2" s="192" t="s">
        <v>900</v>
      </c>
      <c r="H2" s="192" t="s">
        <v>901</v>
      </c>
      <c r="I2" s="192"/>
      <c r="J2" s="192"/>
      <c r="K2" s="193"/>
      <c r="L2" s="193"/>
      <c r="M2" s="194" t="s">
        <v>922</v>
      </c>
      <c r="N2" s="195"/>
      <c r="O2" s="196" t="s">
        <v>212</v>
      </c>
      <c r="Q2" s="186" t="s">
        <v>217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293</v>
      </c>
      <c r="F3" s="152">
        <v>25001</v>
      </c>
      <c r="G3" s="152"/>
      <c r="H3" s="152" t="s">
        <v>292</v>
      </c>
      <c r="I3" s="152" t="s">
        <v>294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293</v>
      </c>
      <c r="F4" s="152">
        <v>25002</v>
      </c>
      <c r="G4" s="152"/>
      <c r="H4" s="152" t="s">
        <v>292</v>
      </c>
      <c r="I4" s="152" t="s">
        <v>298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299</v>
      </c>
      <c r="F5" s="152">
        <v>25003</v>
      </c>
      <c r="G5" s="152"/>
      <c r="H5" s="152" t="s">
        <v>292</v>
      </c>
      <c r="I5" s="152" t="s">
        <v>300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299</v>
      </c>
      <c r="F6" s="152">
        <v>25004</v>
      </c>
      <c r="G6" s="152"/>
      <c r="H6" s="152" t="s">
        <v>292</v>
      </c>
      <c r="I6" s="152" t="s">
        <v>301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302</v>
      </c>
      <c r="F7" s="152">
        <v>25005</v>
      </c>
      <c r="G7" s="152"/>
      <c r="H7" s="152" t="s">
        <v>292</v>
      </c>
      <c r="I7" s="152" t="s">
        <v>303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302</v>
      </c>
      <c r="F8" s="152">
        <v>25006</v>
      </c>
      <c r="G8" s="152"/>
      <c r="H8" s="152" t="s">
        <v>292</v>
      </c>
      <c r="I8" s="152" t="s">
        <v>304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305</v>
      </c>
      <c r="F9" s="152">
        <v>25007</v>
      </c>
      <c r="G9" s="152"/>
      <c r="H9" s="152" t="s">
        <v>292</v>
      </c>
      <c r="I9" s="152" t="s">
        <v>306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305</v>
      </c>
      <c r="F10" s="152">
        <v>25008</v>
      </c>
      <c r="G10" s="152"/>
      <c r="H10" s="152" t="s">
        <v>292</v>
      </c>
      <c r="I10" s="152" t="s">
        <v>308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305</v>
      </c>
      <c r="F11" s="152">
        <v>25009</v>
      </c>
      <c r="G11" s="152"/>
      <c r="H11" s="152" t="s">
        <v>292</v>
      </c>
      <c r="I11" s="152" t="s">
        <v>307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309</v>
      </c>
      <c r="F12" s="152">
        <v>25010</v>
      </c>
      <c r="G12" s="152"/>
      <c r="H12" s="152" t="s">
        <v>292</v>
      </c>
      <c r="I12" s="152" t="s">
        <v>310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309</v>
      </c>
      <c r="F13" s="152">
        <v>25011</v>
      </c>
      <c r="G13" s="152"/>
      <c r="H13" s="152" t="s">
        <v>292</v>
      </c>
      <c r="I13" s="152" t="s">
        <v>311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312</v>
      </c>
      <c r="F14" s="152">
        <v>25012</v>
      </c>
      <c r="G14" s="152"/>
      <c r="H14" s="152" t="s">
        <v>292</v>
      </c>
      <c r="I14" s="152" t="s">
        <v>313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312</v>
      </c>
      <c r="F15" s="152">
        <v>25013</v>
      </c>
      <c r="G15" s="152"/>
      <c r="H15" s="152" t="s">
        <v>292</v>
      </c>
      <c r="I15" s="152" t="s">
        <v>314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312</v>
      </c>
      <c r="F16" s="152">
        <v>25014</v>
      </c>
      <c r="G16" s="152"/>
      <c r="H16" s="152" t="s">
        <v>292</v>
      </c>
      <c r="I16" s="152" t="s">
        <v>315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316</v>
      </c>
      <c r="F17" s="152">
        <v>25015</v>
      </c>
      <c r="G17" s="152"/>
      <c r="H17" s="152" t="s">
        <v>292</v>
      </c>
      <c r="I17" s="152" t="s">
        <v>317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316</v>
      </c>
      <c r="F18" s="152">
        <v>25016</v>
      </c>
      <c r="G18" s="152"/>
      <c r="H18" s="152" t="s">
        <v>292</v>
      </c>
      <c r="I18" s="152" t="s">
        <v>318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319</v>
      </c>
      <c r="F19" s="152">
        <v>25017</v>
      </c>
      <c r="G19" s="152"/>
      <c r="H19" s="152" t="s">
        <v>292</v>
      </c>
      <c r="I19" s="152" t="s">
        <v>320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319</v>
      </c>
      <c r="F20" s="152">
        <v>25018</v>
      </c>
      <c r="G20" s="152"/>
      <c r="H20" s="152" t="s">
        <v>292</v>
      </c>
      <c r="I20" s="152" t="s">
        <v>323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319</v>
      </c>
      <c r="F21" s="152">
        <v>25019</v>
      </c>
      <c r="G21" s="152"/>
      <c r="H21" s="152" t="s">
        <v>292</v>
      </c>
      <c r="I21" s="152" t="s">
        <v>321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319</v>
      </c>
      <c r="F22" s="152">
        <v>25020</v>
      </c>
      <c r="G22" s="152"/>
      <c r="H22" s="152" t="s">
        <v>292</v>
      </c>
      <c r="I22" s="152" t="s">
        <v>322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324</v>
      </c>
      <c r="F23" s="152">
        <v>25021</v>
      </c>
      <c r="G23" s="152"/>
      <c r="H23" s="152" t="s">
        <v>292</v>
      </c>
      <c r="I23" s="152" t="s">
        <v>325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324</v>
      </c>
      <c r="F24" s="152">
        <v>25022</v>
      </c>
      <c r="G24" s="152"/>
      <c r="H24" s="152" t="s">
        <v>292</v>
      </c>
      <c r="I24" s="152" t="s">
        <v>326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327</v>
      </c>
      <c r="F25" s="152">
        <v>25023</v>
      </c>
      <c r="G25" s="152"/>
      <c r="H25" s="152" t="s">
        <v>292</v>
      </c>
      <c r="I25" s="152" t="s">
        <v>328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327</v>
      </c>
      <c r="F26" s="152">
        <v>25024</v>
      </c>
      <c r="G26" s="152"/>
      <c r="H26" s="152" t="s">
        <v>292</v>
      </c>
      <c r="I26" s="152" t="s">
        <v>329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330</v>
      </c>
      <c r="F27" s="152">
        <v>25025</v>
      </c>
      <c r="G27" s="152"/>
      <c r="H27" s="152" t="s">
        <v>292</v>
      </c>
      <c r="I27" s="152" t="s">
        <v>331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330</v>
      </c>
      <c r="F28" s="152">
        <v>25026</v>
      </c>
      <c r="G28" s="152"/>
      <c r="H28" s="152" t="s">
        <v>292</v>
      </c>
      <c r="I28" s="152" t="s">
        <v>332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333</v>
      </c>
      <c r="F29" s="152">
        <v>25027</v>
      </c>
      <c r="G29" s="152"/>
      <c r="H29" s="152" t="s">
        <v>292</v>
      </c>
      <c r="I29" s="152" t="s">
        <v>334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335</v>
      </c>
      <c r="F30" s="152">
        <v>25028</v>
      </c>
      <c r="G30" s="152"/>
      <c r="H30" s="152" t="s">
        <v>292</v>
      </c>
      <c r="I30" s="152" t="s">
        <v>336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337</v>
      </c>
      <c r="F31" s="152">
        <v>25029</v>
      </c>
      <c r="G31" s="152"/>
      <c r="H31" s="152" t="s">
        <v>292</v>
      </c>
      <c r="I31" s="152" t="s">
        <v>338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337</v>
      </c>
      <c r="F32" s="152">
        <v>25030</v>
      </c>
      <c r="G32" s="152"/>
      <c r="H32" s="152" t="s">
        <v>292</v>
      </c>
      <c r="I32" s="152" t="s">
        <v>339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340</v>
      </c>
      <c r="F33" s="152">
        <v>25031</v>
      </c>
      <c r="G33" s="152"/>
      <c r="H33" s="152" t="s">
        <v>292</v>
      </c>
      <c r="I33" s="152" t="s">
        <v>341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340</v>
      </c>
      <c r="F34" s="152">
        <v>25032</v>
      </c>
      <c r="G34" s="152"/>
      <c r="H34" s="152" t="s">
        <v>292</v>
      </c>
      <c r="I34" s="152" t="s">
        <v>343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340</v>
      </c>
      <c r="F35" s="152">
        <v>25033</v>
      </c>
      <c r="G35" s="152"/>
      <c r="H35" s="152" t="s">
        <v>292</v>
      </c>
      <c r="I35" s="152" t="s">
        <v>344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340</v>
      </c>
      <c r="F36" s="152">
        <v>25034</v>
      </c>
      <c r="G36" s="152"/>
      <c r="H36" s="152" t="s">
        <v>292</v>
      </c>
      <c r="I36" s="152" t="s">
        <v>345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340</v>
      </c>
      <c r="F37" s="152">
        <v>25035</v>
      </c>
      <c r="G37" s="152"/>
      <c r="H37" s="152" t="s">
        <v>292</v>
      </c>
      <c r="I37" s="152" t="s">
        <v>342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346</v>
      </c>
      <c r="F38" s="152">
        <v>25036</v>
      </c>
      <c r="G38" s="152"/>
      <c r="H38" s="152" t="s">
        <v>292</v>
      </c>
      <c r="I38" s="152" t="s">
        <v>347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348</v>
      </c>
      <c r="F39" s="152">
        <v>25037</v>
      </c>
      <c r="G39" s="152"/>
      <c r="H39" s="152" t="s">
        <v>292</v>
      </c>
      <c r="I39" s="152" t="s">
        <v>349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348</v>
      </c>
      <c r="F40" s="152">
        <v>25038</v>
      </c>
      <c r="G40" s="152"/>
      <c r="H40" s="152" t="s">
        <v>292</v>
      </c>
      <c r="I40" s="152" t="s">
        <v>350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351</v>
      </c>
      <c r="F41" s="152">
        <v>25039</v>
      </c>
      <c r="G41" s="152"/>
      <c r="H41" s="152" t="s">
        <v>292</v>
      </c>
      <c r="I41" s="152" t="s">
        <v>352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351</v>
      </c>
      <c r="F42" s="152">
        <v>25040</v>
      </c>
      <c r="G42" s="152"/>
      <c r="H42" s="152" t="s">
        <v>292</v>
      </c>
      <c r="I42" s="152" t="s">
        <v>353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293</v>
      </c>
      <c r="F43" s="152">
        <v>25041</v>
      </c>
      <c r="G43" s="152"/>
      <c r="H43" s="152" t="s">
        <v>292</v>
      </c>
      <c r="I43" s="152" t="s">
        <v>296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293</v>
      </c>
      <c r="F44" s="152">
        <v>25042</v>
      </c>
      <c r="G44" s="152"/>
      <c r="H44" s="152" t="s">
        <v>292</v>
      </c>
      <c r="I44" s="152" t="s">
        <v>295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293</v>
      </c>
      <c r="F45" s="152">
        <v>25043</v>
      </c>
      <c r="G45" s="152"/>
      <c r="H45" s="152" t="s">
        <v>292</v>
      </c>
      <c r="I45" s="152" t="s">
        <v>297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461</v>
      </c>
      <c r="F46" s="152">
        <v>25044</v>
      </c>
      <c r="G46" s="152"/>
      <c r="H46" s="152" t="s">
        <v>460</v>
      </c>
      <c r="I46" s="152" t="s">
        <v>462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461</v>
      </c>
      <c r="F47" s="152">
        <v>25045</v>
      </c>
      <c r="G47" s="152"/>
      <c r="H47" s="152" t="s">
        <v>460</v>
      </c>
      <c r="I47" s="152" t="s">
        <v>463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461</v>
      </c>
      <c r="F48" s="152">
        <v>25046</v>
      </c>
      <c r="G48" s="152"/>
      <c r="H48" s="152" t="s">
        <v>460</v>
      </c>
      <c r="I48" s="152" t="s">
        <v>464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465</v>
      </c>
      <c r="F49" s="152">
        <v>25047</v>
      </c>
      <c r="G49" s="152"/>
      <c r="H49" s="152" t="s">
        <v>460</v>
      </c>
      <c r="I49" s="152" t="s">
        <v>466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467</v>
      </c>
      <c r="F50" s="152">
        <v>25048</v>
      </c>
      <c r="G50" s="152"/>
      <c r="H50" s="152" t="s">
        <v>460</v>
      </c>
      <c r="I50" s="152" t="s">
        <v>468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469</v>
      </c>
      <c r="F51" s="152">
        <v>25049</v>
      </c>
      <c r="G51" s="152"/>
      <c r="H51" s="152" t="s">
        <v>460</v>
      </c>
      <c r="I51" s="152" t="s">
        <v>470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469</v>
      </c>
      <c r="F52" s="152">
        <v>25050</v>
      </c>
      <c r="G52" s="152"/>
      <c r="H52" s="152" t="s">
        <v>460</v>
      </c>
      <c r="I52" s="152" t="s">
        <v>471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469</v>
      </c>
      <c r="F53" s="152">
        <v>25051</v>
      </c>
      <c r="G53" s="152"/>
      <c r="H53" s="152" t="s">
        <v>460</v>
      </c>
      <c r="I53" s="152" t="s">
        <v>472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469</v>
      </c>
      <c r="F54" s="166">
        <v>25052</v>
      </c>
      <c r="G54" s="166"/>
      <c r="H54" s="166" t="s">
        <v>460</v>
      </c>
      <c r="I54" s="166" t="s">
        <v>473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481</v>
      </c>
      <c r="F55" s="169">
        <v>25053</v>
      </c>
      <c r="G55" s="169"/>
      <c r="H55" s="169" t="s">
        <v>460</v>
      </c>
      <c r="I55" s="169" t="s">
        <v>482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483</v>
      </c>
      <c r="F56" s="169">
        <v>25054</v>
      </c>
      <c r="G56" s="169"/>
      <c r="H56" s="169" t="s">
        <v>460</v>
      </c>
      <c r="I56" s="169" t="s">
        <v>484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483</v>
      </c>
      <c r="F57" s="152">
        <v>25055</v>
      </c>
      <c r="G57" s="152"/>
      <c r="H57" s="152" t="s">
        <v>460</v>
      </c>
      <c r="I57" s="152" t="s">
        <v>485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483</v>
      </c>
      <c r="F58" s="152">
        <v>25056</v>
      </c>
      <c r="G58" s="152"/>
      <c r="H58" s="152" t="s">
        <v>460</v>
      </c>
      <c r="I58" s="152" t="s">
        <v>486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487</v>
      </c>
      <c r="F59" s="152">
        <v>25057</v>
      </c>
      <c r="G59" s="152"/>
      <c r="H59" s="152" t="s">
        <v>460</v>
      </c>
      <c r="I59" s="152" t="s">
        <v>488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487</v>
      </c>
      <c r="F60" s="152">
        <v>25058</v>
      </c>
      <c r="G60" s="152"/>
      <c r="H60" s="152" t="s">
        <v>460</v>
      </c>
      <c r="I60" s="152" t="s">
        <v>489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487</v>
      </c>
      <c r="F61" s="152">
        <v>25059</v>
      </c>
      <c r="G61" s="152"/>
      <c r="H61" s="152" t="s">
        <v>460</v>
      </c>
      <c r="I61" s="152" t="s">
        <v>490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494</v>
      </c>
      <c r="F62" s="152">
        <v>25060</v>
      </c>
      <c r="G62" s="152"/>
      <c r="H62" s="152" t="s">
        <v>460</v>
      </c>
      <c r="I62" s="152" t="s">
        <v>495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496</v>
      </c>
      <c r="F63" s="152">
        <v>25061</v>
      </c>
      <c r="G63" s="152"/>
      <c r="H63" s="152" t="s">
        <v>460</v>
      </c>
      <c r="I63" s="152" t="s">
        <v>497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496</v>
      </c>
      <c r="F64" s="152">
        <v>25062</v>
      </c>
      <c r="G64" s="152"/>
      <c r="H64" s="152" t="s">
        <v>460</v>
      </c>
      <c r="I64" s="152" t="s">
        <v>500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496</v>
      </c>
      <c r="F65" s="152">
        <v>25063</v>
      </c>
      <c r="G65" s="152"/>
      <c r="H65" s="152" t="s">
        <v>460</v>
      </c>
      <c r="I65" s="152" t="s">
        <v>498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496</v>
      </c>
      <c r="F66" s="152">
        <v>25064</v>
      </c>
      <c r="G66" s="152"/>
      <c r="H66" s="152" t="s">
        <v>460</v>
      </c>
      <c r="I66" s="152" t="s">
        <v>499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501</v>
      </c>
      <c r="F67" s="152">
        <v>25065</v>
      </c>
      <c r="G67" s="152"/>
      <c r="H67" s="152" t="s">
        <v>460</v>
      </c>
      <c r="I67" s="152" t="s">
        <v>502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501</v>
      </c>
      <c r="F68" s="152">
        <v>25066</v>
      </c>
      <c r="G68" s="152"/>
      <c r="H68" s="152" t="s">
        <v>460</v>
      </c>
      <c r="I68" s="152" t="s">
        <v>503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501</v>
      </c>
      <c r="F69" s="152">
        <v>25067</v>
      </c>
      <c r="G69" s="152"/>
      <c r="H69" s="152" t="s">
        <v>460</v>
      </c>
      <c r="I69" s="152" t="s">
        <v>504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505</v>
      </c>
      <c r="F70" s="152">
        <v>25068</v>
      </c>
      <c r="G70" s="152"/>
      <c r="H70" s="152" t="s">
        <v>460</v>
      </c>
      <c r="I70" s="152" t="s">
        <v>506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474</v>
      </c>
      <c r="F71" s="152">
        <v>25069</v>
      </c>
      <c r="G71" s="152"/>
      <c r="H71" s="152" t="s">
        <v>460</v>
      </c>
      <c r="I71" s="152" t="s">
        <v>475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474</v>
      </c>
      <c r="F72" s="152">
        <v>25070</v>
      </c>
      <c r="G72" s="152"/>
      <c r="H72" s="152" t="s">
        <v>460</v>
      </c>
      <c r="I72" s="152" t="s">
        <v>476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474</v>
      </c>
      <c r="F73" s="152">
        <v>25071</v>
      </c>
      <c r="G73" s="152"/>
      <c r="H73" s="152" t="s">
        <v>460</v>
      </c>
      <c r="I73" s="152" t="s">
        <v>477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478</v>
      </c>
      <c r="F74" s="152">
        <v>25072</v>
      </c>
      <c r="G74" s="152"/>
      <c r="H74" s="152" t="s">
        <v>460</v>
      </c>
      <c r="I74" s="152" t="s">
        <v>479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478</v>
      </c>
      <c r="F75" s="152">
        <v>25073</v>
      </c>
      <c r="G75" s="152"/>
      <c r="H75" s="152" t="s">
        <v>460</v>
      </c>
      <c r="I75" s="152" t="s">
        <v>480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491</v>
      </c>
      <c r="F76" s="152">
        <v>25074</v>
      </c>
      <c r="G76" s="152"/>
      <c r="H76" s="152" t="s">
        <v>460</v>
      </c>
      <c r="I76" s="152" t="s">
        <v>492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491</v>
      </c>
      <c r="F77" s="152">
        <v>25075</v>
      </c>
      <c r="G77" s="152"/>
      <c r="H77" s="152" t="s">
        <v>460</v>
      </c>
      <c r="I77" s="152" t="s">
        <v>493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507</v>
      </c>
      <c r="F78" s="152">
        <v>25076</v>
      </c>
      <c r="G78" s="152"/>
      <c r="H78" s="152" t="s">
        <v>460</v>
      </c>
      <c r="I78" s="152" t="s">
        <v>508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507</v>
      </c>
      <c r="F79" s="152">
        <v>25077</v>
      </c>
      <c r="G79" s="152"/>
      <c r="H79" s="152" t="s">
        <v>460</v>
      </c>
      <c r="I79" s="152" t="s">
        <v>509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220</v>
      </c>
      <c r="F80" s="152">
        <v>25078</v>
      </c>
      <c r="G80" s="152"/>
      <c r="H80" s="152" t="s">
        <v>219</v>
      </c>
      <c r="I80" s="152" t="s">
        <v>221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222</v>
      </c>
      <c r="F81" s="152">
        <v>25079</v>
      </c>
      <c r="G81" s="152"/>
      <c r="H81" s="152" t="s">
        <v>219</v>
      </c>
      <c r="I81" s="152" t="s">
        <v>223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222</v>
      </c>
      <c r="F82" s="152">
        <v>25080</v>
      </c>
      <c r="G82" s="152"/>
      <c r="H82" s="152" t="s">
        <v>219</v>
      </c>
      <c r="I82" s="152" t="s">
        <v>224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225</v>
      </c>
      <c r="F83" s="152">
        <v>25081</v>
      </c>
      <c r="G83" s="152"/>
      <c r="H83" s="152" t="s">
        <v>219</v>
      </c>
      <c r="I83" s="152" t="s">
        <v>226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225</v>
      </c>
      <c r="F84" s="152">
        <v>25082</v>
      </c>
      <c r="G84" s="152"/>
      <c r="H84" s="152" t="s">
        <v>219</v>
      </c>
      <c r="I84" s="152" t="s">
        <v>227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225</v>
      </c>
      <c r="F85" s="152">
        <v>25083</v>
      </c>
      <c r="G85" s="152"/>
      <c r="H85" s="152" t="s">
        <v>219</v>
      </c>
      <c r="I85" s="152" t="s">
        <v>228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225</v>
      </c>
      <c r="F86" s="152">
        <v>25084</v>
      </c>
      <c r="G86" s="152"/>
      <c r="H86" s="152" t="s">
        <v>219</v>
      </c>
      <c r="I86" s="152" t="s">
        <v>229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230</v>
      </c>
      <c r="F87" s="152">
        <v>25085</v>
      </c>
      <c r="G87" s="152"/>
      <c r="H87" s="152" t="s">
        <v>219</v>
      </c>
      <c r="I87" s="152" t="s">
        <v>231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233</v>
      </c>
      <c r="F88" s="152">
        <v>25086</v>
      </c>
      <c r="G88" s="152"/>
      <c r="H88" s="152" t="s">
        <v>219</v>
      </c>
      <c r="I88" s="152" t="s">
        <v>234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233</v>
      </c>
      <c r="F89" s="152">
        <v>25087</v>
      </c>
      <c r="G89" s="152"/>
      <c r="H89" s="152" t="s">
        <v>219</v>
      </c>
      <c r="I89" s="152" t="s">
        <v>235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233</v>
      </c>
      <c r="F90" s="152">
        <v>25088</v>
      </c>
      <c r="G90" s="152"/>
      <c r="H90" s="152" t="s">
        <v>219</v>
      </c>
      <c r="I90" s="152" t="s">
        <v>236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233</v>
      </c>
      <c r="F91" s="152">
        <v>25089</v>
      </c>
      <c r="G91" s="152"/>
      <c r="H91" s="152" t="s">
        <v>219</v>
      </c>
      <c r="I91" s="152" t="s">
        <v>237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233</v>
      </c>
      <c r="F92" s="152">
        <v>25090</v>
      </c>
      <c r="G92" s="152"/>
      <c r="H92" s="152" t="s">
        <v>219</v>
      </c>
      <c r="I92" s="152" t="s">
        <v>238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239</v>
      </c>
      <c r="F93" s="152">
        <v>25091</v>
      </c>
      <c r="G93" s="152"/>
      <c r="H93" s="152" t="s">
        <v>219</v>
      </c>
      <c r="I93" s="152" t="s">
        <v>240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239</v>
      </c>
      <c r="F94" s="152">
        <v>25092</v>
      </c>
      <c r="G94" s="152"/>
      <c r="H94" s="152" t="s">
        <v>219</v>
      </c>
      <c r="I94" s="152" t="s">
        <v>241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239</v>
      </c>
      <c r="F95" s="152">
        <v>25093</v>
      </c>
      <c r="G95" s="152"/>
      <c r="H95" s="152" t="s">
        <v>219</v>
      </c>
      <c r="I95" s="152" t="s">
        <v>244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239</v>
      </c>
      <c r="F96" s="152">
        <v>25094</v>
      </c>
      <c r="G96" s="152"/>
      <c r="H96" s="152" t="s">
        <v>219</v>
      </c>
      <c r="I96" s="152" t="s">
        <v>242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239</v>
      </c>
      <c r="F97" s="152">
        <v>25095</v>
      </c>
      <c r="G97" s="152"/>
      <c r="H97" s="152" t="s">
        <v>219</v>
      </c>
      <c r="I97" s="152" t="s">
        <v>245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239</v>
      </c>
      <c r="F98" s="152">
        <v>25096</v>
      </c>
      <c r="G98" s="152"/>
      <c r="H98" s="152" t="s">
        <v>219</v>
      </c>
      <c r="I98" s="152" t="s">
        <v>243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239</v>
      </c>
      <c r="F99" s="152">
        <v>25097</v>
      </c>
      <c r="G99" s="152"/>
      <c r="H99" s="152" t="s">
        <v>219</v>
      </c>
      <c r="I99" s="152" t="s">
        <v>246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239</v>
      </c>
      <c r="F100" s="152">
        <v>25098</v>
      </c>
      <c r="G100" s="152"/>
      <c r="H100" s="152" t="s">
        <v>219</v>
      </c>
      <c r="I100" s="152" t="s">
        <v>247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248</v>
      </c>
      <c r="F101" s="152">
        <v>25099</v>
      </c>
      <c r="G101" s="152"/>
      <c r="H101" s="152" t="s">
        <v>219</v>
      </c>
      <c r="I101" s="152" t="s">
        <v>249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248</v>
      </c>
      <c r="F102" s="152">
        <v>25100</v>
      </c>
      <c r="G102" s="152"/>
      <c r="H102" s="152" t="s">
        <v>219</v>
      </c>
      <c r="I102" s="152" t="s">
        <v>250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248</v>
      </c>
      <c r="F103" s="152">
        <v>25101</v>
      </c>
      <c r="G103" s="152"/>
      <c r="H103" s="152" t="s">
        <v>219</v>
      </c>
      <c r="I103" s="152" t="s">
        <v>251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252</v>
      </c>
      <c r="F104" s="152">
        <v>25102</v>
      </c>
      <c r="G104" s="152"/>
      <c r="H104" s="152" t="s">
        <v>219</v>
      </c>
      <c r="I104" s="152" t="s">
        <v>253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252</v>
      </c>
      <c r="F105" s="152">
        <v>25103</v>
      </c>
      <c r="G105" s="152"/>
      <c r="H105" s="152" t="s">
        <v>219</v>
      </c>
      <c r="I105" s="152" t="s">
        <v>254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255</v>
      </c>
      <c r="F106" s="152">
        <v>25104</v>
      </c>
      <c r="G106" s="152"/>
      <c r="H106" s="152" t="s">
        <v>219</v>
      </c>
      <c r="I106" s="152" t="s">
        <v>256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255</v>
      </c>
      <c r="F107" s="152">
        <v>25105</v>
      </c>
      <c r="G107" s="152"/>
      <c r="H107" s="152" t="s">
        <v>219</v>
      </c>
      <c r="I107" s="152" t="s">
        <v>257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255</v>
      </c>
      <c r="F108" s="152">
        <v>25106</v>
      </c>
      <c r="G108" s="152"/>
      <c r="H108" s="152" t="s">
        <v>219</v>
      </c>
      <c r="I108" s="152" t="s">
        <v>258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255</v>
      </c>
      <c r="F109" s="152">
        <v>25107</v>
      </c>
      <c r="G109" s="152"/>
      <c r="H109" s="152" t="s">
        <v>219</v>
      </c>
      <c r="I109" s="152" t="s">
        <v>259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255</v>
      </c>
      <c r="F110" s="152">
        <v>25108</v>
      </c>
      <c r="G110" s="152"/>
      <c r="H110" s="152" t="s">
        <v>219</v>
      </c>
      <c r="I110" s="152" t="s">
        <v>260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261</v>
      </c>
      <c r="F111" s="152">
        <v>25109</v>
      </c>
      <c r="G111" s="152"/>
      <c r="H111" s="152" t="s">
        <v>219</v>
      </c>
      <c r="I111" s="152" t="s">
        <v>262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261</v>
      </c>
      <c r="F112" s="152">
        <v>25111</v>
      </c>
      <c r="G112" s="152"/>
      <c r="H112" s="152" t="s">
        <v>219</v>
      </c>
      <c r="I112" s="152" t="s">
        <v>263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261</v>
      </c>
      <c r="F113" s="152">
        <v>25113</v>
      </c>
      <c r="G113" s="152"/>
      <c r="H113" s="152" t="s">
        <v>219</v>
      </c>
      <c r="I113" s="160" t="s">
        <v>264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265</v>
      </c>
      <c r="F114" s="152">
        <v>25114</v>
      </c>
      <c r="G114" s="152"/>
      <c r="H114" s="152" t="s">
        <v>219</v>
      </c>
      <c r="I114" s="152" t="s">
        <v>266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265</v>
      </c>
      <c r="F115" s="152">
        <v>25115</v>
      </c>
      <c r="G115" s="152"/>
      <c r="H115" s="152" t="s">
        <v>219</v>
      </c>
      <c r="I115" s="152" t="s">
        <v>267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271</v>
      </c>
      <c r="F116" s="152">
        <v>25116</v>
      </c>
      <c r="G116" s="152"/>
      <c r="H116" s="152" t="s">
        <v>219</v>
      </c>
      <c r="I116" s="152" t="s">
        <v>272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271</v>
      </c>
      <c r="F117" s="152">
        <v>25117</v>
      </c>
      <c r="G117" s="152"/>
      <c r="H117" s="152" t="s">
        <v>219</v>
      </c>
      <c r="I117" s="152" t="s">
        <v>273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274</v>
      </c>
      <c r="F118" s="152">
        <v>25118</v>
      </c>
      <c r="G118" s="152"/>
      <c r="H118" s="152" t="s">
        <v>219</v>
      </c>
      <c r="I118" s="152" t="s">
        <v>275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281</v>
      </c>
      <c r="F119" s="152">
        <v>25119</v>
      </c>
      <c r="G119" s="152"/>
      <c r="H119" s="152" t="s">
        <v>219</v>
      </c>
      <c r="I119" s="152" t="s">
        <v>282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281</v>
      </c>
      <c r="F120" s="152">
        <v>25120</v>
      </c>
      <c r="G120" s="152"/>
      <c r="H120" s="152" t="s">
        <v>219</v>
      </c>
      <c r="I120" s="152" t="s">
        <v>283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281</v>
      </c>
      <c r="F121" s="152">
        <v>25121</v>
      </c>
      <c r="G121" s="152"/>
      <c r="H121" s="152" t="s">
        <v>219</v>
      </c>
      <c r="I121" s="152" t="s">
        <v>284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281</v>
      </c>
      <c r="F122" s="152">
        <v>25122</v>
      </c>
      <c r="G122" s="152"/>
      <c r="H122" s="152" t="s">
        <v>219</v>
      </c>
      <c r="I122" s="152" t="s">
        <v>285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281</v>
      </c>
      <c r="F123" s="152">
        <v>25123</v>
      </c>
      <c r="G123" s="152"/>
      <c r="H123" s="152" t="s">
        <v>219</v>
      </c>
      <c r="I123" s="152" t="s">
        <v>286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281</v>
      </c>
      <c r="F124" s="152">
        <v>25124</v>
      </c>
      <c r="G124" s="152"/>
      <c r="H124" s="152" t="s">
        <v>219</v>
      </c>
      <c r="I124" s="152" t="s">
        <v>287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230</v>
      </c>
      <c r="F125" s="152">
        <v>25125</v>
      </c>
      <c r="G125" s="152"/>
      <c r="H125" s="152" t="s">
        <v>219</v>
      </c>
      <c r="I125" s="152" t="s">
        <v>232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268</v>
      </c>
      <c r="F126" s="152">
        <v>25126</v>
      </c>
      <c r="G126" s="152"/>
      <c r="H126" s="152" t="s">
        <v>219</v>
      </c>
      <c r="I126" s="152" t="s">
        <v>269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268</v>
      </c>
      <c r="F127" s="152">
        <v>25127</v>
      </c>
      <c r="G127" s="152"/>
      <c r="H127" s="152" t="s">
        <v>219</v>
      </c>
      <c r="I127" s="152" t="s">
        <v>270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274</v>
      </c>
      <c r="F128" s="152">
        <v>25128</v>
      </c>
      <c r="G128" s="152"/>
      <c r="H128" s="152" t="s">
        <v>219</v>
      </c>
      <c r="I128" s="152" t="s">
        <v>276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277</v>
      </c>
      <c r="F129" s="152">
        <v>25129</v>
      </c>
      <c r="G129" s="152"/>
      <c r="H129" s="152" t="s">
        <v>219</v>
      </c>
      <c r="I129" s="152" t="s">
        <v>278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277</v>
      </c>
      <c r="F130" s="152">
        <v>25130</v>
      </c>
      <c r="G130" s="152"/>
      <c r="H130" s="152" t="s">
        <v>219</v>
      </c>
      <c r="I130" s="152" t="s">
        <v>279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688</v>
      </c>
      <c r="F131" s="152">
        <v>25131</v>
      </c>
      <c r="G131" s="152"/>
      <c r="H131" s="152" t="s">
        <v>687</v>
      </c>
      <c r="I131" s="152" t="s">
        <v>689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690</v>
      </c>
      <c r="F132" s="152">
        <v>25132</v>
      </c>
      <c r="G132" s="152"/>
      <c r="H132" s="152" t="s">
        <v>687</v>
      </c>
      <c r="I132" s="152" t="s">
        <v>691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690</v>
      </c>
      <c r="F133" s="152">
        <v>25133</v>
      </c>
      <c r="G133" s="152"/>
      <c r="H133" s="152" t="s">
        <v>687</v>
      </c>
      <c r="I133" s="152" t="s">
        <v>692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690</v>
      </c>
      <c r="F134" s="152">
        <v>25134</v>
      </c>
      <c r="G134" s="152"/>
      <c r="H134" s="152" t="s">
        <v>687</v>
      </c>
      <c r="I134" s="152" t="s">
        <v>695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690</v>
      </c>
      <c r="F135" s="152">
        <v>25135</v>
      </c>
      <c r="G135" s="152"/>
      <c r="H135" s="152" t="s">
        <v>687</v>
      </c>
      <c r="I135" s="152" t="s">
        <v>696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690</v>
      </c>
      <c r="F136" s="152">
        <v>25136</v>
      </c>
      <c r="G136" s="152"/>
      <c r="H136" s="152" t="s">
        <v>687</v>
      </c>
      <c r="I136" s="152" t="s">
        <v>693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690</v>
      </c>
      <c r="F137" s="152">
        <v>25137</v>
      </c>
      <c r="G137" s="152"/>
      <c r="H137" s="152" t="s">
        <v>687</v>
      </c>
      <c r="I137" s="152" t="s">
        <v>694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697</v>
      </c>
      <c r="F138" s="152">
        <v>25138</v>
      </c>
      <c r="G138" s="152"/>
      <c r="H138" s="152" t="s">
        <v>687</v>
      </c>
      <c r="I138" s="152" t="s">
        <v>698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697</v>
      </c>
      <c r="F139" s="152">
        <v>25139</v>
      </c>
      <c r="G139" s="152"/>
      <c r="H139" s="152" t="s">
        <v>687</v>
      </c>
      <c r="I139" s="152" t="s">
        <v>700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697</v>
      </c>
      <c r="F140" s="152">
        <v>25140</v>
      </c>
      <c r="G140" s="152"/>
      <c r="H140" s="152" t="s">
        <v>687</v>
      </c>
      <c r="I140" s="152" t="s">
        <v>699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701</v>
      </c>
      <c r="F141" s="152">
        <v>25141</v>
      </c>
      <c r="G141" s="152"/>
      <c r="H141" s="152" t="s">
        <v>687</v>
      </c>
      <c r="I141" s="152" t="s">
        <v>702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701</v>
      </c>
      <c r="F142" s="152">
        <v>25142</v>
      </c>
      <c r="G142" s="152"/>
      <c r="H142" s="152" t="s">
        <v>687</v>
      </c>
      <c r="I142" s="152" t="s">
        <v>703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701</v>
      </c>
      <c r="F143" s="152">
        <v>25143</v>
      </c>
      <c r="G143" s="152"/>
      <c r="H143" s="152" t="s">
        <v>687</v>
      </c>
      <c r="I143" s="152" t="s">
        <v>704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701</v>
      </c>
      <c r="F144" s="152">
        <v>25144</v>
      </c>
      <c r="G144" s="152"/>
      <c r="H144" s="152" t="s">
        <v>687</v>
      </c>
      <c r="I144" s="152" t="s">
        <v>705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706</v>
      </c>
      <c r="F145" s="152">
        <v>25145</v>
      </c>
      <c r="G145" s="152"/>
      <c r="H145" s="152" t="s">
        <v>687</v>
      </c>
      <c r="I145" s="152" t="s">
        <v>707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706</v>
      </c>
      <c r="F146" s="152">
        <v>25146</v>
      </c>
      <c r="G146" s="152"/>
      <c r="H146" s="152" t="s">
        <v>687</v>
      </c>
      <c r="I146" s="152" t="s">
        <v>708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709</v>
      </c>
      <c r="F147" s="152">
        <v>25147</v>
      </c>
      <c r="G147" s="152"/>
      <c r="H147" s="152" t="s">
        <v>687</v>
      </c>
      <c r="I147" s="152" t="s">
        <v>710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709</v>
      </c>
      <c r="F148" s="152">
        <v>25148</v>
      </c>
      <c r="G148" s="152"/>
      <c r="H148" s="152" t="s">
        <v>687</v>
      </c>
      <c r="I148" s="152" t="s">
        <v>711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712</v>
      </c>
      <c r="F149" s="152">
        <v>25149</v>
      </c>
      <c r="G149" s="152"/>
      <c r="H149" s="152" t="s">
        <v>687</v>
      </c>
      <c r="I149" s="152" t="s">
        <v>713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712</v>
      </c>
      <c r="F150" s="152">
        <v>25150</v>
      </c>
      <c r="G150" s="152"/>
      <c r="H150" s="152" t="s">
        <v>687</v>
      </c>
      <c r="I150" s="152" t="s">
        <v>714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715</v>
      </c>
      <c r="F151" s="152">
        <v>25151</v>
      </c>
      <c r="G151" s="152"/>
      <c r="H151" s="152" t="s">
        <v>687</v>
      </c>
      <c r="I151" s="152" t="s">
        <v>716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715</v>
      </c>
      <c r="F152" s="152">
        <v>25152</v>
      </c>
      <c r="G152" s="152"/>
      <c r="H152" s="152" t="s">
        <v>687</v>
      </c>
      <c r="I152" s="152" t="s">
        <v>717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169</v>
      </c>
      <c r="F153" s="174">
        <v>25153</v>
      </c>
      <c r="G153" s="174"/>
      <c r="H153" s="174" t="s">
        <v>662</v>
      </c>
      <c r="I153" s="174" t="s">
        <v>663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169</v>
      </c>
      <c r="F154" s="174">
        <v>25154</v>
      </c>
      <c r="G154" s="174"/>
      <c r="H154" s="174" t="s">
        <v>662</v>
      </c>
      <c r="I154" s="174" t="s">
        <v>664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169</v>
      </c>
      <c r="F155" s="174">
        <v>25155</v>
      </c>
      <c r="G155" s="174"/>
      <c r="H155" s="174" t="s">
        <v>662</v>
      </c>
      <c r="I155" s="174" t="s">
        <v>665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669</v>
      </c>
      <c r="F156" s="152">
        <v>25158</v>
      </c>
      <c r="G156" s="152"/>
      <c r="H156" s="152" t="s">
        <v>662</v>
      </c>
      <c r="I156" s="152" t="s">
        <v>670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671</v>
      </c>
      <c r="F157" s="152">
        <v>25159</v>
      </c>
      <c r="G157" s="152"/>
      <c r="H157" s="152" t="s">
        <v>662</v>
      </c>
      <c r="I157" s="152" t="s">
        <v>672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673</v>
      </c>
      <c r="F158" s="152">
        <v>25160</v>
      </c>
      <c r="G158" s="152"/>
      <c r="H158" s="152" t="s">
        <v>662</v>
      </c>
      <c r="I158" s="152" t="s">
        <v>674</v>
      </c>
      <c r="J158" s="152">
        <v>4</v>
      </c>
      <c r="K158" s="153">
        <v>1.1000000000000001</v>
      </c>
      <c r="L158" s="197" t="s">
        <v>290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673</v>
      </c>
      <c r="F159" s="152">
        <v>25161</v>
      </c>
      <c r="G159" s="152"/>
      <c r="H159" s="152" t="s">
        <v>662</v>
      </c>
      <c r="I159" s="152" t="s">
        <v>675</v>
      </c>
      <c r="J159" s="152">
        <v>4</v>
      </c>
      <c r="K159" s="153">
        <v>1.1000000000000001</v>
      </c>
      <c r="L159" s="197" t="s">
        <v>290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676</v>
      </c>
      <c r="F160" s="152">
        <v>25162</v>
      </c>
      <c r="G160" s="152"/>
      <c r="H160" s="152" t="s">
        <v>662</v>
      </c>
      <c r="I160" s="152" t="s">
        <v>677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678</v>
      </c>
      <c r="F161" s="152">
        <v>25163</v>
      </c>
      <c r="G161" s="152"/>
      <c r="H161" s="152" t="s">
        <v>662</v>
      </c>
      <c r="I161" s="152" t="s">
        <v>679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678</v>
      </c>
      <c r="F162" s="152">
        <v>25164</v>
      </c>
      <c r="G162" s="152"/>
      <c r="H162" s="152" t="s">
        <v>662</v>
      </c>
      <c r="I162" s="152" t="s">
        <v>680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681</v>
      </c>
      <c r="F163" s="152">
        <v>25165</v>
      </c>
      <c r="G163" s="152"/>
      <c r="H163" s="152" t="s">
        <v>662</v>
      </c>
      <c r="I163" s="152" t="s">
        <v>682</v>
      </c>
      <c r="J163" s="152">
        <v>4</v>
      </c>
      <c r="K163" s="153">
        <v>1.1000000000000001</v>
      </c>
      <c r="L163" s="197" t="s">
        <v>290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683</v>
      </c>
      <c r="F164" s="152">
        <v>25166</v>
      </c>
      <c r="G164" s="152"/>
      <c r="H164" s="152" t="s">
        <v>662</v>
      </c>
      <c r="I164" s="152" t="s">
        <v>684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685</v>
      </c>
      <c r="F165" s="152">
        <v>25167</v>
      </c>
      <c r="G165" s="152"/>
      <c r="H165" s="152" t="s">
        <v>662</v>
      </c>
      <c r="I165" s="152" t="s">
        <v>686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750</v>
      </c>
      <c r="F166" s="152">
        <v>25168</v>
      </c>
      <c r="G166" s="152"/>
      <c r="H166" s="152" t="s">
        <v>749</v>
      </c>
      <c r="I166" s="152" t="s">
        <v>751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750</v>
      </c>
      <c r="F167" s="152">
        <v>25169</v>
      </c>
      <c r="G167" s="152"/>
      <c r="H167" s="152" t="s">
        <v>749</v>
      </c>
      <c r="I167" s="152" t="s">
        <v>752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750</v>
      </c>
      <c r="F168" s="152">
        <v>25170</v>
      </c>
      <c r="G168" s="152"/>
      <c r="H168" s="152" t="s">
        <v>749</v>
      </c>
      <c r="I168" s="152" t="s">
        <v>753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750</v>
      </c>
      <c r="F169" s="152">
        <v>25171</v>
      </c>
      <c r="G169" s="152"/>
      <c r="H169" s="152" t="s">
        <v>749</v>
      </c>
      <c r="I169" s="152" t="s">
        <v>754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755</v>
      </c>
      <c r="F170" s="152">
        <v>25172</v>
      </c>
      <c r="G170" s="152"/>
      <c r="H170" s="152" t="s">
        <v>749</v>
      </c>
      <c r="I170" s="152" t="s">
        <v>756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755</v>
      </c>
      <c r="F171" s="152">
        <v>25173</v>
      </c>
      <c r="G171" s="152"/>
      <c r="H171" s="152" t="s">
        <v>749</v>
      </c>
      <c r="I171" s="152" t="s">
        <v>758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755</v>
      </c>
      <c r="F172" s="152">
        <v>25174</v>
      </c>
      <c r="G172" s="152"/>
      <c r="H172" s="152" t="s">
        <v>749</v>
      </c>
      <c r="I172" s="152" t="s">
        <v>757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759</v>
      </c>
      <c r="F173" s="152">
        <v>25175</v>
      </c>
      <c r="G173" s="152"/>
      <c r="H173" s="152" t="s">
        <v>749</v>
      </c>
      <c r="I173" s="152" t="s">
        <v>760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761</v>
      </c>
      <c r="F174" s="152">
        <v>25176</v>
      </c>
      <c r="G174" s="152"/>
      <c r="H174" s="152" t="s">
        <v>749</v>
      </c>
      <c r="I174" s="152" t="s">
        <v>762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761</v>
      </c>
      <c r="F175" s="152">
        <v>25177</v>
      </c>
      <c r="G175" s="152"/>
      <c r="H175" s="152" t="s">
        <v>749</v>
      </c>
      <c r="I175" s="152" t="s">
        <v>763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761</v>
      </c>
      <c r="F176" s="152">
        <v>25178</v>
      </c>
      <c r="G176" s="152"/>
      <c r="H176" s="152" t="s">
        <v>749</v>
      </c>
      <c r="I176" s="152" t="s">
        <v>764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765</v>
      </c>
      <c r="F177" s="152">
        <v>25179</v>
      </c>
      <c r="G177" s="152"/>
      <c r="H177" s="152" t="s">
        <v>749</v>
      </c>
      <c r="I177" s="152" t="s">
        <v>766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765</v>
      </c>
      <c r="F178" s="152">
        <v>25180</v>
      </c>
      <c r="G178" s="152"/>
      <c r="H178" s="152" t="s">
        <v>749</v>
      </c>
      <c r="I178" s="152" t="s">
        <v>769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765</v>
      </c>
      <c r="F179" s="152">
        <v>25181</v>
      </c>
      <c r="G179" s="152"/>
      <c r="H179" s="152" t="s">
        <v>749</v>
      </c>
      <c r="I179" s="152" t="s">
        <v>767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765</v>
      </c>
      <c r="F180" s="152">
        <v>25182</v>
      </c>
      <c r="G180" s="152"/>
      <c r="H180" s="152" t="s">
        <v>749</v>
      </c>
      <c r="I180" s="152" t="s">
        <v>768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774</v>
      </c>
      <c r="F181" s="152">
        <v>25183</v>
      </c>
      <c r="G181" s="152"/>
      <c r="H181" s="152" t="s">
        <v>749</v>
      </c>
      <c r="I181" s="152" t="s">
        <v>775</v>
      </c>
      <c r="J181" s="152">
        <v>4</v>
      </c>
      <c r="K181" s="153">
        <v>1.3</v>
      </c>
      <c r="L181" s="197" t="s">
        <v>290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770</v>
      </c>
      <c r="F182" s="152">
        <v>25184</v>
      </c>
      <c r="G182" s="152"/>
      <c r="H182" s="152" t="s">
        <v>749</v>
      </c>
      <c r="I182" s="152" t="s">
        <v>771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770</v>
      </c>
      <c r="F183" s="152">
        <v>25185</v>
      </c>
      <c r="G183" s="152"/>
      <c r="H183" s="152" t="s">
        <v>749</v>
      </c>
      <c r="I183" s="152" t="s">
        <v>772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770</v>
      </c>
      <c r="F184" s="152">
        <v>25186</v>
      </c>
      <c r="G184" s="152"/>
      <c r="H184" s="152" t="s">
        <v>749</v>
      </c>
      <c r="I184" s="152" t="s">
        <v>773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549</v>
      </c>
      <c r="F185" s="152">
        <v>25187</v>
      </c>
      <c r="G185" s="152"/>
      <c r="H185" s="152" t="s">
        <v>548</v>
      </c>
      <c r="I185" s="152" t="s">
        <v>550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549</v>
      </c>
      <c r="F186" s="152">
        <v>25188</v>
      </c>
      <c r="G186" s="152"/>
      <c r="H186" s="152" t="s">
        <v>548</v>
      </c>
      <c r="I186" s="152" t="s">
        <v>551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552</v>
      </c>
      <c r="F187" s="152">
        <v>25189</v>
      </c>
      <c r="G187" s="152"/>
      <c r="H187" s="152" t="s">
        <v>548</v>
      </c>
      <c r="I187" s="152" t="s">
        <v>553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552</v>
      </c>
      <c r="F188" s="152">
        <v>25190</v>
      </c>
      <c r="G188" s="152"/>
      <c r="H188" s="152" t="s">
        <v>548</v>
      </c>
      <c r="I188" s="152" t="s">
        <v>554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555</v>
      </c>
      <c r="F189" s="152">
        <v>25191</v>
      </c>
      <c r="G189" s="152"/>
      <c r="H189" s="152" t="s">
        <v>548</v>
      </c>
      <c r="I189" s="152" t="s">
        <v>556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555</v>
      </c>
      <c r="F190" s="152">
        <v>25192</v>
      </c>
      <c r="G190" s="152"/>
      <c r="H190" s="152" t="s">
        <v>548</v>
      </c>
      <c r="I190" s="152" t="s">
        <v>557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513</v>
      </c>
      <c r="F191" s="152">
        <v>25193</v>
      </c>
      <c r="G191" s="152"/>
      <c r="H191" s="152" t="s">
        <v>512</v>
      </c>
      <c r="I191" s="152" t="s">
        <v>514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513</v>
      </c>
      <c r="F192" s="152">
        <v>25194</v>
      </c>
      <c r="G192" s="152"/>
      <c r="H192" s="152" t="s">
        <v>512</v>
      </c>
      <c r="I192" s="152" t="s">
        <v>515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513</v>
      </c>
      <c r="F193" s="152">
        <v>25195</v>
      </c>
      <c r="G193" s="152"/>
      <c r="H193" s="152" t="s">
        <v>512</v>
      </c>
      <c r="I193" s="152" t="s">
        <v>516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513</v>
      </c>
      <c r="F194" s="152">
        <v>25196</v>
      </c>
      <c r="G194" s="152"/>
      <c r="H194" s="152" t="s">
        <v>512</v>
      </c>
      <c r="I194" s="152" t="s">
        <v>517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518</v>
      </c>
      <c r="F195" s="152">
        <v>25197</v>
      </c>
      <c r="G195" s="152"/>
      <c r="H195" s="152" t="s">
        <v>512</v>
      </c>
      <c r="I195" s="152" t="s">
        <v>519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518</v>
      </c>
      <c r="F196" s="152">
        <v>25198</v>
      </c>
      <c r="G196" s="152"/>
      <c r="H196" s="152" t="s">
        <v>512</v>
      </c>
      <c r="I196" s="152" t="s">
        <v>520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521</v>
      </c>
      <c r="F197" s="152">
        <v>25199</v>
      </c>
      <c r="G197" s="152"/>
      <c r="H197" s="152" t="s">
        <v>512</v>
      </c>
      <c r="I197" s="152" t="s">
        <v>522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523</v>
      </c>
      <c r="F198" s="152">
        <v>25200</v>
      </c>
      <c r="G198" s="152"/>
      <c r="H198" s="152" t="s">
        <v>512</v>
      </c>
      <c r="I198" s="152" t="s">
        <v>524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525</v>
      </c>
      <c r="F199" s="152">
        <v>25201</v>
      </c>
      <c r="G199" s="152"/>
      <c r="H199" s="152" t="s">
        <v>512</v>
      </c>
      <c r="I199" s="152" t="s">
        <v>526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527</v>
      </c>
      <c r="F200" s="152">
        <v>25202</v>
      </c>
      <c r="G200" s="152"/>
      <c r="H200" s="152" t="s">
        <v>512</v>
      </c>
      <c r="I200" s="152" t="s">
        <v>528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527</v>
      </c>
      <c r="F201" s="152">
        <v>25203</v>
      </c>
      <c r="G201" s="152"/>
      <c r="H201" s="152" t="s">
        <v>512</v>
      </c>
      <c r="I201" s="152" t="s">
        <v>532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527</v>
      </c>
      <c r="F202" s="152">
        <v>25204</v>
      </c>
      <c r="G202" s="152"/>
      <c r="H202" s="152" t="s">
        <v>512</v>
      </c>
      <c r="I202" s="152" t="s">
        <v>529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527</v>
      </c>
      <c r="F203" s="152">
        <v>25205</v>
      </c>
      <c r="G203" s="152"/>
      <c r="H203" s="152" t="s">
        <v>512</v>
      </c>
      <c r="I203" s="152" t="s">
        <v>530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527</v>
      </c>
      <c r="F204" s="152">
        <v>25206</v>
      </c>
      <c r="G204" s="152"/>
      <c r="H204" s="152" t="s">
        <v>512</v>
      </c>
      <c r="I204" s="152" t="s">
        <v>531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533</v>
      </c>
      <c r="F205" s="152">
        <v>25207</v>
      </c>
      <c r="G205" s="152"/>
      <c r="H205" s="152" t="s">
        <v>512</v>
      </c>
      <c r="I205" s="152" t="s">
        <v>534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533</v>
      </c>
      <c r="F206" s="152">
        <v>25208</v>
      </c>
      <c r="G206" s="152"/>
      <c r="H206" s="152" t="s">
        <v>512</v>
      </c>
      <c r="I206" s="152" t="s">
        <v>536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533</v>
      </c>
      <c r="F207" s="152">
        <v>25209</v>
      </c>
      <c r="G207" s="152"/>
      <c r="H207" s="152" t="s">
        <v>512</v>
      </c>
      <c r="I207" s="152" t="s">
        <v>537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533</v>
      </c>
      <c r="F208" s="152">
        <v>25210</v>
      </c>
      <c r="G208" s="152"/>
      <c r="H208" s="152" t="s">
        <v>512</v>
      </c>
      <c r="I208" s="152" t="s">
        <v>535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538</v>
      </c>
      <c r="F209" s="152">
        <v>25211</v>
      </c>
      <c r="G209" s="152"/>
      <c r="H209" s="152" t="s">
        <v>512</v>
      </c>
      <c r="I209" s="152" t="s">
        <v>539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538</v>
      </c>
      <c r="F210" s="152">
        <v>25212</v>
      </c>
      <c r="G210" s="152"/>
      <c r="H210" s="152" t="s">
        <v>512</v>
      </c>
      <c r="I210" s="152" t="s">
        <v>540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541</v>
      </c>
      <c r="F211" s="152">
        <v>25213</v>
      </c>
      <c r="G211" s="152"/>
      <c r="H211" s="152" t="s">
        <v>512</v>
      </c>
      <c r="I211" s="152" t="s">
        <v>542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541</v>
      </c>
      <c r="F212" s="152">
        <v>25214</v>
      </c>
      <c r="G212" s="152"/>
      <c r="H212" s="152" t="s">
        <v>512</v>
      </c>
      <c r="I212" s="152" t="s">
        <v>544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541</v>
      </c>
      <c r="F213" s="152">
        <v>25215</v>
      </c>
      <c r="G213" s="152"/>
      <c r="H213" s="152" t="s">
        <v>512</v>
      </c>
      <c r="I213" s="152" t="s">
        <v>543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545</v>
      </c>
      <c r="F214" s="152">
        <v>25216</v>
      </c>
      <c r="G214" s="152"/>
      <c r="H214" s="152" t="s">
        <v>512</v>
      </c>
      <c r="I214" s="152" t="s">
        <v>546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545</v>
      </c>
      <c r="F215" s="152">
        <v>25217</v>
      </c>
      <c r="G215" s="152"/>
      <c r="H215" s="152" t="s">
        <v>512</v>
      </c>
      <c r="I215" s="152" t="s">
        <v>547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559</v>
      </c>
      <c r="F216" s="166">
        <v>25218</v>
      </c>
      <c r="G216" s="166"/>
      <c r="H216" s="166" t="s">
        <v>558</v>
      </c>
      <c r="I216" s="152" t="s">
        <v>560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559</v>
      </c>
      <c r="F217" s="169">
        <v>25219</v>
      </c>
      <c r="G217" s="169"/>
      <c r="H217" s="169" t="s">
        <v>558</v>
      </c>
      <c r="I217" s="173" t="s">
        <v>561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562</v>
      </c>
      <c r="F218" s="152">
        <v>25220</v>
      </c>
      <c r="G218" s="152"/>
      <c r="H218" s="152" t="s">
        <v>558</v>
      </c>
      <c r="I218" s="152" t="s">
        <v>563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562</v>
      </c>
      <c r="F219" s="152">
        <v>25221</v>
      </c>
      <c r="G219" s="152"/>
      <c r="H219" s="152" t="s">
        <v>558</v>
      </c>
      <c r="I219" s="152" t="s">
        <v>566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562</v>
      </c>
      <c r="F220" s="152">
        <v>25222</v>
      </c>
      <c r="G220" s="152"/>
      <c r="H220" s="152" t="s">
        <v>558</v>
      </c>
      <c r="I220" s="152" t="s">
        <v>567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562</v>
      </c>
      <c r="F221" s="152">
        <v>25223</v>
      </c>
      <c r="G221" s="152"/>
      <c r="H221" s="152" t="s">
        <v>558</v>
      </c>
      <c r="I221" s="152" t="s">
        <v>564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562</v>
      </c>
      <c r="F222" s="152">
        <v>25224</v>
      </c>
      <c r="G222" s="152"/>
      <c r="H222" s="152" t="s">
        <v>558</v>
      </c>
      <c r="I222" s="152" t="s">
        <v>565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568</v>
      </c>
      <c r="F223" s="152">
        <v>25225</v>
      </c>
      <c r="G223" s="152"/>
      <c r="H223" s="152" t="s">
        <v>558</v>
      </c>
      <c r="I223" s="152" t="s">
        <v>569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568</v>
      </c>
      <c r="F224" s="152">
        <v>25226</v>
      </c>
      <c r="G224" s="152"/>
      <c r="H224" s="152" t="s">
        <v>558</v>
      </c>
      <c r="I224" s="152" t="s">
        <v>570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568</v>
      </c>
      <c r="F225" s="152">
        <v>25227</v>
      </c>
      <c r="G225" s="152"/>
      <c r="H225" s="152" t="s">
        <v>558</v>
      </c>
      <c r="I225" s="152" t="s">
        <v>571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572</v>
      </c>
      <c r="F226" s="152">
        <v>25228</v>
      </c>
      <c r="G226" s="152"/>
      <c r="H226" s="152" t="s">
        <v>558</v>
      </c>
      <c r="I226" s="152" t="s">
        <v>573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572</v>
      </c>
      <c r="F227" s="152">
        <v>25229</v>
      </c>
      <c r="G227" s="152"/>
      <c r="H227" s="152" t="s">
        <v>558</v>
      </c>
      <c r="I227" s="152" t="s">
        <v>574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575</v>
      </c>
      <c r="F228" s="152">
        <v>25230</v>
      </c>
      <c r="G228" s="152"/>
      <c r="H228" s="152" t="s">
        <v>558</v>
      </c>
      <c r="I228" s="152" t="s">
        <v>576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575</v>
      </c>
      <c r="F229" s="152">
        <v>25231</v>
      </c>
      <c r="G229" s="152"/>
      <c r="H229" s="152" t="s">
        <v>558</v>
      </c>
      <c r="I229" s="152" t="s">
        <v>577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578</v>
      </c>
      <c r="F230" s="152">
        <v>25232</v>
      </c>
      <c r="G230" s="152"/>
      <c r="H230" s="152" t="s">
        <v>558</v>
      </c>
      <c r="I230" s="152" t="s">
        <v>579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578</v>
      </c>
      <c r="F231" s="152">
        <v>25233</v>
      </c>
      <c r="G231" s="152"/>
      <c r="H231" s="152" t="s">
        <v>558</v>
      </c>
      <c r="I231" s="152" t="s">
        <v>580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578</v>
      </c>
      <c r="F232" s="152">
        <v>25234</v>
      </c>
      <c r="G232" s="152"/>
      <c r="H232" s="152" t="s">
        <v>558</v>
      </c>
      <c r="I232" s="152" t="s">
        <v>581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578</v>
      </c>
      <c r="F233" s="152">
        <v>25235</v>
      </c>
      <c r="G233" s="152"/>
      <c r="H233" s="152" t="s">
        <v>558</v>
      </c>
      <c r="I233" s="152" t="s">
        <v>582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583</v>
      </c>
      <c r="F234" s="152">
        <v>25236</v>
      </c>
      <c r="G234" s="152"/>
      <c r="H234" s="152" t="s">
        <v>558</v>
      </c>
      <c r="I234" s="152" t="s">
        <v>584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583</v>
      </c>
      <c r="F235" s="152">
        <v>25237</v>
      </c>
      <c r="G235" s="152"/>
      <c r="H235" s="152" t="s">
        <v>558</v>
      </c>
      <c r="I235" s="152" t="s">
        <v>585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583</v>
      </c>
      <c r="F236" s="152">
        <v>25238</v>
      </c>
      <c r="G236" s="152"/>
      <c r="H236" s="152" t="s">
        <v>558</v>
      </c>
      <c r="I236" s="152" t="s">
        <v>586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587</v>
      </c>
      <c r="F237" s="152">
        <v>25239</v>
      </c>
      <c r="G237" s="152"/>
      <c r="H237" s="152" t="s">
        <v>558</v>
      </c>
      <c r="I237" s="152" t="s">
        <v>588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587</v>
      </c>
      <c r="F238" s="152">
        <v>25240</v>
      </c>
      <c r="G238" s="152"/>
      <c r="H238" s="152" t="s">
        <v>558</v>
      </c>
      <c r="I238" s="152" t="s">
        <v>589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590</v>
      </c>
      <c r="F239" s="152">
        <v>25241</v>
      </c>
      <c r="G239" s="152"/>
      <c r="H239" s="152" t="s">
        <v>558</v>
      </c>
      <c r="I239" s="152" t="s">
        <v>591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590</v>
      </c>
      <c r="F240" s="152">
        <v>25242</v>
      </c>
      <c r="G240" s="152"/>
      <c r="H240" s="152" t="s">
        <v>558</v>
      </c>
      <c r="I240" s="152" t="s">
        <v>597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590</v>
      </c>
      <c r="F241" s="152">
        <v>25243</v>
      </c>
      <c r="G241" s="152"/>
      <c r="H241" s="152" t="s">
        <v>558</v>
      </c>
      <c r="I241" s="152" t="s">
        <v>598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590</v>
      </c>
      <c r="F242" s="152">
        <v>25244</v>
      </c>
      <c r="G242" s="152"/>
      <c r="H242" s="152" t="s">
        <v>558</v>
      </c>
      <c r="I242" s="152" t="s">
        <v>595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590</v>
      </c>
      <c r="F243" s="152">
        <v>25245</v>
      </c>
      <c r="G243" s="152"/>
      <c r="H243" s="152" t="s">
        <v>558</v>
      </c>
      <c r="I243" s="152" t="s">
        <v>596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590</v>
      </c>
      <c r="F244" s="152">
        <v>25246</v>
      </c>
      <c r="G244" s="152"/>
      <c r="H244" s="152" t="s">
        <v>558</v>
      </c>
      <c r="I244" s="152" t="s">
        <v>599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590</v>
      </c>
      <c r="F245" s="152">
        <v>25247</v>
      </c>
      <c r="G245" s="152"/>
      <c r="H245" s="152" t="s">
        <v>558</v>
      </c>
      <c r="I245" s="152" t="s">
        <v>592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590</v>
      </c>
      <c r="F246" s="152">
        <v>25248</v>
      </c>
      <c r="G246" s="152"/>
      <c r="H246" s="152" t="s">
        <v>558</v>
      </c>
      <c r="I246" s="152" t="s">
        <v>593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590</v>
      </c>
      <c r="F247" s="152">
        <v>25249</v>
      </c>
      <c r="G247" s="152"/>
      <c r="H247" s="152" t="s">
        <v>558</v>
      </c>
      <c r="I247" s="152" t="s">
        <v>594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902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877</v>
      </c>
      <c r="I248" s="127" t="s">
        <v>949</v>
      </c>
      <c r="J248" s="127">
        <v>1</v>
      </c>
      <c r="K248" s="128">
        <v>1</v>
      </c>
      <c r="L248" s="197" t="s">
        <v>164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902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877</v>
      </c>
      <c r="I249" s="127" t="s">
        <v>950</v>
      </c>
      <c r="J249" s="127">
        <v>1</v>
      </c>
      <c r="K249" s="128">
        <v>1</v>
      </c>
      <c r="L249" s="197" t="s">
        <v>164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902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877</v>
      </c>
      <c r="I250" s="127" t="s">
        <v>951</v>
      </c>
      <c r="J250" s="127">
        <v>1</v>
      </c>
      <c r="K250" s="128">
        <v>1</v>
      </c>
      <c r="L250" s="197" t="s">
        <v>164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902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877</v>
      </c>
      <c r="I251" s="127" t="s">
        <v>952</v>
      </c>
      <c r="J251" s="127">
        <v>1</v>
      </c>
      <c r="K251" s="128">
        <v>1</v>
      </c>
      <c r="L251" s="197" t="s">
        <v>164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902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877</v>
      </c>
      <c r="I252" s="127" t="s">
        <v>953</v>
      </c>
      <c r="J252" s="127">
        <v>1</v>
      </c>
      <c r="K252" s="128">
        <v>1</v>
      </c>
      <c r="L252" s="197" t="s">
        <v>164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902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877</v>
      </c>
      <c r="I253" s="127" t="s">
        <v>954</v>
      </c>
      <c r="J253" s="127">
        <v>1</v>
      </c>
      <c r="K253" s="128">
        <v>1</v>
      </c>
      <c r="L253" s="197" t="s">
        <v>164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902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877</v>
      </c>
      <c r="I254" s="127" t="s">
        <v>955</v>
      </c>
      <c r="J254" s="127">
        <v>1</v>
      </c>
      <c r="K254" s="128">
        <v>1</v>
      </c>
      <c r="L254" s="197" t="s">
        <v>164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902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877</v>
      </c>
      <c r="I255" s="127" t="s">
        <v>956</v>
      </c>
      <c r="J255" s="127">
        <v>1</v>
      </c>
      <c r="K255" s="128">
        <v>1</v>
      </c>
      <c r="L255" s="197" t="s">
        <v>164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902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878</v>
      </c>
      <c r="I256" s="127" t="s">
        <v>957</v>
      </c>
      <c r="J256" s="127">
        <v>1</v>
      </c>
      <c r="K256" s="128">
        <v>1</v>
      </c>
      <c r="L256" s="197" t="s">
        <v>164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902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878</v>
      </c>
      <c r="I257" s="127" t="s">
        <v>953</v>
      </c>
      <c r="J257" s="127">
        <v>1</v>
      </c>
      <c r="K257" s="128">
        <v>1</v>
      </c>
      <c r="L257" s="197" t="s">
        <v>164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902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878</v>
      </c>
      <c r="I258" s="127" t="s">
        <v>951</v>
      </c>
      <c r="J258" s="127">
        <v>1</v>
      </c>
      <c r="K258" s="128">
        <v>1</v>
      </c>
      <c r="L258" s="197" t="s">
        <v>164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902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878</v>
      </c>
      <c r="I259" s="127" t="s">
        <v>956</v>
      </c>
      <c r="J259" s="127">
        <v>1</v>
      </c>
      <c r="K259" s="128">
        <v>1</v>
      </c>
      <c r="L259" s="197" t="s">
        <v>164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359</v>
      </c>
      <c r="F260" s="152">
        <v>25262</v>
      </c>
      <c r="G260" s="152"/>
      <c r="H260" s="152" t="s">
        <v>354</v>
      </c>
      <c r="I260" s="152" t="s">
        <v>360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359</v>
      </c>
      <c r="F261" s="152">
        <v>25263</v>
      </c>
      <c r="G261" s="152"/>
      <c r="H261" s="152" t="s">
        <v>354</v>
      </c>
      <c r="I261" s="152" t="s">
        <v>361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362</v>
      </c>
      <c r="F262" s="152">
        <v>25264</v>
      </c>
      <c r="G262" s="152"/>
      <c r="H262" s="152" t="s">
        <v>354</v>
      </c>
      <c r="I262" s="152" t="s">
        <v>363</v>
      </c>
      <c r="J262" s="152">
        <v>4</v>
      </c>
      <c r="K262" s="153">
        <v>1.3</v>
      </c>
      <c r="L262" s="197" t="s">
        <v>290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364</v>
      </c>
      <c r="F263" s="152">
        <v>25265</v>
      </c>
      <c r="G263" s="152"/>
      <c r="H263" s="152" t="s">
        <v>354</v>
      </c>
      <c r="I263" s="152" t="s">
        <v>365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373</v>
      </c>
      <c r="F264" s="152">
        <v>25266</v>
      </c>
      <c r="G264" s="152"/>
      <c r="H264" s="152" t="s">
        <v>354</v>
      </c>
      <c r="I264" s="152" t="s">
        <v>374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373</v>
      </c>
      <c r="F265" s="152">
        <v>25267</v>
      </c>
      <c r="G265" s="152"/>
      <c r="H265" s="152" t="s">
        <v>354</v>
      </c>
      <c r="I265" s="173" t="s">
        <v>375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373</v>
      </c>
      <c r="F266" s="152">
        <v>25268</v>
      </c>
      <c r="G266" s="152"/>
      <c r="H266" s="152" t="s">
        <v>354</v>
      </c>
      <c r="I266" s="152" t="s">
        <v>376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373</v>
      </c>
      <c r="F267" s="152">
        <v>25269</v>
      </c>
      <c r="G267" s="152"/>
      <c r="H267" s="152" t="s">
        <v>354</v>
      </c>
      <c r="I267" s="152" t="s">
        <v>377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373</v>
      </c>
      <c r="F268" s="152">
        <v>25270</v>
      </c>
      <c r="G268" s="152"/>
      <c r="H268" s="152" t="s">
        <v>354</v>
      </c>
      <c r="I268" s="152" t="s">
        <v>378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373</v>
      </c>
      <c r="F269" s="152">
        <v>25271</v>
      </c>
      <c r="G269" s="152"/>
      <c r="H269" s="152" t="s">
        <v>354</v>
      </c>
      <c r="I269" s="152" t="s">
        <v>379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373</v>
      </c>
      <c r="F270" s="152">
        <v>25272</v>
      </c>
      <c r="G270" s="152"/>
      <c r="H270" s="152" t="s">
        <v>354</v>
      </c>
      <c r="I270" s="152" t="s">
        <v>380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373</v>
      </c>
      <c r="F271" s="152">
        <v>25273</v>
      </c>
      <c r="G271" s="152"/>
      <c r="H271" s="152" t="s">
        <v>354</v>
      </c>
      <c r="I271" s="152" t="s">
        <v>381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373</v>
      </c>
      <c r="F272" s="152">
        <v>25274</v>
      </c>
      <c r="G272" s="152"/>
      <c r="H272" s="152" t="s">
        <v>354</v>
      </c>
      <c r="I272" s="152" t="s">
        <v>382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383</v>
      </c>
      <c r="F273" s="152">
        <v>25275</v>
      </c>
      <c r="G273" s="152"/>
      <c r="H273" s="152" t="s">
        <v>354</v>
      </c>
      <c r="I273" s="152" t="s">
        <v>384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383</v>
      </c>
      <c r="F274" s="152">
        <v>25276</v>
      </c>
      <c r="G274" s="152"/>
      <c r="H274" s="152" t="s">
        <v>354</v>
      </c>
      <c r="I274" s="152" t="s">
        <v>385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383</v>
      </c>
      <c r="F275" s="152">
        <v>25277</v>
      </c>
      <c r="G275" s="152"/>
      <c r="H275" s="152" t="s">
        <v>354</v>
      </c>
      <c r="I275" s="152" t="s">
        <v>386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387</v>
      </c>
      <c r="F276" s="152">
        <v>25278</v>
      </c>
      <c r="G276" s="152"/>
      <c r="H276" s="152" t="s">
        <v>354</v>
      </c>
      <c r="I276" s="152" t="s">
        <v>388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387</v>
      </c>
      <c r="F277" s="152">
        <v>25279</v>
      </c>
      <c r="G277" s="152"/>
      <c r="H277" s="152" t="s">
        <v>354</v>
      </c>
      <c r="I277" s="152" t="s">
        <v>389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390</v>
      </c>
      <c r="F278" s="152">
        <v>25280</v>
      </c>
      <c r="G278" s="152"/>
      <c r="H278" s="152" t="s">
        <v>354</v>
      </c>
      <c r="I278" s="152" t="s">
        <v>391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390</v>
      </c>
      <c r="F279" s="152">
        <v>25281</v>
      </c>
      <c r="G279" s="152"/>
      <c r="H279" s="152" t="s">
        <v>354</v>
      </c>
      <c r="I279" s="152" t="s">
        <v>393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390</v>
      </c>
      <c r="F280" s="152">
        <v>25282</v>
      </c>
      <c r="G280" s="152"/>
      <c r="H280" s="152" t="s">
        <v>354</v>
      </c>
      <c r="I280" s="152" t="s">
        <v>395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390</v>
      </c>
      <c r="F281" s="152">
        <v>25284</v>
      </c>
      <c r="G281" s="152"/>
      <c r="H281" s="152" t="s">
        <v>354</v>
      </c>
      <c r="I281" s="152" t="s">
        <v>394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390</v>
      </c>
      <c r="F282" s="152">
        <v>25285</v>
      </c>
      <c r="G282" s="152"/>
      <c r="H282" s="152" t="s">
        <v>354</v>
      </c>
      <c r="I282" s="152" t="s">
        <v>392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404</v>
      </c>
      <c r="F283" s="152">
        <v>25286</v>
      </c>
      <c r="G283" s="152"/>
      <c r="H283" s="152" t="s">
        <v>354</v>
      </c>
      <c r="I283" s="152" t="s">
        <v>405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404</v>
      </c>
      <c r="F284" s="152">
        <v>25287</v>
      </c>
      <c r="G284" s="152"/>
      <c r="H284" s="152" t="s">
        <v>354</v>
      </c>
      <c r="I284" s="152" t="s">
        <v>406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404</v>
      </c>
      <c r="F285" s="152">
        <v>25288</v>
      </c>
      <c r="G285" s="152"/>
      <c r="H285" s="152" t="s">
        <v>354</v>
      </c>
      <c r="I285" s="152" t="s">
        <v>407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404</v>
      </c>
      <c r="F286" s="152">
        <v>25289</v>
      </c>
      <c r="G286" s="152"/>
      <c r="H286" s="152" t="s">
        <v>354</v>
      </c>
      <c r="I286" s="152" t="s">
        <v>408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404</v>
      </c>
      <c r="F287" s="152">
        <v>25290</v>
      </c>
      <c r="G287" s="152"/>
      <c r="H287" s="152" t="s">
        <v>354</v>
      </c>
      <c r="I287" s="152" t="s">
        <v>410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404</v>
      </c>
      <c r="F288" s="152">
        <v>25291</v>
      </c>
      <c r="G288" s="152"/>
      <c r="H288" s="152" t="s">
        <v>354</v>
      </c>
      <c r="I288" s="152" t="s">
        <v>411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404</v>
      </c>
      <c r="F289" s="152">
        <v>25292</v>
      </c>
      <c r="G289" s="152"/>
      <c r="H289" s="152" t="s">
        <v>354</v>
      </c>
      <c r="I289" s="152" t="s">
        <v>412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404</v>
      </c>
      <c r="F290" s="152">
        <v>25293</v>
      </c>
      <c r="G290" s="152"/>
      <c r="H290" s="152" t="s">
        <v>354</v>
      </c>
      <c r="I290" s="152" t="s">
        <v>413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404</v>
      </c>
      <c r="F291" s="152">
        <v>25294</v>
      </c>
      <c r="G291" s="152"/>
      <c r="H291" s="152" t="s">
        <v>354</v>
      </c>
      <c r="I291" s="152" t="s">
        <v>409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404</v>
      </c>
      <c r="F292" s="152">
        <v>25295</v>
      </c>
      <c r="G292" s="152"/>
      <c r="H292" s="152" t="s">
        <v>354</v>
      </c>
      <c r="I292" s="152" t="s">
        <v>414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415</v>
      </c>
      <c r="F293" s="152">
        <v>25296</v>
      </c>
      <c r="G293" s="152"/>
      <c r="H293" s="152" t="s">
        <v>354</v>
      </c>
      <c r="I293" s="152" t="s">
        <v>416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415</v>
      </c>
      <c r="F294" s="152">
        <v>25297</v>
      </c>
      <c r="G294" s="152"/>
      <c r="H294" s="152" t="s">
        <v>354</v>
      </c>
      <c r="I294" s="152" t="s">
        <v>417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421</v>
      </c>
      <c r="F295" s="152">
        <v>25298</v>
      </c>
      <c r="G295" s="152"/>
      <c r="H295" s="152" t="s">
        <v>354</v>
      </c>
      <c r="I295" s="152" t="s">
        <v>422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421</v>
      </c>
      <c r="F296" s="152">
        <v>25299</v>
      </c>
      <c r="G296" s="152"/>
      <c r="H296" s="152" t="s">
        <v>354</v>
      </c>
      <c r="I296" s="152" t="s">
        <v>424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421</v>
      </c>
      <c r="F297" s="152">
        <v>25300</v>
      </c>
      <c r="G297" s="152"/>
      <c r="H297" s="152" t="s">
        <v>354</v>
      </c>
      <c r="I297" s="152" t="s">
        <v>425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421</v>
      </c>
      <c r="F298" s="152">
        <v>25301</v>
      </c>
      <c r="G298" s="152"/>
      <c r="H298" s="152" t="s">
        <v>354</v>
      </c>
      <c r="I298" s="152" t="s">
        <v>423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421</v>
      </c>
      <c r="F299" s="152">
        <v>25302</v>
      </c>
      <c r="G299" s="152"/>
      <c r="H299" s="152" t="s">
        <v>354</v>
      </c>
      <c r="I299" s="152" t="s">
        <v>426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428</v>
      </c>
      <c r="F300" s="152">
        <v>25303</v>
      </c>
      <c r="G300" s="152"/>
      <c r="H300" s="152" t="s">
        <v>354</v>
      </c>
      <c r="I300" s="152" t="s">
        <v>429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430</v>
      </c>
      <c r="F301" s="152">
        <v>25304</v>
      </c>
      <c r="G301" s="152"/>
      <c r="H301" s="152" t="s">
        <v>354</v>
      </c>
      <c r="I301" s="152" t="s">
        <v>431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430</v>
      </c>
      <c r="F302" s="152">
        <v>25305</v>
      </c>
      <c r="G302" s="152"/>
      <c r="H302" s="152" t="s">
        <v>354</v>
      </c>
      <c r="I302" s="152" t="s">
        <v>435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430</v>
      </c>
      <c r="F303" s="152">
        <v>25306</v>
      </c>
      <c r="G303" s="152"/>
      <c r="H303" s="152" t="s">
        <v>354</v>
      </c>
      <c r="I303" s="152" t="s">
        <v>436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430</v>
      </c>
      <c r="F304" s="152">
        <v>25307</v>
      </c>
      <c r="G304" s="152"/>
      <c r="H304" s="152" t="s">
        <v>354</v>
      </c>
      <c r="I304" s="152" t="s">
        <v>437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430</v>
      </c>
      <c r="F305" s="152">
        <v>25308</v>
      </c>
      <c r="G305" s="152"/>
      <c r="H305" s="152" t="s">
        <v>354</v>
      </c>
      <c r="I305" s="152" t="s">
        <v>438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430</v>
      </c>
      <c r="F306" s="152">
        <v>25309</v>
      </c>
      <c r="G306" s="152"/>
      <c r="H306" s="152" t="s">
        <v>354</v>
      </c>
      <c r="I306" s="152" t="s">
        <v>432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430</v>
      </c>
      <c r="F307" s="152">
        <v>25310</v>
      </c>
      <c r="G307" s="152"/>
      <c r="H307" s="152" t="s">
        <v>354</v>
      </c>
      <c r="I307" s="152" t="s">
        <v>433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430</v>
      </c>
      <c r="F308" s="166">
        <v>25311</v>
      </c>
      <c r="G308" s="166"/>
      <c r="H308" s="166" t="s">
        <v>354</v>
      </c>
      <c r="I308" s="166" t="s">
        <v>434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439</v>
      </c>
      <c r="F309" s="169">
        <v>25312</v>
      </c>
      <c r="G309" s="169"/>
      <c r="H309" s="169" t="s">
        <v>354</v>
      </c>
      <c r="I309" s="169" t="s">
        <v>440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439</v>
      </c>
      <c r="F310" s="169">
        <v>25313</v>
      </c>
      <c r="G310" s="169"/>
      <c r="H310" s="169" t="s">
        <v>354</v>
      </c>
      <c r="I310" s="169" t="s">
        <v>441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439</v>
      </c>
      <c r="F311" s="169">
        <v>25314</v>
      </c>
      <c r="G311" s="169"/>
      <c r="H311" s="169" t="s">
        <v>354</v>
      </c>
      <c r="I311" s="169" t="s">
        <v>442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439</v>
      </c>
      <c r="F312" s="169">
        <v>25315</v>
      </c>
      <c r="G312" s="169"/>
      <c r="H312" s="169" t="s">
        <v>354</v>
      </c>
      <c r="I312" s="169" t="s">
        <v>443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439</v>
      </c>
      <c r="F313" s="169">
        <v>25316</v>
      </c>
      <c r="G313" s="169"/>
      <c r="H313" s="169" t="s">
        <v>354</v>
      </c>
      <c r="I313" s="169" t="s">
        <v>444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445</v>
      </c>
      <c r="F314" s="169">
        <v>25317</v>
      </c>
      <c r="G314" s="169"/>
      <c r="H314" s="169" t="s">
        <v>354</v>
      </c>
      <c r="I314" s="169" t="s">
        <v>446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445</v>
      </c>
      <c r="F315" s="169">
        <v>25318</v>
      </c>
      <c r="G315" s="169"/>
      <c r="H315" s="169" t="s">
        <v>354</v>
      </c>
      <c r="I315" s="169" t="s">
        <v>447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445</v>
      </c>
      <c r="F316" s="169">
        <v>25319</v>
      </c>
      <c r="G316" s="169"/>
      <c r="H316" s="169" t="s">
        <v>354</v>
      </c>
      <c r="I316" s="169" t="s">
        <v>448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449</v>
      </c>
      <c r="F317" s="169">
        <v>25320</v>
      </c>
      <c r="G317" s="169"/>
      <c r="H317" s="169" t="s">
        <v>354</v>
      </c>
      <c r="I317" s="169" t="s">
        <v>450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449</v>
      </c>
      <c r="F318" s="169">
        <v>25321</v>
      </c>
      <c r="G318" s="169"/>
      <c r="H318" s="169" t="s">
        <v>354</v>
      </c>
      <c r="I318" s="169" t="s">
        <v>453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449</v>
      </c>
      <c r="F319" s="169">
        <v>25322</v>
      </c>
      <c r="G319" s="169"/>
      <c r="H319" s="169" t="s">
        <v>354</v>
      </c>
      <c r="I319" s="169" t="s">
        <v>454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449</v>
      </c>
      <c r="F320" s="169">
        <v>25323</v>
      </c>
      <c r="G320" s="169"/>
      <c r="H320" s="169" t="s">
        <v>354</v>
      </c>
      <c r="I320" s="169" t="s">
        <v>451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449</v>
      </c>
      <c r="F321" s="169">
        <v>25324</v>
      </c>
      <c r="G321" s="169"/>
      <c r="H321" s="169" t="s">
        <v>354</v>
      </c>
      <c r="I321" s="169" t="s">
        <v>452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355</v>
      </c>
      <c r="F322" s="152">
        <v>25331</v>
      </c>
      <c r="G322" s="152"/>
      <c r="H322" s="152" t="s">
        <v>354</v>
      </c>
      <c r="I322" s="152" t="s">
        <v>356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355</v>
      </c>
      <c r="F323" s="152">
        <v>25332</v>
      </c>
      <c r="G323" s="152"/>
      <c r="H323" s="152" t="s">
        <v>354</v>
      </c>
      <c r="I323" s="152" t="s">
        <v>357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355</v>
      </c>
      <c r="F324" s="152">
        <v>25333</v>
      </c>
      <c r="G324" s="152"/>
      <c r="H324" s="152" t="s">
        <v>354</v>
      </c>
      <c r="I324" s="152" t="s">
        <v>358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366</v>
      </c>
      <c r="F325" s="152">
        <v>25334</v>
      </c>
      <c r="G325" s="152"/>
      <c r="H325" s="152" t="s">
        <v>354</v>
      </c>
      <c r="I325" s="152" t="s">
        <v>367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368</v>
      </c>
      <c r="F326" s="152">
        <v>25335</v>
      </c>
      <c r="G326" s="152"/>
      <c r="H326" s="152" t="s">
        <v>354</v>
      </c>
      <c r="I326" s="152" t="s">
        <v>369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368</v>
      </c>
      <c r="F327" s="152">
        <v>25336</v>
      </c>
      <c r="G327" s="152"/>
      <c r="H327" s="152" t="s">
        <v>354</v>
      </c>
      <c r="I327" s="152" t="s">
        <v>370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368</v>
      </c>
      <c r="F328" s="152">
        <v>25337</v>
      </c>
      <c r="G328" s="152"/>
      <c r="H328" s="152" t="s">
        <v>354</v>
      </c>
      <c r="I328" s="152" t="s">
        <v>372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368</v>
      </c>
      <c r="F329" s="152">
        <v>25338</v>
      </c>
      <c r="G329" s="152"/>
      <c r="H329" s="152" t="s">
        <v>354</v>
      </c>
      <c r="I329" s="152" t="s">
        <v>371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396</v>
      </c>
      <c r="F330" s="152">
        <v>25339</v>
      </c>
      <c r="G330" s="152"/>
      <c r="H330" s="152" t="s">
        <v>354</v>
      </c>
      <c r="I330" s="152" t="s">
        <v>397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396</v>
      </c>
      <c r="F331" s="152">
        <v>25340</v>
      </c>
      <c r="G331" s="152"/>
      <c r="H331" s="152" t="s">
        <v>354</v>
      </c>
      <c r="I331" s="152" t="s">
        <v>398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396</v>
      </c>
      <c r="F332" s="152">
        <v>25341</v>
      </c>
      <c r="G332" s="152"/>
      <c r="H332" s="152" t="s">
        <v>354</v>
      </c>
      <c r="I332" s="152" t="s">
        <v>399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396</v>
      </c>
      <c r="F333" s="152">
        <v>25342</v>
      </c>
      <c r="G333" s="152"/>
      <c r="H333" s="152" t="s">
        <v>354</v>
      </c>
      <c r="I333" s="152" t="s">
        <v>400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401</v>
      </c>
      <c r="F334" s="152">
        <v>25343</v>
      </c>
      <c r="G334" s="152"/>
      <c r="H334" s="152" t="s">
        <v>354</v>
      </c>
      <c r="I334" s="152" t="s">
        <v>402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401</v>
      </c>
      <c r="F335" s="152">
        <v>25344</v>
      </c>
      <c r="G335" s="152"/>
      <c r="H335" s="152" t="s">
        <v>354</v>
      </c>
      <c r="I335" s="152" t="s">
        <v>403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418</v>
      </c>
      <c r="F336" s="152">
        <v>25345</v>
      </c>
      <c r="G336" s="152"/>
      <c r="H336" s="152" t="s">
        <v>354</v>
      </c>
      <c r="I336" s="152" t="s">
        <v>419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418</v>
      </c>
      <c r="F337" s="152">
        <v>25346</v>
      </c>
      <c r="G337" s="152"/>
      <c r="H337" s="152" t="s">
        <v>354</v>
      </c>
      <c r="I337" s="152" t="s">
        <v>420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455</v>
      </c>
      <c r="F338" s="152">
        <v>25347</v>
      </c>
      <c r="G338" s="152"/>
      <c r="H338" s="152" t="s">
        <v>354</v>
      </c>
      <c r="I338" s="152" t="s">
        <v>456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455</v>
      </c>
      <c r="F339" s="152">
        <v>25348</v>
      </c>
      <c r="G339" s="152"/>
      <c r="H339" s="152" t="s">
        <v>354</v>
      </c>
      <c r="I339" s="152" t="s">
        <v>457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455</v>
      </c>
      <c r="F340" s="152">
        <v>25349</v>
      </c>
      <c r="G340" s="152"/>
      <c r="H340" s="152" t="s">
        <v>354</v>
      </c>
      <c r="I340" s="152" t="s">
        <v>458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455</v>
      </c>
      <c r="F341" s="152">
        <v>25350</v>
      </c>
      <c r="G341" s="152"/>
      <c r="H341" s="152" t="s">
        <v>354</v>
      </c>
      <c r="I341" s="152" t="s">
        <v>459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777</v>
      </c>
      <c r="F342" s="152">
        <v>25351</v>
      </c>
      <c r="G342" s="152"/>
      <c r="H342" s="152" t="s">
        <v>776</v>
      </c>
      <c r="I342" s="152" t="s">
        <v>778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777</v>
      </c>
      <c r="F343" s="152">
        <v>25352</v>
      </c>
      <c r="G343" s="152"/>
      <c r="H343" s="152" t="s">
        <v>776</v>
      </c>
      <c r="I343" s="152" t="s">
        <v>779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777</v>
      </c>
      <c r="F344" s="152">
        <v>25353</v>
      </c>
      <c r="G344" s="152"/>
      <c r="H344" s="152" t="s">
        <v>776</v>
      </c>
      <c r="I344" s="152" t="s">
        <v>780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777</v>
      </c>
      <c r="F345" s="152">
        <v>25354</v>
      </c>
      <c r="G345" s="152"/>
      <c r="H345" s="152" t="s">
        <v>776</v>
      </c>
      <c r="I345" s="152" t="s">
        <v>781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782</v>
      </c>
      <c r="F346" s="152">
        <v>25355</v>
      </c>
      <c r="G346" s="152"/>
      <c r="H346" s="152" t="s">
        <v>776</v>
      </c>
      <c r="I346" s="152" t="s">
        <v>783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782</v>
      </c>
      <c r="F347" s="152">
        <v>25356</v>
      </c>
      <c r="G347" s="152"/>
      <c r="H347" s="152" t="s">
        <v>776</v>
      </c>
      <c r="I347" s="152" t="s">
        <v>785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782</v>
      </c>
      <c r="F348" s="152">
        <v>25357</v>
      </c>
      <c r="G348" s="152"/>
      <c r="H348" s="152" t="s">
        <v>776</v>
      </c>
      <c r="I348" s="152" t="s">
        <v>784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603</v>
      </c>
      <c r="F349" s="152">
        <v>25363</v>
      </c>
      <c r="G349" s="152"/>
      <c r="H349" s="152" t="s">
        <v>600</v>
      </c>
      <c r="I349" s="152" t="s">
        <v>604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605</v>
      </c>
      <c r="F350" s="152">
        <v>25364</v>
      </c>
      <c r="G350" s="152"/>
      <c r="H350" s="152" t="s">
        <v>600</v>
      </c>
      <c r="I350" s="152" t="s">
        <v>606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615</v>
      </c>
      <c r="F351" s="152">
        <v>25371</v>
      </c>
      <c r="G351" s="152"/>
      <c r="H351" s="152" t="s">
        <v>600</v>
      </c>
      <c r="I351" s="152" t="s">
        <v>616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615</v>
      </c>
      <c r="F352" s="152">
        <v>25372</v>
      </c>
      <c r="G352" s="152"/>
      <c r="H352" s="152" t="s">
        <v>600</v>
      </c>
      <c r="I352" s="152" t="s">
        <v>617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615</v>
      </c>
      <c r="F353" s="152">
        <v>25373</v>
      </c>
      <c r="G353" s="152"/>
      <c r="H353" s="152" t="s">
        <v>600</v>
      </c>
      <c r="I353" s="152" t="s">
        <v>618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619</v>
      </c>
      <c r="F354" s="174">
        <v>25374</v>
      </c>
      <c r="G354" s="174"/>
      <c r="H354" s="174" t="s">
        <v>600</v>
      </c>
      <c r="I354" s="174" t="s">
        <v>620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621</v>
      </c>
      <c r="F355" s="152">
        <v>25377</v>
      </c>
      <c r="G355" s="152"/>
      <c r="H355" s="152" t="s">
        <v>600</v>
      </c>
      <c r="I355" s="152" t="s">
        <v>622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621</v>
      </c>
      <c r="F356" s="152">
        <v>25378</v>
      </c>
      <c r="G356" s="152"/>
      <c r="H356" s="152" t="s">
        <v>600</v>
      </c>
      <c r="I356" s="152" t="s">
        <v>623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621</v>
      </c>
      <c r="F357" s="152">
        <v>25379</v>
      </c>
      <c r="G357" s="152"/>
      <c r="H357" s="152" t="s">
        <v>600</v>
      </c>
      <c r="I357" s="152" t="s">
        <v>624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625</v>
      </c>
      <c r="F358" s="152">
        <v>25380</v>
      </c>
      <c r="G358" s="152"/>
      <c r="H358" s="152" t="s">
        <v>600</v>
      </c>
      <c r="I358" s="152" t="s">
        <v>626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625</v>
      </c>
      <c r="F359" s="152">
        <v>25381</v>
      </c>
      <c r="G359" s="152"/>
      <c r="H359" s="152" t="s">
        <v>600</v>
      </c>
      <c r="I359" s="152" t="s">
        <v>628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625</v>
      </c>
      <c r="F360" s="152">
        <v>25382</v>
      </c>
      <c r="G360" s="152"/>
      <c r="H360" s="152" t="s">
        <v>600</v>
      </c>
      <c r="I360" s="152" t="s">
        <v>629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625</v>
      </c>
      <c r="F361" s="152">
        <v>25383</v>
      </c>
      <c r="G361" s="152"/>
      <c r="H361" s="152" t="s">
        <v>600</v>
      </c>
      <c r="I361" s="152" t="s">
        <v>627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630</v>
      </c>
      <c r="F362" s="152">
        <v>25384</v>
      </c>
      <c r="G362" s="152"/>
      <c r="H362" s="152" t="s">
        <v>600</v>
      </c>
      <c r="I362" s="152" t="s">
        <v>631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632</v>
      </c>
      <c r="F363" s="152">
        <v>25385</v>
      </c>
      <c r="G363" s="152"/>
      <c r="H363" s="152" t="s">
        <v>600</v>
      </c>
      <c r="I363" s="152" t="s">
        <v>633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634</v>
      </c>
      <c r="F364" s="152">
        <v>25388</v>
      </c>
      <c r="G364" s="152"/>
      <c r="H364" s="152" t="s">
        <v>600</v>
      </c>
      <c r="I364" s="152" t="s">
        <v>635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636</v>
      </c>
      <c r="F365" s="152">
        <v>25389</v>
      </c>
      <c r="G365" s="152"/>
      <c r="H365" s="152" t="s">
        <v>600</v>
      </c>
      <c r="I365" s="152" t="s">
        <v>637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607</v>
      </c>
      <c r="F366" s="152">
        <v>25393</v>
      </c>
      <c r="G366" s="152"/>
      <c r="H366" s="152" t="s">
        <v>600</v>
      </c>
      <c r="I366" s="152" t="s">
        <v>608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607</v>
      </c>
      <c r="F367" s="152">
        <v>25394</v>
      </c>
      <c r="G367" s="152"/>
      <c r="H367" s="152" t="s">
        <v>600</v>
      </c>
      <c r="I367" s="152" t="s">
        <v>609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607</v>
      </c>
      <c r="F368" s="152">
        <v>25395</v>
      </c>
      <c r="G368" s="152"/>
      <c r="H368" s="152" t="s">
        <v>600</v>
      </c>
      <c r="I368" s="152" t="s">
        <v>610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611</v>
      </c>
      <c r="F369" s="152">
        <v>25396</v>
      </c>
      <c r="G369" s="152"/>
      <c r="H369" s="152" t="s">
        <v>600</v>
      </c>
      <c r="I369" s="152" t="s">
        <v>612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611</v>
      </c>
      <c r="F370" s="152">
        <v>25397</v>
      </c>
      <c r="G370" s="152"/>
      <c r="H370" s="152" t="s">
        <v>600</v>
      </c>
      <c r="I370" s="152" t="s">
        <v>613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611</v>
      </c>
      <c r="F371" s="152">
        <v>25398</v>
      </c>
      <c r="G371" s="152"/>
      <c r="H371" s="152" t="s">
        <v>600</v>
      </c>
      <c r="I371" s="152" t="s">
        <v>614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737</v>
      </c>
      <c r="F372" s="152">
        <v>25399</v>
      </c>
      <c r="G372" s="152"/>
      <c r="H372" s="152" t="s">
        <v>736</v>
      </c>
      <c r="I372" s="152" t="s">
        <v>738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737</v>
      </c>
      <c r="F373" s="152">
        <v>25400</v>
      </c>
      <c r="G373" s="152"/>
      <c r="H373" s="152" t="s">
        <v>736</v>
      </c>
      <c r="I373" s="152" t="s">
        <v>740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737</v>
      </c>
      <c r="F374" s="152">
        <v>25401</v>
      </c>
      <c r="G374" s="152"/>
      <c r="H374" s="152" t="s">
        <v>736</v>
      </c>
      <c r="I374" s="152" t="s">
        <v>739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741</v>
      </c>
      <c r="F375" s="152">
        <v>25402</v>
      </c>
      <c r="G375" s="152"/>
      <c r="H375" s="152" t="s">
        <v>736</v>
      </c>
      <c r="I375" s="152" t="s">
        <v>742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743</v>
      </c>
      <c r="F376" s="152">
        <v>25403</v>
      </c>
      <c r="G376" s="152"/>
      <c r="H376" s="152" t="s">
        <v>736</v>
      </c>
      <c r="I376" s="152" t="s">
        <v>744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743</v>
      </c>
      <c r="F377" s="152">
        <v>25404</v>
      </c>
      <c r="G377" s="152"/>
      <c r="H377" s="152" t="s">
        <v>736</v>
      </c>
      <c r="I377" s="152" t="s">
        <v>745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746</v>
      </c>
      <c r="F378" s="152">
        <v>25405</v>
      </c>
      <c r="G378" s="152"/>
      <c r="H378" s="152" t="s">
        <v>736</v>
      </c>
      <c r="I378" s="152" t="s">
        <v>747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746</v>
      </c>
      <c r="F379" s="152">
        <v>25406</v>
      </c>
      <c r="G379" s="152"/>
      <c r="H379" s="152" t="s">
        <v>736</v>
      </c>
      <c r="I379" s="152" t="s">
        <v>748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719</v>
      </c>
      <c r="F380" s="152">
        <v>25407</v>
      </c>
      <c r="G380" s="152"/>
      <c r="H380" s="152" t="s">
        <v>718</v>
      </c>
      <c r="I380" s="152" t="s">
        <v>720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719</v>
      </c>
      <c r="F381" s="152">
        <v>25408</v>
      </c>
      <c r="G381" s="152"/>
      <c r="H381" s="152" t="s">
        <v>718</v>
      </c>
      <c r="I381" s="152" t="s">
        <v>721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722</v>
      </c>
      <c r="F382" s="152">
        <v>25409</v>
      </c>
      <c r="G382" s="152"/>
      <c r="H382" s="152" t="s">
        <v>718</v>
      </c>
      <c r="I382" s="152" t="s">
        <v>723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722</v>
      </c>
      <c r="F383" s="152">
        <v>25410</v>
      </c>
      <c r="G383" s="152"/>
      <c r="H383" s="152" t="s">
        <v>718</v>
      </c>
      <c r="I383" s="152" t="s">
        <v>724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725</v>
      </c>
      <c r="F384" s="152">
        <v>25411</v>
      </c>
      <c r="G384" s="152"/>
      <c r="H384" s="152" t="s">
        <v>718</v>
      </c>
      <c r="I384" s="152" t="s">
        <v>726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725</v>
      </c>
      <c r="F385" s="152">
        <v>25412</v>
      </c>
      <c r="G385" s="152"/>
      <c r="H385" s="152" t="s">
        <v>718</v>
      </c>
      <c r="I385" s="152" t="s">
        <v>727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725</v>
      </c>
      <c r="F386" s="152">
        <v>25413</v>
      </c>
      <c r="G386" s="152"/>
      <c r="H386" s="152" t="s">
        <v>718</v>
      </c>
      <c r="I386" s="152" t="s">
        <v>728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725</v>
      </c>
      <c r="F387" s="152">
        <v>25414</v>
      </c>
      <c r="G387" s="152"/>
      <c r="H387" s="152" t="s">
        <v>718</v>
      </c>
      <c r="I387" s="152" t="s">
        <v>729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725</v>
      </c>
      <c r="F388" s="152">
        <v>25415</v>
      </c>
      <c r="G388" s="152"/>
      <c r="H388" s="152" t="s">
        <v>718</v>
      </c>
      <c r="I388" s="152" t="s">
        <v>730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731</v>
      </c>
      <c r="F389" s="152">
        <v>25416</v>
      </c>
      <c r="G389" s="152"/>
      <c r="H389" s="152" t="s">
        <v>718</v>
      </c>
      <c r="I389" s="152" t="s">
        <v>732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731</v>
      </c>
      <c r="F390" s="152">
        <v>25417</v>
      </c>
      <c r="G390" s="152"/>
      <c r="H390" s="152" t="s">
        <v>718</v>
      </c>
      <c r="I390" s="152" t="s">
        <v>735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731</v>
      </c>
      <c r="F391" s="152">
        <v>25418</v>
      </c>
      <c r="G391" s="152"/>
      <c r="H391" s="152" t="s">
        <v>718</v>
      </c>
      <c r="I391" s="152" t="s">
        <v>733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731</v>
      </c>
      <c r="F392" s="152">
        <v>25419</v>
      </c>
      <c r="G392" s="152"/>
      <c r="H392" s="152" t="s">
        <v>718</v>
      </c>
      <c r="I392" s="152" t="s">
        <v>734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817</v>
      </c>
      <c r="F393" s="152">
        <v>25420</v>
      </c>
      <c r="G393" s="152"/>
      <c r="H393" s="152" t="s">
        <v>816</v>
      </c>
      <c r="I393" s="152" t="s">
        <v>818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819</v>
      </c>
      <c r="F394" s="152">
        <v>25422</v>
      </c>
      <c r="G394" s="152"/>
      <c r="H394" s="152" t="s">
        <v>816</v>
      </c>
      <c r="I394" s="152" t="s">
        <v>820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821</v>
      </c>
      <c r="F395" s="152">
        <v>25423</v>
      </c>
      <c r="G395" s="152"/>
      <c r="H395" s="152" t="s">
        <v>816</v>
      </c>
      <c r="I395" s="152" t="s">
        <v>822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821</v>
      </c>
      <c r="F396" s="152">
        <v>25424</v>
      </c>
      <c r="G396" s="152"/>
      <c r="H396" s="152" t="s">
        <v>816</v>
      </c>
      <c r="I396" s="152" t="s">
        <v>823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821</v>
      </c>
      <c r="F397" s="152">
        <v>25425</v>
      </c>
      <c r="G397" s="152"/>
      <c r="H397" s="152" t="s">
        <v>816</v>
      </c>
      <c r="I397" s="152" t="s">
        <v>824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821</v>
      </c>
      <c r="F398" s="152">
        <v>25426</v>
      </c>
      <c r="G398" s="152"/>
      <c r="H398" s="152" t="s">
        <v>816</v>
      </c>
      <c r="I398" s="152" t="s">
        <v>825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826</v>
      </c>
      <c r="F399" s="152">
        <v>25427</v>
      </c>
      <c r="G399" s="152"/>
      <c r="H399" s="152" t="s">
        <v>816</v>
      </c>
      <c r="I399" s="152" t="s">
        <v>827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826</v>
      </c>
      <c r="F400" s="152">
        <v>25428</v>
      </c>
      <c r="G400" s="152"/>
      <c r="H400" s="152" t="s">
        <v>816</v>
      </c>
      <c r="I400" s="152" t="s">
        <v>828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831</v>
      </c>
      <c r="F401" s="160">
        <v>25430</v>
      </c>
      <c r="G401" s="160"/>
      <c r="H401" s="160" t="s">
        <v>829</v>
      </c>
      <c r="I401" s="160" t="s">
        <v>842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831</v>
      </c>
      <c r="F402" s="160">
        <v>25431</v>
      </c>
      <c r="G402" s="160"/>
      <c r="H402" s="160" t="s">
        <v>829</v>
      </c>
      <c r="I402" s="160" t="s">
        <v>843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831</v>
      </c>
      <c r="F403" s="160">
        <v>25432</v>
      </c>
      <c r="G403" s="160"/>
      <c r="H403" s="160" t="s">
        <v>829</v>
      </c>
      <c r="I403" s="160" t="s">
        <v>844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831</v>
      </c>
      <c r="F404" s="160">
        <v>25433</v>
      </c>
      <c r="G404" s="160"/>
      <c r="H404" s="160" t="s">
        <v>829</v>
      </c>
      <c r="I404" s="160" t="s">
        <v>838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831</v>
      </c>
      <c r="F405" s="160">
        <v>25434</v>
      </c>
      <c r="G405" s="160"/>
      <c r="H405" s="160" t="s">
        <v>829</v>
      </c>
      <c r="I405" s="160" t="s">
        <v>839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831</v>
      </c>
      <c r="F406" s="160">
        <v>25438</v>
      </c>
      <c r="G406" s="160"/>
      <c r="H406" s="160" t="s">
        <v>829</v>
      </c>
      <c r="I406" s="160" t="s">
        <v>834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831</v>
      </c>
      <c r="F407" s="160">
        <v>25439</v>
      </c>
      <c r="G407" s="160"/>
      <c r="H407" s="160" t="s">
        <v>829</v>
      </c>
      <c r="I407" s="160" t="s">
        <v>835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172</v>
      </c>
      <c r="F408" s="160">
        <v>25442</v>
      </c>
      <c r="G408" s="160"/>
      <c r="H408" s="160" t="s">
        <v>829</v>
      </c>
      <c r="I408" s="160" t="s">
        <v>845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172</v>
      </c>
      <c r="F409" s="160">
        <v>25443</v>
      </c>
      <c r="G409" s="160"/>
      <c r="H409" s="160" t="s">
        <v>829</v>
      </c>
      <c r="I409" s="160" t="s">
        <v>848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172</v>
      </c>
      <c r="F410" s="160">
        <v>25444</v>
      </c>
      <c r="G410" s="160"/>
      <c r="H410" s="160" t="s">
        <v>829</v>
      </c>
      <c r="I410" s="160" t="s">
        <v>847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172</v>
      </c>
      <c r="F411" s="160">
        <v>25445</v>
      </c>
      <c r="G411" s="160"/>
      <c r="H411" s="160" t="s">
        <v>829</v>
      </c>
      <c r="I411" s="160" t="s">
        <v>846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851</v>
      </c>
      <c r="F412" s="160">
        <v>25448</v>
      </c>
      <c r="G412" s="160"/>
      <c r="H412" s="160" t="s">
        <v>829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851</v>
      </c>
      <c r="F413" s="160">
        <v>25449</v>
      </c>
      <c r="G413" s="160"/>
      <c r="H413" s="160" t="s">
        <v>829</v>
      </c>
      <c r="I413" s="160" t="s">
        <v>853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175</v>
      </c>
      <c r="F414" s="160">
        <v>25451</v>
      </c>
      <c r="G414" s="160"/>
      <c r="H414" s="160" t="s">
        <v>829</v>
      </c>
      <c r="I414" s="160" t="s">
        <v>857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175</v>
      </c>
      <c r="F415" s="160">
        <v>25452</v>
      </c>
      <c r="G415" s="160"/>
      <c r="H415" s="160" t="s">
        <v>829</v>
      </c>
      <c r="I415" s="160" t="s">
        <v>862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175</v>
      </c>
      <c r="F416" s="160">
        <v>25453</v>
      </c>
      <c r="G416" s="160"/>
      <c r="H416" s="160" t="s">
        <v>829</v>
      </c>
      <c r="I416" s="160" t="s">
        <v>863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175</v>
      </c>
      <c r="F417" s="160">
        <v>25454</v>
      </c>
      <c r="G417" s="160"/>
      <c r="H417" s="160" t="s">
        <v>829</v>
      </c>
      <c r="I417" s="160" t="s">
        <v>858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175</v>
      </c>
      <c r="F418" s="160">
        <v>25455</v>
      </c>
      <c r="G418" s="160"/>
      <c r="H418" s="160" t="s">
        <v>829</v>
      </c>
      <c r="I418" s="160" t="s">
        <v>859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175</v>
      </c>
      <c r="F419" s="160">
        <v>25456</v>
      </c>
      <c r="G419" s="160"/>
      <c r="H419" s="160" t="s">
        <v>829</v>
      </c>
      <c r="I419" s="160" t="s">
        <v>860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175</v>
      </c>
      <c r="F420" s="160">
        <v>25457</v>
      </c>
      <c r="G420" s="160"/>
      <c r="H420" s="160" t="s">
        <v>829</v>
      </c>
      <c r="I420" s="160" t="s">
        <v>861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865</v>
      </c>
      <c r="F421" s="160">
        <v>25458</v>
      </c>
      <c r="G421" s="160"/>
      <c r="H421" s="160" t="s">
        <v>829</v>
      </c>
      <c r="I421" s="160" t="s">
        <v>866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865</v>
      </c>
      <c r="F422" s="160">
        <v>25459</v>
      </c>
      <c r="G422" s="160"/>
      <c r="H422" s="160" t="s">
        <v>829</v>
      </c>
      <c r="I422" s="160" t="s">
        <v>867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177</v>
      </c>
      <c r="F423" s="160">
        <v>25460</v>
      </c>
      <c r="G423" s="160"/>
      <c r="H423" s="160" t="s">
        <v>829</v>
      </c>
      <c r="I423" s="160" t="s">
        <v>872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177</v>
      </c>
      <c r="F424" s="160">
        <v>25461</v>
      </c>
      <c r="G424" s="160"/>
      <c r="H424" s="160" t="s">
        <v>829</v>
      </c>
      <c r="I424" s="160" t="s">
        <v>876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177</v>
      </c>
      <c r="F425" s="160">
        <v>25462</v>
      </c>
      <c r="G425" s="160"/>
      <c r="H425" s="160" t="s">
        <v>829</v>
      </c>
      <c r="I425" s="160" t="s">
        <v>873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177</v>
      </c>
      <c r="F426" s="160">
        <v>25463</v>
      </c>
      <c r="G426" s="160"/>
      <c r="H426" s="160" t="s">
        <v>829</v>
      </c>
      <c r="I426" s="160" t="s">
        <v>874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177</v>
      </c>
      <c r="F427" s="160">
        <v>25464</v>
      </c>
      <c r="G427" s="160"/>
      <c r="H427" s="160" t="s">
        <v>829</v>
      </c>
      <c r="I427" s="160" t="s">
        <v>875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855</v>
      </c>
      <c r="F428" s="160">
        <v>25466</v>
      </c>
      <c r="G428" s="160"/>
      <c r="H428" s="160" t="s">
        <v>829</v>
      </c>
      <c r="I428" s="160" t="s">
        <v>856</v>
      </c>
      <c r="J428" s="160">
        <v>4</v>
      </c>
      <c r="K428" s="163">
        <v>1.6</v>
      </c>
      <c r="L428" s="200" t="s">
        <v>290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864</v>
      </c>
      <c r="F429" s="160">
        <v>25467</v>
      </c>
      <c r="G429" s="160"/>
      <c r="H429" s="160" t="s">
        <v>829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868</v>
      </c>
      <c r="F430" s="160">
        <v>25468</v>
      </c>
      <c r="G430" s="160"/>
      <c r="H430" s="160" t="s">
        <v>829</v>
      </c>
      <c r="I430" s="160" t="s">
        <v>869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868</v>
      </c>
      <c r="F431" s="160">
        <v>25469</v>
      </c>
      <c r="G431" s="160"/>
      <c r="H431" s="160" t="s">
        <v>829</v>
      </c>
      <c r="I431" s="160" t="s">
        <v>870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868</v>
      </c>
      <c r="F432" s="160">
        <v>25470</v>
      </c>
      <c r="G432" s="160"/>
      <c r="H432" s="160" t="s">
        <v>829</v>
      </c>
      <c r="I432" s="160" t="s">
        <v>871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787</v>
      </c>
      <c r="F433" s="152">
        <v>25471</v>
      </c>
      <c r="G433" s="152"/>
      <c r="H433" s="152" t="s">
        <v>786</v>
      </c>
      <c r="I433" s="152" t="s">
        <v>787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788</v>
      </c>
      <c r="F434" s="152">
        <v>25472</v>
      </c>
      <c r="G434" s="152"/>
      <c r="H434" s="152" t="s">
        <v>786</v>
      </c>
      <c r="I434" s="152" t="s">
        <v>789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797</v>
      </c>
      <c r="F435" s="152">
        <v>25473</v>
      </c>
      <c r="G435" s="152"/>
      <c r="H435" s="152" t="s">
        <v>786</v>
      </c>
      <c r="I435" s="152" t="s">
        <v>797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798</v>
      </c>
      <c r="F436" s="152">
        <v>25474</v>
      </c>
      <c r="G436" s="152"/>
      <c r="H436" s="152" t="s">
        <v>786</v>
      </c>
      <c r="I436" s="152" t="s">
        <v>799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798</v>
      </c>
      <c r="F437" s="152">
        <v>25475</v>
      </c>
      <c r="G437" s="152"/>
      <c r="H437" s="152" t="s">
        <v>786</v>
      </c>
      <c r="I437" s="152" t="s">
        <v>803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798</v>
      </c>
      <c r="F438" s="152">
        <v>25476</v>
      </c>
      <c r="G438" s="152"/>
      <c r="H438" s="152" t="s">
        <v>786</v>
      </c>
      <c r="I438" s="152" t="s">
        <v>804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798</v>
      </c>
      <c r="F439" s="152">
        <v>25477</v>
      </c>
      <c r="G439" s="152"/>
      <c r="H439" s="152" t="s">
        <v>786</v>
      </c>
      <c r="I439" s="152" t="s">
        <v>800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798</v>
      </c>
      <c r="F440" s="152">
        <v>25478</v>
      </c>
      <c r="G440" s="152"/>
      <c r="H440" s="152" t="s">
        <v>786</v>
      </c>
      <c r="I440" s="152" t="s">
        <v>801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798</v>
      </c>
      <c r="F441" s="152">
        <v>25479</v>
      </c>
      <c r="G441" s="152"/>
      <c r="H441" s="152" t="s">
        <v>786</v>
      </c>
      <c r="I441" s="152" t="s">
        <v>802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805</v>
      </c>
      <c r="F442" s="152">
        <v>25480</v>
      </c>
      <c r="G442" s="152"/>
      <c r="H442" s="152" t="s">
        <v>786</v>
      </c>
      <c r="I442" s="152" t="s">
        <v>805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806</v>
      </c>
      <c r="F443" s="152">
        <v>25484</v>
      </c>
      <c r="G443" s="152"/>
      <c r="H443" s="152" t="s">
        <v>786</v>
      </c>
      <c r="I443" s="152" t="s">
        <v>807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806</v>
      </c>
      <c r="F444" s="152">
        <v>25485</v>
      </c>
      <c r="G444" s="152"/>
      <c r="H444" s="152" t="s">
        <v>786</v>
      </c>
      <c r="I444" s="152" t="s">
        <v>808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806</v>
      </c>
      <c r="F445" s="152">
        <v>25486</v>
      </c>
      <c r="G445" s="152"/>
      <c r="H445" s="152" t="s">
        <v>786</v>
      </c>
      <c r="I445" s="152" t="s">
        <v>809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810</v>
      </c>
      <c r="F446" s="152">
        <v>25487</v>
      </c>
      <c r="G446" s="152"/>
      <c r="H446" s="152" t="s">
        <v>786</v>
      </c>
      <c r="I446" s="152" t="s">
        <v>810</v>
      </c>
      <c r="J446" s="152">
        <v>4</v>
      </c>
      <c r="K446" s="153">
        <v>1.1000000000000001</v>
      </c>
      <c r="L446" s="197" t="s">
        <v>290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811</v>
      </c>
      <c r="F447" s="152">
        <v>25488</v>
      </c>
      <c r="G447" s="152"/>
      <c r="H447" s="152" t="s">
        <v>786</v>
      </c>
      <c r="I447" s="152" t="s">
        <v>812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811</v>
      </c>
      <c r="F448" s="152">
        <v>25489</v>
      </c>
      <c r="G448" s="152"/>
      <c r="H448" s="152" t="s">
        <v>786</v>
      </c>
      <c r="I448" s="152" t="s">
        <v>813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814</v>
      </c>
      <c r="F449" s="152">
        <v>25490</v>
      </c>
      <c r="G449" s="152"/>
      <c r="H449" s="152" t="s">
        <v>786</v>
      </c>
      <c r="I449" s="152" t="s">
        <v>814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815</v>
      </c>
      <c r="F450" s="152">
        <v>25491</v>
      </c>
      <c r="G450" s="152"/>
      <c r="H450" s="152" t="s">
        <v>786</v>
      </c>
      <c r="I450" s="152" t="s">
        <v>815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788</v>
      </c>
      <c r="F451" s="152">
        <v>25495</v>
      </c>
      <c r="G451" s="152"/>
      <c r="H451" s="152" t="s">
        <v>786</v>
      </c>
      <c r="I451" s="152" t="s">
        <v>790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788</v>
      </c>
      <c r="F452" s="152">
        <v>25496</v>
      </c>
      <c r="G452" s="152"/>
      <c r="H452" s="152" t="s">
        <v>786</v>
      </c>
      <c r="I452" s="152" t="s">
        <v>791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788</v>
      </c>
      <c r="F453" s="152">
        <v>25497</v>
      </c>
      <c r="G453" s="152"/>
      <c r="H453" s="152" t="s">
        <v>786</v>
      </c>
      <c r="I453" s="152" t="s">
        <v>792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793</v>
      </c>
      <c r="F454" s="152">
        <v>25498</v>
      </c>
      <c r="G454" s="152"/>
      <c r="H454" s="152" t="s">
        <v>786</v>
      </c>
      <c r="I454" s="152" t="s">
        <v>794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793</v>
      </c>
      <c r="F455" s="152">
        <v>25499</v>
      </c>
      <c r="G455" s="152"/>
      <c r="H455" s="152" t="s">
        <v>786</v>
      </c>
      <c r="I455" s="152" t="s">
        <v>795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793</v>
      </c>
      <c r="F456" s="152">
        <v>25500</v>
      </c>
      <c r="G456" s="152"/>
      <c r="H456" s="152" t="s">
        <v>786</v>
      </c>
      <c r="I456" s="152" t="s">
        <v>796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169</v>
      </c>
      <c r="F457" s="160">
        <v>25501</v>
      </c>
      <c r="G457" s="160"/>
      <c r="H457" s="160" t="s">
        <v>829</v>
      </c>
      <c r="I457" s="179" t="s">
        <v>830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676</v>
      </c>
      <c r="F458" s="160">
        <v>25502</v>
      </c>
      <c r="G458" s="160"/>
      <c r="H458" s="160" t="s">
        <v>829</v>
      </c>
      <c r="I458" s="160" t="s">
        <v>677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685</v>
      </c>
      <c r="F459" s="160">
        <v>25503</v>
      </c>
      <c r="G459" s="160"/>
      <c r="H459" s="160" t="s">
        <v>829</v>
      </c>
      <c r="I459" s="160" t="s">
        <v>686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277</v>
      </c>
      <c r="F460" s="162">
        <v>25504</v>
      </c>
      <c r="G460" s="162"/>
      <c r="H460" s="162" t="s">
        <v>219</v>
      </c>
      <c r="I460" s="152" t="s">
        <v>280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288</v>
      </c>
      <c r="F461" s="162">
        <v>25505</v>
      </c>
      <c r="G461" s="162"/>
      <c r="H461" s="162" t="s">
        <v>219</v>
      </c>
      <c r="I461" s="152" t="s">
        <v>289</v>
      </c>
      <c r="J461" s="152">
        <v>4</v>
      </c>
      <c r="K461" s="163">
        <v>1.3</v>
      </c>
      <c r="L461" s="197" t="s">
        <v>290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288</v>
      </c>
      <c r="F462" s="162">
        <v>25506</v>
      </c>
      <c r="G462" s="162"/>
      <c r="H462" s="162" t="s">
        <v>219</v>
      </c>
      <c r="I462" s="152" t="s">
        <v>291</v>
      </c>
      <c r="J462" s="152">
        <v>4</v>
      </c>
      <c r="K462" s="163">
        <v>1.3</v>
      </c>
      <c r="L462" s="197" t="s">
        <v>290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421</v>
      </c>
      <c r="F463" s="162">
        <v>25507</v>
      </c>
      <c r="G463" s="162"/>
      <c r="H463" s="162" t="s">
        <v>354</v>
      </c>
      <c r="I463" s="152" t="s">
        <v>427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510</v>
      </c>
      <c r="F464" s="162">
        <v>25508</v>
      </c>
      <c r="G464" s="162"/>
      <c r="H464" s="162" t="s">
        <v>460</v>
      </c>
      <c r="I464" s="177" t="s">
        <v>511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638</v>
      </c>
      <c r="F465" s="178">
        <v>25509</v>
      </c>
      <c r="G465" s="178"/>
      <c r="H465" s="178" t="s">
        <v>600</v>
      </c>
      <c r="I465" s="177" t="s">
        <v>639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638</v>
      </c>
      <c r="F466" s="178">
        <v>25510</v>
      </c>
      <c r="G466" s="178"/>
      <c r="H466" s="178" t="s">
        <v>600</v>
      </c>
      <c r="I466" s="177" t="s">
        <v>640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638</v>
      </c>
      <c r="F467" s="178">
        <v>25511</v>
      </c>
      <c r="G467" s="178"/>
      <c r="H467" s="178" t="s">
        <v>600</v>
      </c>
      <c r="I467" s="177" t="s">
        <v>641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642</v>
      </c>
      <c r="F468" s="178">
        <v>25512</v>
      </c>
      <c r="G468" s="178"/>
      <c r="H468" s="178" t="s">
        <v>600</v>
      </c>
      <c r="I468" s="177" t="s">
        <v>643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644</v>
      </c>
      <c r="F469" s="178">
        <v>25513</v>
      </c>
      <c r="G469" s="178"/>
      <c r="H469" s="178" t="s">
        <v>600</v>
      </c>
      <c r="I469" s="177" t="s">
        <v>645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644</v>
      </c>
      <c r="F470" s="178">
        <v>25514</v>
      </c>
      <c r="G470" s="178"/>
      <c r="H470" s="178" t="s">
        <v>600</v>
      </c>
      <c r="I470" s="177" t="s">
        <v>646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644</v>
      </c>
      <c r="F471" s="178">
        <v>25515</v>
      </c>
      <c r="G471" s="178"/>
      <c r="H471" s="178" t="s">
        <v>600</v>
      </c>
      <c r="I471" s="177" t="s">
        <v>647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644</v>
      </c>
      <c r="F472" s="178">
        <v>25516</v>
      </c>
      <c r="G472" s="178"/>
      <c r="H472" s="178" t="s">
        <v>600</v>
      </c>
      <c r="I472" s="177" t="s">
        <v>648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644</v>
      </c>
      <c r="F473" s="178">
        <v>25517</v>
      </c>
      <c r="G473" s="178"/>
      <c r="H473" s="178" t="s">
        <v>600</v>
      </c>
      <c r="I473" s="177" t="s">
        <v>649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644</v>
      </c>
      <c r="F474" s="178">
        <v>25518</v>
      </c>
      <c r="G474" s="178"/>
      <c r="H474" s="178" t="s">
        <v>600</v>
      </c>
      <c r="I474" s="177" t="s">
        <v>650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651</v>
      </c>
      <c r="F475" s="178">
        <v>25519</v>
      </c>
      <c r="G475" s="178"/>
      <c r="H475" s="178" t="s">
        <v>600</v>
      </c>
      <c r="I475" s="177" t="s">
        <v>652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653</v>
      </c>
      <c r="F476" s="178">
        <v>25520</v>
      </c>
      <c r="G476" s="178"/>
      <c r="H476" s="178" t="s">
        <v>600</v>
      </c>
      <c r="I476" s="177" t="s">
        <v>654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653</v>
      </c>
      <c r="F477" s="178">
        <v>25521</v>
      </c>
      <c r="G477" s="178"/>
      <c r="H477" s="178" t="s">
        <v>600</v>
      </c>
      <c r="I477" s="177" t="s">
        <v>655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656</v>
      </c>
      <c r="F478" s="178">
        <v>25522</v>
      </c>
      <c r="G478" s="178"/>
      <c r="H478" s="178" t="s">
        <v>600</v>
      </c>
      <c r="I478" s="177" t="s">
        <v>657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656</v>
      </c>
      <c r="F479" s="178">
        <v>25523</v>
      </c>
      <c r="G479" s="178"/>
      <c r="H479" s="178" t="s">
        <v>600</v>
      </c>
      <c r="I479" s="177" t="s">
        <v>658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656</v>
      </c>
      <c r="F480" s="178">
        <v>25524</v>
      </c>
      <c r="G480" s="178"/>
      <c r="H480" s="178" t="s">
        <v>600</v>
      </c>
      <c r="I480" s="177" t="s">
        <v>659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660</v>
      </c>
      <c r="F481" s="178">
        <v>25525</v>
      </c>
      <c r="G481" s="178"/>
      <c r="H481" s="178" t="s">
        <v>600</v>
      </c>
      <c r="I481" s="177" t="s">
        <v>661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666</v>
      </c>
      <c r="F482" s="162">
        <v>25526</v>
      </c>
      <c r="G482" s="162"/>
      <c r="H482" s="162" t="s">
        <v>662</v>
      </c>
      <c r="I482" s="152" t="s">
        <v>667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666</v>
      </c>
      <c r="F483" s="162">
        <v>25527</v>
      </c>
      <c r="G483" s="162"/>
      <c r="H483" s="162" t="s">
        <v>662</v>
      </c>
      <c r="I483" s="152" t="s">
        <v>668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673</v>
      </c>
      <c r="F484" s="162">
        <v>25528</v>
      </c>
      <c r="G484" s="162"/>
      <c r="H484" s="162" t="s">
        <v>829</v>
      </c>
      <c r="I484" s="152" t="s">
        <v>674</v>
      </c>
      <c r="J484" s="152">
        <v>4</v>
      </c>
      <c r="K484" s="153">
        <v>1.1000000000000001</v>
      </c>
      <c r="L484" s="197" t="s">
        <v>290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673</v>
      </c>
      <c r="F485" s="162">
        <v>25529</v>
      </c>
      <c r="G485" s="162"/>
      <c r="H485" s="162" t="s">
        <v>829</v>
      </c>
      <c r="I485" s="152" t="s">
        <v>675</v>
      </c>
      <c r="J485" s="152">
        <v>4</v>
      </c>
      <c r="K485" s="153">
        <v>1.1000000000000001</v>
      </c>
      <c r="L485" s="197" t="s">
        <v>290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681</v>
      </c>
      <c r="F486" s="162">
        <v>25530</v>
      </c>
      <c r="G486" s="162"/>
      <c r="H486" s="162" t="s">
        <v>829</v>
      </c>
      <c r="I486" s="152" t="s">
        <v>682</v>
      </c>
      <c r="J486" s="152">
        <v>4</v>
      </c>
      <c r="K486" s="153">
        <v>1.1000000000000001</v>
      </c>
      <c r="L486" s="197" t="s">
        <v>290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601</v>
      </c>
      <c r="F487" s="175">
        <v>25531</v>
      </c>
      <c r="G487" s="175"/>
      <c r="H487" s="175" t="s">
        <v>600</v>
      </c>
      <c r="I487" s="174" t="s">
        <v>602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831</v>
      </c>
      <c r="F488" s="162">
        <v>25532</v>
      </c>
      <c r="G488" s="162"/>
      <c r="H488" s="162" t="s">
        <v>829</v>
      </c>
      <c r="I488" s="160" t="s">
        <v>832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831</v>
      </c>
      <c r="F489" s="162">
        <v>25533</v>
      </c>
      <c r="G489" s="162"/>
      <c r="H489" s="162" t="s">
        <v>829</v>
      </c>
      <c r="I489" s="160" t="s">
        <v>833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831</v>
      </c>
      <c r="F490" s="162">
        <v>25534</v>
      </c>
      <c r="G490" s="162"/>
      <c r="H490" s="162" t="s">
        <v>829</v>
      </c>
      <c r="I490" s="160" t="s">
        <v>836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831</v>
      </c>
      <c r="F491" s="162">
        <v>25535</v>
      </c>
      <c r="G491" s="162"/>
      <c r="H491" s="162" t="s">
        <v>829</v>
      </c>
      <c r="I491" s="160" t="s">
        <v>837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831</v>
      </c>
      <c r="F492" s="162">
        <v>25536</v>
      </c>
      <c r="G492" s="162"/>
      <c r="H492" s="162" t="s">
        <v>829</v>
      </c>
      <c r="I492" s="160" t="s">
        <v>840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831</v>
      </c>
      <c r="F493" s="162">
        <v>25537</v>
      </c>
      <c r="G493" s="162"/>
      <c r="H493" s="162" t="s">
        <v>829</v>
      </c>
      <c r="I493" s="160" t="s">
        <v>841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849</v>
      </c>
      <c r="F494" s="162">
        <v>25538</v>
      </c>
      <c r="G494" s="162"/>
      <c r="H494" s="162" t="s">
        <v>829</v>
      </c>
      <c r="I494" s="160" t="s">
        <v>850</v>
      </c>
      <c r="J494" s="160">
        <v>4</v>
      </c>
      <c r="K494" s="163">
        <v>1.6</v>
      </c>
      <c r="L494" s="200" t="s">
        <v>290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851</v>
      </c>
      <c r="F495" s="162">
        <v>25539</v>
      </c>
      <c r="G495" s="162"/>
      <c r="H495" s="162" t="s">
        <v>829</v>
      </c>
      <c r="I495" s="160" t="s">
        <v>852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851</v>
      </c>
      <c r="F496" s="162">
        <v>25540</v>
      </c>
      <c r="G496" s="162"/>
      <c r="H496" s="162" t="s">
        <v>829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851</v>
      </c>
      <c r="F497" s="162">
        <v>25541</v>
      </c>
      <c r="G497" s="162"/>
      <c r="H497" s="162" t="s">
        <v>829</v>
      </c>
      <c r="I497" s="160" t="s">
        <v>854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884</v>
      </c>
      <c r="C1" t="s">
        <v>33</v>
      </c>
      <c r="D1" t="s">
        <v>216</v>
      </c>
      <c r="E1" t="s">
        <v>883</v>
      </c>
      <c r="F1" t="s">
        <v>882</v>
      </c>
      <c r="G1" t="s">
        <v>888</v>
      </c>
      <c r="H1" t="s">
        <v>881</v>
      </c>
      <c r="I1" t="s">
        <v>880</v>
      </c>
      <c r="J1" t="s">
        <v>9</v>
      </c>
      <c r="N1" t="s">
        <v>33</v>
      </c>
      <c r="P1" t="s">
        <v>891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892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893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946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152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23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5"/>
      <c r="X6" s="13"/>
    </row>
    <row r="7" spans="1:24" ht="15.75" thickBot="1" x14ac:dyDescent="0.3">
      <c r="A7" s="14"/>
      <c r="B7" s="20" t="s">
        <v>145</v>
      </c>
      <c r="C7" s="56" t="s">
        <v>146</v>
      </c>
      <c r="D7" s="11"/>
      <c r="E7" s="54"/>
      <c r="F7" s="55" t="s">
        <v>149</v>
      </c>
      <c r="G7" s="55"/>
      <c r="H7" s="426" t="s">
        <v>151</v>
      </c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27"/>
      <c r="F8" s="428"/>
      <c r="G8" s="428">
        <f>IF(ISERROR(VLOOKUP($D$5,Crebolijst!$A:$C,3,0)),0,VLOOKUP($D$5,Crebolijst!$A:$C,3,0))</f>
        <v>0</v>
      </c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9"/>
      <c r="X8" s="13"/>
    </row>
    <row r="9" spans="1:24" ht="15.75" thickBot="1" x14ac:dyDescent="0.3">
      <c r="A9" s="14"/>
      <c r="B9" s="9" t="s">
        <v>147</v>
      </c>
      <c r="C9" s="9" t="s">
        <v>148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7" t="s">
        <v>150</v>
      </c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9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144</v>
      </c>
      <c r="C12" s="17"/>
      <c r="D12" s="11"/>
      <c r="E12" s="417" t="s">
        <v>10</v>
      </c>
      <c r="F12" s="418"/>
      <c r="G12" s="419"/>
      <c r="H12" s="23"/>
      <c r="I12" s="420" t="s">
        <v>11</v>
      </c>
      <c r="J12" s="421"/>
      <c r="K12" s="422"/>
      <c r="L12" s="23"/>
      <c r="M12" s="420" t="s">
        <v>12</v>
      </c>
      <c r="N12" s="421"/>
      <c r="O12" s="422"/>
      <c r="P12" s="16"/>
      <c r="Q12" s="420" t="s">
        <v>15</v>
      </c>
      <c r="R12" s="421"/>
      <c r="S12" s="422"/>
      <c r="T12" s="16"/>
      <c r="U12" s="417" t="s">
        <v>4</v>
      </c>
      <c r="V12" s="418"/>
      <c r="W12" s="419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FA3FFWUC75VM-200-560</_dlc_DocId>
    <_dlc_DocIdUrl xmlns="826a45a5-7029-484a-9cf3-b835024adcd4">
      <Url>https://www.mijnlentiz.nl/scholen/lifecollege/MBO/fov/_layouts/DocIdRedir.aspx?ID=FA3FFWUC75VM-200-560</Url>
      <Description>FA3FFWUC75VM-200-560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office/2006/metadata/properties"/>
    <ds:schemaRef ds:uri="826a45a5-7029-484a-9cf3-b835024adcd4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2017-09-07T08:43:38Z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04c01dc3-a8a4-4583-8525-cd7e9c580696</vt:lpwstr>
  </property>
</Properties>
</file>