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6b6f45f8fbc939/Werk/"/>
    </mc:Choice>
  </mc:AlternateContent>
  <xr:revisionPtr revIDLastSave="0" documentId="8_{14017546-57D7-4CC8-8788-CB273AD6F9A9}" xr6:coauthVersionLast="34" xr6:coauthVersionMax="34" xr10:uidLastSave="{00000000-0000-0000-0000-000000000000}"/>
  <bookViews>
    <workbookView xWindow="0" yWindow="0" windowWidth="28800" windowHeight="11625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Examenprogramma!$A$1:$F$28</definedName>
    <definedName name="_xlnm.Print_Area" localSheetId="0">Opleidingseis!$A$1:$Y$68</definedName>
    <definedName name="_xlnm.Print_Area" localSheetId="1">Opleidingsplan!$A$1:$CD$90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Examenprogramma!$A$12:$A$21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P32" i="2" l="1"/>
  <c r="M32" i="2"/>
  <c r="BA31" i="2" l="1"/>
  <c r="AX31" i="2"/>
  <c r="AU31" i="2"/>
  <c r="AU29" i="2"/>
  <c r="AR31" i="2"/>
  <c r="AR29" i="2"/>
  <c r="AO33" i="2"/>
  <c r="AE18" i="2"/>
  <c r="AB18" i="2"/>
  <c r="AS45" i="2" l="1"/>
  <c r="AV45" i="2"/>
  <c r="BB45" i="2"/>
  <c r="AY45" i="2"/>
  <c r="BA38" i="2"/>
  <c r="AX38" i="2"/>
  <c r="AU38" i="2"/>
  <c r="AR38" i="2"/>
  <c r="BA79" i="2"/>
  <c r="BA40" i="2"/>
  <c r="BA34" i="2"/>
  <c r="BA29" i="2"/>
  <c r="BA17" i="2"/>
  <c r="AX79" i="2"/>
  <c r="AX40" i="2"/>
  <c r="AX34" i="2"/>
  <c r="AX29" i="2"/>
  <c r="AX17" i="2"/>
  <c r="AU79" i="2"/>
  <c r="AU40" i="2"/>
  <c r="AU35" i="2"/>
  <c r="AU34" i="2"/>
  <c r="AU19" i="2"/>
  <c r="AU17" i="2"/>
  <c r="AR79" i="2"/>
  <c r="AR40" i="2"/>
  <c r="AR35" i="2"/>
  <c r="AR34" i="2"/>
  <c r="AR19" i="2"/>
  <c r="AR17" i="2"/>
  <c r="AK29" i="2"/>
  <c r="AK18" i="2"/>
  <c r="AK38" i="2"/>
  <c r="AH38" i="2"/>
  <c r="AE38" i="2"/>
  <c r="AB38" i="2"/>
  <c r="AH29" i="2"/>
  <c r="AH18" i="2"/>
  <c r="AB39" i="2"/>
  <c r="AK39" i="2"/>
  <c r="AH39" i="2"/>
  <c r="AE39" i="2"/>
  <c r="AE35" i="2"/>
  <c r="AE29" i="2"/>
  <c r="Y33" i="2"/>
  <c r="AB31" i="2"/>
  <c r="AB29" i="2"/>
  <c r="V79" i="2"/>
  <c r="S79" i="2"/>
  <c r="V35" i="2"/>
  <c r="V34" i="2"/>
  <c r="V29" i="2"/>
  <c r="S35" i="2"/>
  <c r="S34" i="2"/>
  <c r="M33" i="2"/>
  <c r="P33" i="2"/>
  <c r="S29" i="2"/>
  <c r="P34" i="2"/>
  <c r="P30" i="2"/>
  <c r="P29" i="2"/>
  <c r="V19" i="2"/>
  <c r="S19" i="2"/>
  <c r="P19" i="2"/>
  <c r="P18" i="2"/>
  <c r="M34" i="2"/>
  <c r="M30" i="2"/>
  <c r="M18" i="2"/>
  <c r="M29" i="2"/>
  <c r="M19" i="2"/>
  <c r="AK17" i="2"/>
  <c r="AL44" i="2"/>
  <c r="AK79" i="2"/>
  <c r="AK35" i="2"/>
  <c r="AK34" i="2"/>
  <c r="AK31" i="2"/>
  <c r="AK19" i="2"/>
  <c r="W43" i="2"/>
  <c r="V18" i="2"/>
  <c r="V38" i="2"/>
  <c r="V33" i="2"/>
  <c r="V31" i="2"/>
  <c r="V17" i="2"/>
  <c r="B26" i="14"/>
  <c r="T43" i="2" l="1"/>
  <c r="S31" i="2"/>
  <c r="P31" i="2"/>
  <c r="M31" i="2"/>
  <c r="S33" i="2"/>
  <c r="S18" i="2"/>
  <c r="S17" i="2"/>
  <c r="P17" i="2"/>
  <c r="M17" i="2"/>
  <c r="J33" i="2" l="1"/>
  <c r="AI44" i="2"/>
  <c r="V81" i="2"/>
  <c r="P79" i="2"/>
  <c r="M79" i="2"/>
  <c r="S38" i="2"/>
  <c r="P38" i="2"/>
  <c r="M38" i="2"/>
  <c r="AB34" i="2"/>
  <c r="AF44" i="2"/>
  <c r="AC44" i="2"/>
  <c r="AH35" i="2"/>
  <c r="AH34" i="2"/>
  <c r="AE34" i="2"/>
  <c r="AE30" i="2"/>
  <c r="AB30" i="2"/>
  <c r="AE31" i="2"/>
  <c r="AH31" i="2"/>
  <c r="AH79" i="2"/>
  <c r="AE79" i="2"/>
  <c r="AB79" i="2"/>
  <c r="AE19" i="2"/>
  <c r="AE17" i="2"/>
  <c r="AH19" i="2"/>
  <c r="AH17" i="2"/>
  <c r="AB19" i="2"/>
  <c r="AB17" i="2"/>
  <c r="J35" i="2" l="1"/>
  <c r="J34" i="2"/>
  <c r="Y34" i="2" l="1"/>
  <c r="AK81" i="2" l="1"/>
  <c r="Y39" i="2" l="1"/>
  <c r="Y38" i="2"/>
  <c r="Y31" i="2"/>
  <c r="Y29" i="2"/>
  <c r="Y30" i="2"/>
  <c r="Y32" i="2"/>
  <c r="G42" i="16"/>
  <c r="AR7" i="10" l="1"/>
  <c r="BF62" i="2" l="1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D6" i="2"/>
  <c r="BG80" i="2" l="1"/>
  <c r="BG81" i="2"/>
  <c r="BG79" i="2"/>
  <c r="BE80" i="2"/>
  <c r="BE81" i="2"/>
  <c r="BE79" i="2"/>
  <c r="BD80" i="2"/>
  <c r="BD81" i="2"/>
  <c r="BD79" i="2"/>
  <c r="BF61" i="2"/>
  <c r="BE44" i="2"/>
  <c r="BE45" i="2"/>
  <c r="BE46" i="2"/>
  <c r="BE47" i="2"/>
  <c r="BE43" i="2"/>
  <c r="BG39" i="2"/>
  <c r="BG40" i="2"/>
  <c r="BG38" i="2"/>
  <c r="BD39" i="2"/>
  <c r="BD40" i="2"/>
  <c r="BD38" i="2"/>
  <c r="BG29" i="2"/>
  <c r="BG30" i="2"/>
  <c r="BG31" i="2"/>
  <c r="BG32" i="2"/>
  <c r="BG34" i="2"/>
  <c r="BG35" i="2"/>
  <c r="BD29" i="2"/>
  <c r="BD30" i="2"/>
  <c r="BD31" i="2"/>
  <c r="BD32" i="2"/>
  <c r="BD34" i="2"/>
  <c r="BD35" i="2"/>
  <c r="BG18" i="2"/>
  <c r="BG19" i="2"/>
  <c r="BG20" i="2"/>
  <c r="BG21" i="2"/>
  <c r="BG22" i="2"/>
  <c r="BG23" i="2"/>
  <c r="BG24" i="2"/>
  <c r="BG25" i="2"/>
  <c r="BG26" i="2"/>
  <c r="BG17" i="2"/>
  <c r="BD18" i="2"/>
  <c r="BD19" i="2"/>
  <c r="BD20" i="2"/>
  <c r="BD21" i="2"/>
  <c r="BD22" i="2"/>
  <c r="BD23" i="2"/>
  <c r="BD24" i="2"/>
  <c r="BD25" i="2"/>
  <c r="BD26" i="2"/>
  <c r="BD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A83" i="2"/>
  <c r="BZ83" i="2"/>
  <c r="BY83" i="2"/>
  <c r="BX83" i="2"/>
  <c r="BV83" i="2"/>
  <c r="BU83" i="2"/>
  <c r="BT83" i="2"/>
  <c r="BS83" i="2"/>
  <c r="BQ83" i="2"/>
  <c r="BP83" i="2"/>
  <c r="BO83" i="2"/>
  <c r="BN83" i="2"/>
  <c r="BL83" i="2"/>
  <c r="BK83" i="2"/>
  <c r="BJ83" i="2"/>
  <c r="BI83" i="2"/>
  <c r="BX12" i="2"/>
  <c r="H5" i="10" l="1"/>
  <c r="BV85" i="2"/>
  <c r="BL85" i="2"/>
  <c r="BQ85" i="2"/>
  <c r="CA85" i="2"/>
  <c r="BG83" i="2"/>
  <c r="N83" i="2"/>
  <c r="J18" i="2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Y9" i="10"/>
  <c r="AT8" i="10"/>
  <c r="H11" i="10" s="1"/>
  <c r="AT7" i="10"/>
  <c r="AY7" i="10"/>
  <c r="AY8" i="10"/>
  <c r="G21" i="10"/>
  <c r="H10" i="10" l="1"/>
  <c r="D90" i="2"/>
  <c r="D89" i="2"/>
  <c r="D88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P81" i="2"/>
  <c r="AO81" i="2"/>
  <c r="AP80" i="2"/>
  <c r="AO80" i="2"/>
  <c r="AP79" i="2"/>
  <c r="AO79" i="2"/>
  <c r="AP47" i="2"/>
  <c r="AP46" i="2"/>
  <c r="AP45" i="2"/>
  <c r="AP44" i="2"/>
  <c r="AP43" i="2"/>
  <c r="AO40" i="2"/>
  <c r="AO39" i="2"/>
  <c r="AO38" i="2"/>
  <c r="AO35" i="2"/>
  <c r="AO34" i="2"/>
  <c r="CC34" i="2" s="1"/>
  <c r="AO32" i="2"/>
  <c r="AO31" i="2"/>
  <c r="AO30" i="2"/>
  <c r="AO29" i="2"/>
  <c r="AO26" i="2"/>
  <c r="AO25" i="2"/>
  <c r="AO24" i="2"/>
  <c r="AO23" i="2"/>
  <c r="AO22" i="2"/>
  <c r="AO21" i="2"/>
  <c r="AO20" i="2"/>
  <c r="AO19" i="2"/>
  <c r="AO18" i="2"/>
  <c r="AO17" i="2"/>
  <c r="BA12" i="2"/>
  <c r="Z81" i="2"/>
  <c r="Y81" i="2"/>
  <c r="Z80" i="2"/>
  <c r="Y80" i="2"/>
  <c r="Z79" i="2"/>
  <c r="Y79" i="2"/>
  <c r="Z47" i="2"/>
  <c r="Z46" i="2"/>
  <c r="Z45" i="2"/>
  <c r="Z44" i="2"/>
  <c r="Z43" i="2"/>
  <c r="Y40" i="2"/>
  <c r="Y35" i="2"/>
  <c r="Y26" i="2"/>
  <c r="Y25" i="2"/>
  <c r="Y24" i="2"/>
  <c r="Y23" i="2"/>
  <c r="Y22" i="2"/>
  <c r="Y21" i="2"/>
  <c r="Y20" i="2"/>
  <c r="CC20" i="2" s="1"/>
  <c r="Y19" i="2"/>
  <c r="Y18" i="2"/>
  <c r="CC18" i="2" s="1"/>
  <c r="Y17" i="2"/>
  <c r="CC17" i="2" s="1"/>
  <c r="AK12" i="2"/>
  <c r="K80" i="2"/>
  <c r="K81" i="2"/>
  <c r="K79" i="2"/>
  <c r="K44" i="2"/>
  <c r="K45" i="2"/>
  <c r="K46" i="2"/>
  <c r="K47" i="2"/>
  <c r="K43" i="2"/>
  <c r="D5" i="2"/>
  <c r="D8" i="2"/>
  <c r="D9" i="2"/>
  <c r="D10" i="2"/>
  <c r="J29" i="2"/>
  <c r="J30" i="2"/>
  <c r="J31" i="2"/>
  <c r="J32" i="2"/>
  <c r="J38" i="2"/>
  <c r="J39" i="2"/>
  <c r="J40" i="2"/>
  <c r="J79" i="2"/>
  <c r="J80" i="2"/>
  <c r="J81" i="2"/>
  <c r="J19" i="2"/>
  <c r="J21" i="2"/>
  <c r="J22" i="2"/>
  <c r="J23" i="2"/>
  <c r="CC23" i="2" s="1"/>
  <c r="J24" i="2"/>
  <c r="J25" i="2"/>
  <c r="J26" i="2"/>
  <c r="BB83" i="2"/>
  <c r="BA83" i="2"/>
  <c r="AY83" i="2"/>
  <c r="AX83" i="2"/>
  <c r="AV83" i="2"/>
  <c r="AU83" i="2"/>
  <c r="AS83" i="2"/>
  <c r="AR83" i="2"/>
  <c r="AL83" i="2"/>
  <c r="AK83" i="2"/>
  <c r="AI83" i="2"/>
  <c r="AH83" i="2"/>
  <c r="AI85" i="2" s="1"/>
  <c r="AF83" i="2"/>
  <c r="AE83" i="2"/>
  <c r="AC83" i="2"/>
  <c r="AB83" i="2"/>
  <c r="AC85" i="2" s="1"/>
  <c r="AF85" i="2" l="1"/>
  <c r="AL85" i="2"/>
  <c r="CC35" i="2"/>
  <c r="CC31" i="2"/>
  <c r="CC81" i="2"/>
  <c r="CC40" i="2"/>
  <c r="CC38" i="2"/>
  <c r="CC29" i="2"/>
  <c r="CD45" i="2"/>
  <c r="CD80" i="2"/>
  <c r="CC25" i="2"/>
  <c r="CC21" i="2"/>
  <c r="CC22" i="2"/>
  <c r="CC39" i="2"/>
  <c r="CC32" i="2"/>
  <c r="CC26" i="2"/>
  <c r="CC24" i="2"/>
  <c r="CC30" i="2"/>
  <c r="CD46" i="2"/>
  <c r="CD81" i="2"/>
  <c r="CD44" i="2"/>
  <c r="CD43" i="2"/>
  <c r="CD47" i="2"/>
  <c r="CC80" i="2"/>
  <c r="CC79" i="2"/>
  <c r="CC19" i="2"/>
  <c r="CD79" i="2"/>
  <c r="AV85" i="2"/>
  <c r="BB85" i="2"/>
  <c r="AO83" i="2"/>
  <c r="O27" i="10" s="1"/>
  <c r="AS85" i="2"/>
  <c r="Z83" i="2"/>
  <c r="K41" i="10" s="1"/>
  <c r="Y83" i="2"/>
  <c r="K25" i="10" s="1"/>
  <c r="J83" i="2"/>
  <c r="AP83" i="2"/>
  <c r="O43" i="10" s="1"/>
  <c r="AY85" i="2"/>
  <c r="Q83" i="2"/>
  <c r="P83" i="2"/>
  <c r="M83" i="2"/>
  <c r="N85" i="2" s="1"/>
  <c r="K83" i="2"/>
  <c r="G39" i="10" s="1"/>
  <c r="AP85" i="2" l="1"/>
  <c r="Z85" i="2"/>
  <c r="BF83" i="2"/>
  <c r="BE83" i="2"/>
  <c r="S45" i="10" s="1"/>
  <c r="CD83" i="2"/>
  <c r="BD83" i="2"/>
  <c r="S29" i="10" s="1"/>
  <c r="CC83" i="2"/>
  <c r="Q85" i="2"/>
  <c r="D7" i="2"/>
  <c r="BG85" i="2" l="1"/>
  <c r="CD85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3" i="2"/>
  <c r="T83" i="2"/>
  <c r="V83" i="2"/>
  <c r="W83" i="2"/>
  <c r="K85" i="2" l="1"/>
  <c r="T85" i="2"/>
  <c r="W85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<sst xmlns="http://schemas.openxmlformats.org/spreadsheetml/2006/main" count="3239" uniqueCount="985">
  <si>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</si>
  <si>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</si>
  <si>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</si>
  <si>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</si>
  <si>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</si>
  <si>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</si>
  <si>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</si>
  <si>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</si>
  <si>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</si>
  <si>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</si>
  <si>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</si>
  <si>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</si>
  <si>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</si>
  <si>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</si>
  <si>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</si>
  <si>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</si>
  <si>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</si>
  <si>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</si>
  <si>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</si>
  <si>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</si>
  <si>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</si>
  <si>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</si>
  <si>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</si>
  <si>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</si>
  <si>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</si>
  <si>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</si>
  <si>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</si>
  <si>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</si>
  <si>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</si>
  <si>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</si>
  <si>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</si>
  <si>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</si>
  <si>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</si>
  <si>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</si>
  <si>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</si>
  <si>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</si>
  <si>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</si>
  <si>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</si>
  <si>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</si>
  <si>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</si>
  <si>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</si>
  <si>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</si>
  <si>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</si>
  <si>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</si>
  <si>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</si>
  <si>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</si>
  <si>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</si>
  <si>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</si>
  <si>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</si>
  <si>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</si>
  <si>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</si>
  <si>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</si>
  <si>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</si>
  <si>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</si>
  <si>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</si>
  <si>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</si>
  <si>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</si>
  <si>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</si>
  <si>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</si>
  <si>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</si>
  <si>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</si>
  <si>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</si>
  <si>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</si>
  <si>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</si>
  <si>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</si>
  <si>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</si>
  <si>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</si>
  <si>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</si>
  <si>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</si>
  <si>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</si>
  <si>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</si>
  <si>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</si>
  <si>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</si>
  <si>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</si>
  <si>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</si>
  <si>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</si>
  <si>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</si>
  <si>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</si>
  <si>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</si>
  <si>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</si>
  <si>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</si>
  <si>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</si>
  <si>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</si>
  <si>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</si>
  <si>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</si>
  <si>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4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</si>
  <si>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</si>
  <si>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</si>
  <si>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</si>
  <si>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</si>
  <si>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</si>
  <si>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</si>
  <si>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</si>
  <si>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</si>
  <si>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</si>
  <si>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</si>
  <si>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</si>
  <si>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</si>
  <si>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</si>
  <si>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</si>
  <si>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</si>
  <si>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</si>
  <si>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</si>
  <si>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</si>
  <si>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</si>
  <si>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</si>
  <si>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</si>
  <si>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</si>
  <si>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</si>
  <si>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</si>
  <si>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</si>
  <si>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</si>
  <si>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</si>
  <si>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</si>
  <si>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</si>
  <si>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</si>
  <si>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</si>
  <si>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</si>
  <si>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</si>
  <si>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</si>
  <si>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</si>
  <si>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</si>
  <si>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</si>
  <si>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</si>
  <si>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</si>
  <si>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</si>
  <si>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</si>
  <si>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</si>
  <si>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</si>
  <si>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</si>
  <si>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</si>
  <si>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</si>
  <si>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</si>
  <si>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</si>
  <si>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</si>
  <si>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</si>
  <si>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</si>
  <si>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</si>
  <si>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</si>
  <si>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</si>
  <si>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</si>
  <si>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</si>
  <si>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</si>
  <si>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</si>
  <si>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</si>
  <si>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</si>
  <si>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</si>
  <si>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</si>
  <si>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</si>
  <si>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</si>
  <si>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</si>
  <si>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</si>
  <si>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</si>
  <si>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</si>
  <si>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</si>
  <si>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</si>
  <si>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</si>
  <si>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</si>
  <si>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</si>
  <si>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</si>
  <si>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</si>
  <si>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</si>
  <si>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</si>
  <si>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</si>
  <si>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</si>
  <si>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</si>
  <si>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</si>
  <si>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</si>
  <si>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</si>
  <si>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</si>
  <si>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</si>
  <si>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</si>
  <si>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</si>
  <si>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</si>
  <si>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</si>
  <si>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</si>
  <si>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</si>
  <si>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</si>
  <si>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</si>
  <si>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</si>
  <si>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</si>
  <si>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</si>
  <si>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</si>
  <si>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</si>
  <si>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</si>
  <si>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</si>
  <si>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</si>
  <si>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</si>
  <si>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</si>
  <si>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</si>
  <si>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</si>
  <si>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</si>
  <si>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</si>
  <si>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</si>
  <si>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</si>
  <si>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</si>
  <si>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</si>
  <si>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</si>
  <si>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</si>
  <si>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</si>
  <si>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</si>
  <si>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</si>
  <si>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</si>
  <si>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</si>
  <si>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</si>
  <si>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</si>
  <si>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</si>
  <si>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</si>
  <si>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</si>
  <si>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</si>
  <si>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</si>
  <si>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</si>
  <si>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</si>
  <si>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</si>
  <si>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</si>
  <si>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</si>
  <si>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</si>
  <si>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</si>
  <si>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</si>
  <si>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</si>
  <si>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</si>
  <si>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</si>
  <si>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</si>
  <si>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</si>
  <si>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</si>
  <si>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</si>
  <si>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</si>
  <si>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</si>
  <si>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</si>
  <si>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</si>
  <si>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</si>
  <si>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</si>
  <si>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</si>
  <si>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</si>
  <si>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</si>
  <si>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</si>
  <si>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</si>
  <si>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</si>
  <si>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</si>
  <si>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</si>
  <si>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</si>
  <si>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</si>
  <si>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</si>
  <si>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</si>
  <si>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</si>
  <si>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</si>
  <si>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</si>
  <si>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</si>
  <si>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</si>
  <si>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</si>
  <si>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</si>
  <si>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</si>
  <si>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</si>
  <si>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</si>
  <si>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</si>
  <si>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</si>
  <si>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</si>
  <si>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</si>
  <si>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</si>
  <si>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</si>
  <si>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</si>
  <si>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</si>
  <si>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</si>
  <si>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</si>
  <si>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</si>
  <si>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</si>
  <si>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</si>
  <si>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</si>
  <si>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</si>
  <si>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</si>
  <si>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</si>
  <si>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</si>
  <si>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</si>
  <si>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</si>
  <si>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</si>
  <si>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</si>
  <si>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</si>
  <si>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</si>
  <si>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</si>
  <si>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</si>
  <si>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</si>
  <si>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</si>
  <si>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</si>
  <si>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</si>
  <si>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</si>
  <si>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</si>
  <si>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</si>
  <si>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</si>
  <si>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</si>
  <si>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</si>
  <si>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</si>
  <si>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</si>
  <si>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</si>
  <si>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</si>
  <si>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</si>
  <si>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</si>
  <si>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</si>
  <si>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</si>
  <si>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</si>
  <si>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</si>
  <si>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</si>
  <si>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</si>
  <si>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</si>
  <si>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</si>
  <si>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</si>
  <si>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</si>
  <si>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</si>
  <si>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</si>
  <si>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</si>
  <si>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</si>
  <si>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</si>
  <si>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</si>
  <si>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</si>
  <si>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</si>
  <si>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</si>
  <si>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</si>
  <si>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</si>
  <si>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</si>
  <si>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</si>
  <si>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</si>
  <si>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</si>
  <si>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</si>
  <si>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</si>
  <si>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</si>
  <si>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</si>
  <si>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</si>
  <si>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</si>
  <si>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</si>
  <si>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</si>
  <si>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</si>
  <si>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</si>
  <si>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</si>
  <si>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</si>
  <si>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</si>
  <si>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</si>
  <si>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</si>
  <si>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</si>
  <si>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</si>
  <si>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</si>
  <si>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</si>
  <si>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</si>
  <si>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</si>
  <si>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</si>
  <si>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</si>
  <si>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</si>
  <si>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</si>
  <si>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</si>
  <si>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</si>
  <si>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</si>
  <si>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</si>
  <si>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</si>
  <si>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</si>
  <si>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</si>
  <si>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</si>
  <si>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</si>
  <si>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</si>
  <si>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</si>
  <si>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</si>
  <si>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</si>
  <si>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</si>
  <si>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</si>
  <si>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</si>
  <si>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</si>
  <si>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</si>
  <si>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</si>
  <si>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</si>
  <si>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</si>
  <si>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</si>
  <si>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</si>
  <si>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</si>
  <si>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</si>
  <si>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</si>
  <si>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</si>
  <si>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</si>
  <si>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</si>
  <si>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</si>
  <si>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</si>
  <si>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</si>
  <si>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</si>
  <si>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</si>
  <si>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</si>
  <si>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</si>
  <si>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</si>
  <si>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</si>
  <si>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</si>
  <si>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</si>
  <si>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</si>
  <si>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</si>
  <si>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</si>
  <si>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</si>
  <si>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</si>
  <si>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</si>
  <si>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</si>
  <si>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</si>
  <si>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</si>
  <si>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</si>
  <si>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</si>
  <si>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</si>
  <si>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</si>
  <si>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</si>
  <si>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</si>
  <si>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</si>
  <si>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</si>
  <si>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</si>
  <si>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</si>
  <si>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</si>
  <si>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</si>
  <si>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</si>
  <si>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</si>
  <si>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</si>
  <si>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</si>
  <si>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</si>
  <si>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</si>
  <si>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</si>
  <si>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</si>
  <si>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</si>
  <si>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</si>
  <si>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</si>
  <si>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</si>
  <si>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</si>
  <si>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</si>
  <si>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</si>
  <si>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</si>
  <si>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</si>
  <si>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</si>
  <si>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</si>
  <si>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</si>
  <si>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</si>
  <si>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</si>
  <si>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</si>
  <si>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</si>
  <si>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</si>
  <si>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</si>
  <si>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</si>
  <si>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</si>
  <si>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</si>
  <si>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</si>
  <si>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</si>
  <si>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</si>
  <si>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</si>
  <si>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</si>
  <si>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</si>
  <si>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</si>
  <si>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</si>
  <si>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</si>
  <si>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</si>
  <si>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</si>
  <si>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</si>
  <si>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</si>
  <si>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</si>
  <si>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</si>
  <si>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</si>
  <si>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</si>
  <si>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</si>
  <si>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</si>
  <si>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</si>
  <si>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</si>
  <si>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</si>
  <si>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</si>
  <si>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</si>
  <si>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</si>
  <si>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</si>
  <si>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</si>
  <si>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</si>
  <si>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</si>
  <si>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</si>
  <si>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</si>
  <si>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</si>
  <si>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</si>
  <si>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</si>
  <si>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</si>
  <si>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</si>
  <si>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</si>
  <si>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</si>
  <si>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</si>
  <si>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</si>
  <si>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</si>
  <si>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</si>
  <si>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</si>
  <si>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</si>
  <si>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</si>
  <si>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</si>
  <si>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</si>
  <si>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</si>
  <si>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</si>
  <si>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</si>
  <si>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</si>
  <si>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</si>
  <si>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</si>
  <si>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</si>
  <si>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</si>
  <si>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</si>
  <si>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</si>
  <si>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</si>
  <si>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</si>
  <si>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</si>
  <si>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</si>
  <si>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</si>
  <si>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</si>
  <si>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</si>
  <si>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</si>
  <si>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</si>
  <si>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</si>
  <si>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</si>
  <si>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</si>
  <si>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</si>
  <si>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</si>
  <si>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</si>
  <si>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</si>
  <si>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</si>
  <si>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</si>
  <si>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</si>
  <si>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</si>
  <si>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</si>
  <si>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</si>
  <si>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</si>
  <si>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</si>
  <si>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</si>
  <si>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</si>
  <si>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</si>
  <si>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</si>
  <si>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</si>
  <si>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</si>
  <si>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</si>
  <si>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</si>
  <si>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</si>
  <si>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</si>
  <si>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</si>
  <si>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</si>
  <si>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</si>
  <si>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</si>
  <si>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</si>
  <si>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</si>
  <si>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</si>
  <si>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</si>
  <si>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</si>
  <si>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</si>
  <si>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</si>
  <si>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</si>
  <si>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</si>
  <si>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</si>
  <si>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</si>
  <si>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</si>
  <si>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</si>
  <si>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</si>
  <si>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</si>
  <si>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</si>
  <si>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</si>
  <si>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</si>
  <si>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</si>
  <si>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</si>
  <si>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</si>
  <si>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</si>
  <si>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</si>
  <si>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</si>
  <si>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</si>
  <si>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</si>
  <si>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</si>
  <si>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</si>
  <si>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</si>
  <si>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</si>
  <si>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</si>
  <si>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</si>
  <si>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</si>
  <si>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</si>
  <si>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</si>
  <si>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</si>
  <si>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</si>
  <si>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</si>
  <si>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</si>
  <si>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</si>
  <si>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</si>
  <si>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</si>
  <si>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</si>
  <si>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</si>
  <si>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</si>
  <si>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</si>
  <si>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</si>
  <si>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</si>
  <si>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</si>
  <si>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</si>
  <si>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</si>
  <si>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</si>
  <si>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</si>
  <si>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</si>
  <si>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</si>
  <si>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</si>
  <si>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</si>
  <si>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</si>
  <si>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</si>
  <si>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</si>
  <si>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</si>
  <si>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</si>
  <si>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</si>
  <si>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</si>
  <si>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</si>
  <si>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</si>
  <si>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</si>
  <si>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</si>
  <si>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</si>
  <si>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</si>
  <si>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</si>
  <si>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</si>
  <si>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</si>
  <si>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</si>
  <si>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</si>
  <si>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</si>
  <si>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</si>
  <si>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</si>
  <si>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</si>
  <si>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</si>
  <si>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</si>
  <si>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</si>
  <si>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</si>
  <si>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</si>
  <si>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</si>
  <si>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</si>
  <si>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</si>
  <si>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</si>
  <si>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</si>
  <si>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</si>
  <si>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</si>
  <si>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</si>
  <si>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</si>
  <si>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</si>
  <si>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</si>
  <si>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</si>
  <si>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</si>
  <si>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</si>
  <si>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</si>
  <si>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</si>
  <si>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</si>
  <si>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</si>
  <si>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</si>
  <si>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</si>
  <si>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</si>
  <si>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</si>
  <si>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</si>
  <si>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</si>
  <si>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</si>
  <si>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</si>
  <si>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</si>
  <si>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</si>
  <si>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</si>
  <si>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</si>
  <si>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</si>
  <si>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</si>
  <si>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</si>
  <si>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</si>
  <si>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</si>
  <si>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</si>
  <si>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</si>
  <si>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</si>
  <si>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</si>
  <si>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</si>
  <si>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</si>
  <si>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</si>
  <si>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</si>
  <si>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</si>
  <si>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</si>
  <si>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</si>
  <si>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</si>
  <si>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</si>
  <si>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</si>
  <si>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</si>
  <si>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</si>
  <si>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</si>
  <si>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</si>
  <si>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</si>
  <si>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</si>
  <si>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</si>
  <si>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</si>
  <si>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</si>
  <si>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</si>
  <si>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</si>
  <si>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</si>
  <si>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</si>
  <si>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</si>
  <si>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</si>
  <si>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</si>
  <si>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</si>
  <si>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</si>
  <si>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</si>
  <si>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</si>
  <si>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</si>
  <si>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</si>
  <si>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</si>
  <si>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</si>
  <si>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</si>
  <si>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</si>
  <si>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</si>
  <si>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</si>
  <si>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</si>
  <si>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</si>
  <si>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</si>
  <si>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</si>
  <si>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</si>
  <si>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</si>
  <si>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</si>
  <si>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</si>
  <si>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</si>
  <si>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</si>
  <si>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</si>
  <si>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</si>
  <si>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</si>
  <si>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</si>
  <si>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</si>
  <si>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</si>
  <si>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</si>
  <si>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</si>
  <si>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</si>
  <si>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</si>
  <si>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</si>
  <si>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</si>
  <si>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</si>
  <si>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</si>
  <si>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</si>
  <si>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</si>
  <si>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</si>
  <si>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</si>
  <si>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</si>
  <si>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</si>
  <si>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</si>
  <si>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</si>
  <si>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</si>
  <si>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</si>
  <si>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</si>
  <si>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</si>
  <si>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</si>
  <si>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</si>
  <si>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</si>
  <si>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</si>
  <si>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</si>
  <si>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</si>
  <si>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</si>
  <si>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</si>
  <si>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</si>
  <si>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</si>
  <si>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</si>
  <si>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</si>
  <si>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</si>
  <si>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</si>
  <si>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</si>
  <si>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</si>
  <si>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</si>
  <si>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</si>
  <si>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</si>
  <si>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</si>
  <si>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</si>
  <si>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</si>
  <si>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</si>
  <si>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</si>
  <si>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</si>
  <si>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</si>
  <si>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</si>
  <si>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</si>
  <si>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</si>
  <si>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</si>
  <si>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</si>
  <si>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</si>
  <si>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</si>
  <si>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</si>
  <si>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</si>
  <si>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</si>
  <si>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</si>
  <si>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</si>
  <si>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</si>
  <si>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</si>
  <si>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</si>
  <si>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</si>
  <si>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</si>
  <si>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</si>
  <si>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</si>
  <si>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</si>
  <si>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</si>
  <si>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</si>
  <si>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</si>
  <si>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</si>
  <si>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</si>
  <si>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</si>
  <si>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</si>
  <si>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</si>
  <si>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</si>
  <si>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</si>
  <si>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</si>
  <si>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</si>
  <si>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</si>
  <si>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</si>
  <si>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</si>
  <si>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</si>
  <si>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</si>
  <si>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</si>
  <si>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</si>
  <si>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</si>
  <si>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</si>
  <si>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</si>
  <si>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</si>
  <si>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</si>
  <si>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</si>
  <si>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</si>
  <si>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</si>
  <si>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</si>
  <si>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</si>
  <si>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</si>
  <si>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</si>
  <si>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</si>
  <si>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</si>
  <si>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</si>
  <si>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</si>
  <si>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</si>
  <si>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</si>
  <si>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</si>
  <si>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</si>
  <si>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</si>
  <si>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</si>
  <si>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</si>
  <si>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</si>
  <si>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</si>
  <si>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</si>
  <si>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</si>
  <si>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</si>
  <si>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</si>
  <si>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</si>
  <si>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</si>
  <si>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</si>
  <si>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</si>
  <si>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</si>
  <si>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</si>
  <si>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</si>
  <si>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</si>
  <si>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</si>
  <si>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</si>
  <si>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</si>
  <si>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</si>
  <si>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</si>
  <si>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</si>
  <si>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</si>
  <si>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</si>
  <si>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</si>
  <si>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</si>
  <si>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</si>
  <si>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</si>
  <si>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</si>
  <si>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</si>
  <si>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</si>
  <si>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</si>
  <si>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</si>
  <si>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</si>
  <si>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</si>
  <si>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</si>
  <si>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</si>
  <si>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</si>
  <si>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</si>
  <si>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</si>
  <si>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</si>
  <si>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</si>
  <si>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</si>
  <si>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</si>
  <si>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</si>
  <si>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</si>
  <si>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</si>
  <si>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</si>
  <si>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</si>
  <si>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</si>
  <si>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</si>
  <si>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</si>
  <si>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</si>
  <si>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</si>
  <si>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</si>
  <si>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</si>
  <si>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</si>
  <si>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</si>
  <si>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</si>
  <si>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</si>
  <si>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</si>
  <si>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</si>
  <si>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</si>
  <si>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</si>
  <si>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</si>
  <si>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</si>
  <si>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</si>
  <si>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</si>
  <si>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</si>
  <si>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</si>
  <si>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</si>
  <si>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</si>
  <si>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</si>
  <si>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</si>
  <si>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</si>
  <si>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</si>
  <si>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</si>
  <si>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</si>
  <si>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</si>
  <si>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</si>
  <si>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</si>
  <si>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</si>
  <si>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</si>
  <si>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</si>
  <si>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</si>
  <si>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</si>
  <si>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</si>
  <si>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</si>
  <si>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</si>
  <si>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</si>
  <si>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</si>
  <si>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</si>
  <si>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</si>
  <si>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</si>
  <si>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</si>
  <si>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</si>
  <si>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</si>
  <si>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</si>
  <si>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</si>
  <si>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</si>
  <si>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</si>
  <si>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</si>
  <si>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</si>
  <si>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</si>
  <si>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</si>
  <si>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</si>
  <si>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</si>
  <si>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</si>
  <si>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</si>
  <si>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</si>
  <si>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</si>
  <si>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</si>
  <si>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</si>
  <si>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</si>
  <si>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</si>
  <si>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</si>
  <si>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</si>
  <si>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</si>
  <si>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</si>
  <si>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</si>
  <si>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</si>
  <si>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</si>
  <si>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</si>
  <si>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</si>
  <si>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</si>
  <si>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</si>
  <si>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</si>
  <si>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</si>
  <si>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</si>
  <si>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</si>
  <si>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</si>
  <si>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</si>
  <si>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</si>
  <si>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</si>
  <si>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</si>
  <si>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</si>
  <si>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</si>
  <si>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</si>
  <si>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</si>
  <si>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</si>
  <si>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</si>
  <si>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</si>
  <si>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</si>
  <si>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</si>
  <si>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</si>
  <si>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</si>
  <si>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Schiedam</t>
  </si>
  <si>
    <t>A. J. de Graaf</t>
  </si>
  <si>
    <t>Nederlands</t>
  </si>
  <si>
    <t>Loopbaan en burgerschap</t>
  </si>
  <si>
    <t>Handel</t>
  </si>
  <si>
    <t>Warenkennis</t>
  </si>
  <si>
    <t>Mentor/SLB</t>
  </si>
  <si>
    <t>LIFE lessen</t>
  </si>
  <si>
    <t>BPV/PvB-les</t>
  </si>
  <si>
    <t>Bedrijfsbezoeken</t>
  </si>
  <si>
    <t>Introductie</t>
  </si>
  <si>
    <t>Zie Referentiekader taal &amp; rekenen</t>
  </si>
  <si>
    <t xml:space="preserve">B1-K1 Verzorgt goederenstroom en winkelpresentatie
B1-K2 Optimaliseert verkoop 
P4-K1 Werkt met natuurlijke/levende producten en verkoopt
</t>
  </si>
  <si>
    <t>Engels</t>
  </si>
  <si>
    <t>Ondernemen</t>
  </si>
  <si>
    <t>Leiding geven</t>
  </si>
  <si>
    <t>2F</t>
  </si>
  <si>
    <t>MBO 3: Eindcijfer voor Nederlandse taal tenminste een 5. Cijfer voor rekenen telt niet mee voor behalen van het diploma.</t>
  </si>
  <si>
    <t>Beroepsproeve</t>
  </si>
  <si>
    <t>Code + Naam van het examen*</t>
  </si>
  <si>
    <t>Webshop</t>
  </si>
  <si>
    <t>2018-2019</t>
  </si>
  <si>
    <t>Handel en Ondernemen</t>
  </si>
  <si>
    <t>1. Loopbaan, 2. Burgerschap; 
2.1 De politiek-juridische dimensie, 
2.2 De economische dimensie, 
2.3 De sociaal-maatschappelijke dimensie, 
2.4 De dimensie vitaal burgerschap</t>
  </si>
  <si>
    <t xml:space="preserve">B1-K1-W1 Verzorgt de goederenontvangst/ -opslag
B1-K1-W2 Verzorgt de winkelpresentatie
B1-K1-W3 Controleert de voorraad en doet bestelvoorstellen
B1-K1-W4 Voert activiteiten uit t.b.v. (online-)informatiesystemen
B1-K2-W1 Geeft uitvoering aan hospitality
B1-K2-W2 Analyseert de verkoopresultaten en doet verbetervoorstellen
B1-K2-W3 Doet verbetervoorstellen ten aanzien van de marktpositie in de lokale markt
B1-K2-W4 Behandelt (online-)verzoeken, bestellingen en/of klachten
B1-K2-W5 Neemt deel en/of leidt het werkoverleg
P4-K1-W1 Verzorgt natuurlijke/levende producten in opslag en winkel
P4-K1-W2 Adviseert over het volledige assortiment van natuurlijke/levende producten
P4-K1-W3 Bedenkt toepassingen voor producten en voert deze uit
P4-K1-W4 Handelt verkoop af en verleent service
P4-K1-W5 Analyseert toeleveranciers en afzetmarkt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</si>
</sst>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0" borderId="0" xfId="0" applyNumberFormat="1" applyFont="1" applyFill="1" applyProtection="1">
      <protection locked="0"/>
    </xf>
    <xf numFmtId="0" fontId="6" fillId="48" borderId="19" xfId="0" quotePrefix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54" fillId="9" borderId="59" xfId="0" applyFont="1" applyFill="1" applyBorder="1" applyAlignment="1" applyProtection="1">
      <protection locked="0"/>
    </xf>
    <xf numFmtId="0" fontId="54" fillId="9" borderId="3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protection locked="0"/>
    </xf>
    <xf numFmtId="0" fontId="55" fillId="54" borderId="3" xfId="0" applyFont="1" applyFill="1" applyBorder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7" xfId="0" applyFont="1" applyFill="1" applyBorder="1" applyAlignment="1" applyProtection="1">
      <alignment horizontal="center" vertical="center"/>
    </xf>
    <xf numFmtId="0" fontId="54" fillId="10" borderId="16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60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4" fontId="10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0" Type="http://schemas.openxmlformats.org/officeDocument/2006/relationships/hyperlink" Target="file:///C:\Users\jgroenewege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0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9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O12" sqref="O12"/>
    </sheetView>
  </sheetViews>
  <sheetFormatPr defaultRowHeight="12.75" x14ac:dyDescent="0.2"/>
  <cols>
    <col min="1" max="1" width="1.7109375" style="275" customWidth="1"/>
    <col min="2" max="2" width="1.7109375" style="67" customWidth="1"/>
    <col min="3" max="3" width="16.7109375" style="67" customWidth="1"/>
    <col min="4" max="4" width="12.7109375" style="67" customWidth="1"/>
    <col min="5" max="6" width="1.7109375" style="67" customWidth="1"/>
    <col min="7" max="7" width="11.7109375" style="292" customWidth="1"/>
    <col min="8" max="8" width="4.5703125" style="292" customWidth="1"/>
    <col min="9" max="9" width="2.28515625" style="292" customWidth="1"/>
    <col min="10" max="10" width="1.7109375" style="292" customWidth="1"/>
    <col min="11" max="11" width="11.7109375" style="292" customWidth="1"/>
    <col min="12" max="12" width="1.7109375" style="292" customWidth="1"/>
    <col min="13" max="13" width="2.28515625" style="292" customWidth="1"/>
    <col min="14" max="14" width="1.7109375" style="292" customWidth="1"/>
    <col min="15" max="15" width="11.7109375" style="292" customWidth="1"/>
    <col min="16" max="17" width="1.7109375" style="292" customWidth="1"/>
    <col min="18" max="18" width="2.42578125" style="292" customWidth="1"/>
    <col min="19" max="19" width="11.7109375" style="292" customWidth="1"/>
    <col min="20" max="20" width="1.7109375" style="292" customWidth="1"/>
    <col min="21" max="21" width="2.85546875" style="292" customWidth="1"/>
    <col min="22" max="22" width="1.7109375" style="292" customWidth="1"/>
    <col min="23" max="23" width="11.7109375" style="292" customWidth="1"/>
    <col min="24" max="24" width="3.140625" style="67" customWidth="1"/>
    <col min="25" max="25" width="6.85546875" style="67" customWidth="1"/>
    <col min="26" max="26" width="8.85546875" style="275"/>
    <col min="27" max="41" width="9.140625" style="275"/>
    <col min="42" max="43" width="8.85546875" style="275"/>
    <col min="44" max="44" width="12.140625" style="275" customWidth="1"/>
    <col min="45" max="45" width="8.85546875" style="275" customWidth="1"/>
    <col min="46" max="51" width="5.28515625" style="275" customWidth="1"/>
    <col min="52" max="58" width="8.85546875" style="275" customWidth="1"/>
    <col min="59" max="125" width="8.85546875" style="275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5" customFormat="1" ht="14.25" customHeight="1" thickBot="1" x14ac:dyDescent="0.25">
      <c r="C1" s="276"/>
      <c r="D1" s="276"/>
      <c r="E1" s="276"/>
      <c r="F1" s="276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6"/>
      <c r="AR1" s="278" t="s">
        <v>886</v>
      </c>
      <c r="AS1" s="278"/>
      <c r="AT1" s="278"/>
      <c r="AU1" s="278"/>
      <c r="AV1" s="278"/>
      <c r="AW1" s="278"/>
      <c r="AX1" s="278"/>
      <c r="AY1" s="278"/>
    </row>
    <row r="2" spans="2:51" ht="14.25" customHeight="1" thickBot="1" x14ac:dyDescent="0.25">
      <c r="B2" s="260"/>
      <c r="C2" s="261" t="s">
        <v>155</v>
      </c>
      <c r="D2" s="262"/>
      <c r="E2" s="261"/>
      <c r="F2" s="261"/>
      <c r="G2" s="262" t="s">
        <v>27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1"/>
      <c r="Y2" s="263"/>
      <c r="AR2" s="278" t="s">
        <v>895</v>
      </c>
      <c r="AS2" s="278"/>
      <c r="AT2" s="278"/>
      <c r="AU2" s="278"/>
      <c r="AV2" s="278"/>
      <c r="AW2" s="278"/>
      <c r="AX2" s="278"/>
      <c r="AY2" s="278"/>
    </row>
    <row r="3" spans="2:51" ht="14.25" customHeight="1" thickBot="1" x14ac:dyDescent="0.25">
      <c r="B3" s="143"/>
      <c r="C3" s="64" t="s">
        <v>981</v>
      </c>
      <c r="D3" s="264"/>
      <c r="E3" s="140"/>
      <c r="F3" s="338" t="s">
        <v>982</v>
      </c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40"/>
      <c r="Y3" s="144"/>
      <c r="AR3" s="278"/>
      <c r="AS3" s="278"/>
      <c r="AT3" s="278"/>
      <c r="AU3" s="278"/>
      <c r="AV3" s="278"/>
      <c r="AW3" s="278"/>
      <c r="AX3" s="278"/>
      <c r="AY3" s="278"/>
    </row>
    <row r="4" spans="2:51" ht="14.25" customHeight="1" thickBot="1" x14ac:dyDescent="0.25">
      <c r="B4" s="143"/>
      <c r="C4" s="265" t="s">
        <v>148</v>
      </c>
      <c r="D4" s="266" t="s">
        <v>149</v>
      </c>
      <c r="E4" s="140"/>
      <c r="F4" s="267"/>
      <c r="G4" s="268" t="s">
        <v>152</v>
      </c>
      <c r="H4" s="268"/>
      <c r="I4" s="341" t="s">
        <v>154</v>
      </c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267"/>
      <c r="Y4" s="144"/>
      <c r="AR4" s="278"/>
      <c r="AS4" s="278"/>
      <c r="AT4" s="278"/>
      <c r="AU4" s="278"/>
      <c r="AV4" s="278"/>
      <c r="AW4" s="278"/>
      <c r="AX4" s="278"/>
      <c r="AY4" s="278"/>
    </row>
    <row r="5" spans="2:51" ht="15.75" customHeight="1" thickBot="1" x14ac:dyDescent="0.25">
      <c r="B5" s="143"/>
      <c r="C5" s="49" t="s">
        <v>899</v>
      </c>
      <c r="D5" s="328">
        <v>3</v>
      </c>
      <c r="E5" s="269"/>
      <c r="F5" s="344">
        <v>25501</v>
      </c>
      <c r="G5" s="345"/>
      <c r="H5" s="342" t="str">
        <f>IFERROR(VLOOKUP(F5,db_crebolijst_all!A3:S497,17),"1")</f>
        <v>Advies en leiding in de verkoop 23195 (Verkoopspecialist groene detailhandel)</v>
      </c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3"/>
      <c r="Y5" s="144"/>
      <c r="AA5" s="279"/>
      <c r="AB5" s="279"/>
      <c r="AC5" s="280" t="s">
        <v>924</v>
      </c>
      <c r="AD5" s="281"/>
      <c r="AE5" s="281"/>
      <c r="AF5" s="281"/>
      <c r="AR5" s="278"/>
      <c r="AS5" s="278"/>
      <c r="AT5" s="278"/>
      <c r="AU5" s="278"/>
      <c r="AV5" s="278"/>
      <c r="AW5" s="278"/>
      <c r="AX5" s="278"/>
      <c r="AY5" s="278"/>
    </row>
    <row r="6" spans="2:51" ht="14.25" customHeight="1" thickBot="1" x14ac:dyDescent="0.25">
      <c r="B6" s="143"/>
      <c r="C6" s="270" t="s">
        <v>150</v>
      </c>
      <c r="D6" s="271" t="s">
        <v>151</v>
      </c>
      <c r="E6" s="140"/>
      <c r="F6" s="140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140"/>
      <c r="Y6" s="144"/>
      <c r="AA6" s="281"/>
      <c r="AB6" s="281"/>
      <c r="AC6" s="281"/>
      <c r="AD6" s="281"/>
      <c r="AE6" s="281"/>
      <c r="AF6" s="281"/>
      <c r="AR6" s="278"/>
      <c r="AS6" s="278"/>
      <c r="AT6" s="282" t="s">
        <v>887</v>
      </c>
      <c r="AU6" s="282" t="s">
        <v>880</v>
      </c>
      <c r="AV6" s="282" t="s">
        <v>888</v>
      </c>
      <c r="AW6" s="282" t="s">
        <v>888</v>
      </c>
      <c r="AX6" s="282" t="s">
        <v>890</v>
      </c>
      <c r="AY6" s="282" t="s">
        <v>891</v>
      </c>
    </row>
    <row r="7" spans="2:51" ht="15.75" customHeight="1" thickBot="1" x14ac:dyDescent="0.25">
      <c r="B7" s="143"/>
      <c r="C7" s="148" t="s">
        <v>7</v>
      </c>
      <c r="D7" s="329">
        <f>IFERROR(VLOOKUP(F5,db_crebolijst_all!A3:Q497,db_crebolijst_all!J1),"gcg")</f>
        <v>3</v>
      </c>
      <c r="E7" s="269"/>
      <c r="F7" s="346" t="s">
        <v>153</v>
      </c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8"/>
      <c r="Y7" s="144"/>
      <c r="AR7" s="278" t="str">
        <f>CONCATENATE(C7,";",D5+AS10)</f>
        <v>BOL;3</v>
      </c>
      <c r="AS7" s="283" t="s">
        <v>204</v>
      </c>
      <c r="AT7" s="284">
        <f>VLOOKUP($AR$7,db_duur!$B$2:$J$11,4)</f>
        <v>700</v>
      </c>
      <c r="AU7" s="284"/>
      <c r="AV7" s="284"/>
      <c r="AW7" s="284"/>
      <c r="AX7" s="284"/>
      <c r="AY7" s="285">
        <f>VLOOKUP($AR$7,db_duur!$B$2:$J$11,5)</f>
        <v>1800</v>
      </c>
    </row>
    <row r="8" spans="2:51" ht="14.25" customHeight="1" thickBot="1" x14ac:dyDescent="0.25">
      <c r="B8" s="143"/>
      <c r="C8" s="142"/>
      <c r="D8" s="139"/>
      <c r="E8" s="140"/>
      <c r="F8" s="140"/>
      <c r="G8" s="273"/>
      <c r="H8" s="273"/>
      <c r="I8" s="273"/>
      <c r="J8" s="274"/>
      <c r="K8" s="274"/>
      <c r="L8" s="274"/>
      <c r="M8" s="273"/>
      <c r="N8" s="274"/>
      <c r="O8" s="274"/>
      <c r="P8" s="274"/>
      <c r="Q8" s="273"/>
      <c r="R8" s="274"/>
      <c r="S8" s="274"/>
      <c r="T8" s="274"/>
      <c r="U8" s="273"/>
      <c r="V8" s="273"/>
      <c r="W8" s="273"/>
      <c r="X8" s="140"/>
      <c r="Y8" s="144"/>
      <c r="AR8" s="278"/>
      <c r="AS8" s="283" t="s">
        <v>0</v>
      </c>
      <c r="AT8" s="284">
        <f>VLOOKUP($AR$7,db_duur!$B$2:$J$11,6)</f>
        <v>0</v>
      </c>
      <c r="AU8" s="284"/>
      <c r="AV8" s="284"/>
      <c r="AW8" s="284"/>
      <c r="AX8" s="284"/>
      <c r="AY8" s="285">
        <f>VLOOKUP($AR$7,db_duur!$B$2:$J$11,7)</f>
        <v>900</v>
      </c>
    </row>
    <row r="9" spans="2:51" ht="21.75" customHeight="1" thickBot="1" x14ac:dyDescent="0.25">
      <c r="B9" s="143"/>
      <c r="C9" s="142" t="s">
        <v>147</v>
      </c>
      <c r="D9" s="139"/>
      <c r="E9" s="140"/>
      <c r="F9" s="346" t="s">
        <v>10</v>
      </c>
      <c r="G9" s="347"/>
      <c r="H9" s="352"/>
      <c r="I9" s="136"/>
      <c r="J9" s="349" t="s">
        <v>11</v>
      </c>
      <c r="K9" s="350"/>
      <c r="L9" s="351"/>
      <c r="M9" s="136"/>
      <c r="N9" s="349" t="s">
        <v>12</v>
      </c>
      <c r="O9" s="350"/>
      <c r="P9" s="351"/>
      <c r="Q9" s="137"/>
      <c r="R9" s="349" t="s">
        <v>15</v>
      </c>
      <c r="S9" s="350"/>
      <c r="T9" s="351"/>
      <c r="U9" s="137"/>
      <c r="V9" s="346" t="s">
        <v>4</v>
      </c>
      <c r="W9" s="347"/>
      <c r="X9" s="348"/>
      <c r="Y9" s="144"/>
      <c r="AR9" s="278"/>
      <c r="AS9" s="278"/>
      <c r="AT9" s="282"/>
      <c r="AU9" s="282"/>
      <c r="AV9" s="282"/>
      <c r="AW9" s="282"/>
      <c r="AX9" s="282"/>
      <c r="AY9" s="282">
        <f>VLOOKUP($AR$7,db_duur!$B$2:$J$11,9)</f>
        <v>3000</v>
      </c>
    </row>
    <row r="10" spans="2:51" ht="18.75" customHeight="1" thickBot="1" x14ac:dyDescent="0.25">
      <c r="B10" s="143"/>
      <c r="C10" s="59">
        <v>0.05</v>
      </c>
      <c r="D10" s="136" t="s">
        <v>204</v>
      </c>
      <c r="E10" s="139"/>
      <c r="F10" s="140"/>
      <c r="G10" s="183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9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R12" s="287"/>
      <c r="AS12" s="288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6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6" t="s">
        <v>10</v>
      </c>
      <c r="G16" s="347"/>
      <c r="H16" s="348"/>
      <c r="I16" s="74"/>
      <c r="J16" s="346" t="s">
        <v>11</v>
      </c>
      <c r="K16" s="347"/>
      <c r="L16" s="348"/>
      <c r="M16" s="74"/>
      <c r="N16" s="346" t="s">
        <v>12</v>
      </c>
      <c r="O16" s="347"/>
      <c r="P16" s="348"/>
      <c r="Q16" s="75"/>
      <c r="R16" s="346" t="s">
        <v>15</v>
      </c>
      <c r="S16" s="347"/>
      <c r="T16" s="348"/>
      <c r="U16" s="75"/>
      <c r="V16" s="346" t="s">
        <v>4</v>
      </c>
      <c r="W16" s="347"/>
      <c r="X16" s="348"/>
      <c r="Y16" s="76"/>
      <c r="AR16" s="286"/>
      <c r="AS16" s="286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59" t="s">
        <v>204</v>
      </c>
      <c r="D18" s="78"/>
      <c r="F18" s="362">
        <f>IFERROR(W10*(1+$C$10),AC5)</f>
        <v>1890</v>
      </c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4"/>
      <c r="Y18" s="76"/>
    </row>
    <row r="19" spans="2:25" ht="10.15" customHeight="1" thickBot="1" x14ac:dyDescent="0.25">
      <c r="B19" s="72"/>
      <c r="C19" s="360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60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60"/>
      <c r="D21" s="74" t="s">
        <v>29</v>
      </c>
      <c r="E21" s="83"/>
      <c r="F21" s="84"/>
      <c r="G21" s="289">
        <f>G10*(1+$C$10)</f>
        <v>735</v>
      </c>
      <c r="H21" s="86"/>
      <c r="I21" s="75"/>
      <c r="J21" s="87"/>
      <c r="K21" s="289">
        <f>K10*(1+$C$10)</f>
        <v>577.5</v>
      </c>
      <c r="L21" s="86"/>
      <c r="M21" s="75"/>
      <c r="N21" s="87"/>
      <c r="O21" s="289">
        <f>O10*(1+$C$10)</f>
        <v>577.5</v>
      </c>
      <c r="P21" s="86"/>
      <c r="Q21" s="75"/>
      <c r="R21" s="87"/>
      <c r="S21" s="289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1890</v>
      </c>
      <c r="X21" s="86"/>
      <c r="Y21" s="76"/>
    </row>
    <row r="22" spans="2:25" ht="10.15" customHeight="1" x14ac:dyDescent="0.2">
      <c r="B22" s="72"/>
      <c r="C22" s="360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60"/>
      <c r="D23" s="75" t="s">
        <v>17</v>
      </c>
      <c r="E23" s="89"/>
      <c r="F23" s="90"/>
      <c r="G23" s="289">
        <f>Opleidingsplan!J83</f>
        <v>772.99999999999989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60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60"/>
      <c r="D25" s="75" t="s">
        <v>18</v>
      </c>
      <c r="E25" s="73"/>
      <c r="F25" s="88"/>
      <c r="G25" s="75"/>
      <c r="H25" s="86"/>
      <c r="I25" s="75"/>
      <c r="J25" s="87"/>
      <c r="K25" s="289">
        <f>Opleidingsplan!Y83</f>
        <v>571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60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60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9">
        <f>Opleidingsplan!AO83</f>
        <v>548.66666666666674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60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60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9">
        <f>Opleidingsplan!BD83</f>
        <v>0</v>
      </c>
      <c r="T29" s="86"/>
      <c r="U29" s="75"/>
      <c r="V29" s="87"/>
      <c r="W29" s="85">
        <f>+G23+K25+O27+S29</f>
        <v>1892.6666666666667</v>
      </c>
      <c r="X29" s="86"/>
      <c r="Y29" s="76"/>
    </row>
    <row r="30" spans="2:25" ht="10.15" customHeight="1" x14ac:dyDescent="0.2">
      <c r="B30" s="72"/>
      <c r="C30" s="360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60"/>
      <c r="D31" s="74" t="s">
        <v>4</v>
      </c>
      <c r="E31" s="83"/>
      <c r="F31" s="88"/>
      <c r="G31" s="290">
        <f>+G23-G21</f>
        <v>37.999999999999886</v>
      </c>
      <c r="H31" s="86"/>
      <c r="I31" s="75"/>
      <c r="J31" s="87"/>
      <c r="K31" s="290">
        <f>+K25-K21</f>
        <v>-6.5</v>
      </c>
      <c r="L31" s="86"/>
      <c r="M31" s="75"/>
      <c r="N31" s="87"/>
      <c r="O31" s="290">
        <f>+O27-O21</f>
        <v>-28.833333333333258</v>
      </c>
      <c r="P31" s="86"/>
      <c r="Q31" s="75"/>
      <c r="R31" s="87"/>
      <c r="S31" s="290">
        <f>+S29-S21</f>
        <v>0</v>
      </c>
      <c r="T31" s="86"/>
      <c r="U31" s="75"/>
      <c r="V31" s="87"/>
      <c r="W31" s="85">
        <f>+W29-W21</f>
        <v>2.6666666666667425</v>
      </c>
      <c r="X31" s="86"/>
      <c r="Y31" s="76"/>
    </row>
    <row r="32" spans="2:25" ht="10.15" customHeight="1" thickBot="1" x14ac:dyDescent="0.25">
      <c r="B32" s="72"/>
      <c r="C32" s="361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59" t="s">
        <v>0</v>
      </c>
      <c r="D34" s="78"/>
      <c r="F34" s="362">
        <f>W11*(1+$C$11)</f>
        <v>1200</v>
      </c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4"/>
      <c r="Y34" s="76"/>
    </row>
    <row r="35" spans="2:25" ht="10.15" customHeight="1" thickBot="1" x14ac:dyDescent="0.25">
      <c r="B35" s="72"/>
      <c r="C35" s="360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60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60"/>
      <c r="D37" s="74" t="s">
        <v>29</v>
      </c>
      <c r="E37" s="83"/>
      <c r="F37" s="84"/>
      <c r="G37" s="289">
        <f>G11*(1+$C$11)</f>
        <v>300</v>
      </c>
      <c r="H37" s="76"/>
      <c r="I37" s="77"/>
      <c r="J37" s="88"/>
      <c r="K37" s="289">
        <f>K11*(1+$C$11)</f>
        <v>450</v>
      </c>
      <c r="L37" s="86"/>
      <c r="M37" s="75"/>
      <c r="N37" s="87"/>
      <c r="O37" s="289">
        <f>O11*(1+$C$11)</f>
        <v>450</v>
      </c>
      <c r="P37" s="86"/>
      <c r="Q37" s="75"/>
      <c r="R37" s="87"/>
      <c r="S37" s="289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 x14ac:dyDescent="0.2">
      <c r="B38" s="72"/>
      <c r="C38" s="360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60"/>
      <c r="D39" s="75" t="s">
        <v>17</v>
      </c>
      <c r="E39" s="89"/>
      <c r="F39" s="90"/>
      <c r="G39" s="289">
        <f>Opleidingsplan!K83</f>
        <v>300.79999999999995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60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60"/>
      <c r="D41" s="75" t="s">
        <v>18</v>
      </c>
      <c r="E41" s="73"/>
      <c r="F41" s="88"/>
      <c r="G41" s="75"/>
      <c r="H41" s="86"/>
      <c r="I41" s="75"/>
      <c r="J41" s="87"/>
      <c r="K41" s="289">
        <f>Opleidingsplan!Z83</f>
        <v>614.40000000000009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60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60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9">
        <f>Opleidingsplan!AP83</f>
        <v>556.80000000000007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60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60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9">
        <f>Opleidingsplan!BE83</f>
        <v>0</v>
      </c>
      <c r="T45" s="86"/>
      <c r="U45" s="75"/>
      <c r="V45" s="87"/>
      <c r="W45" s="85">
        <f>+G39+K41+O43+S45</f>
        <v>1472</v>
      </c>
      <c r="X45" s="86"/>
      <c r="Y45" s="76"/>
    </row>
    <row r="46" spans="2:25" ht="10.15" customHeight="1" x14ac:dyDescent="0.2">
      <c r="B46" s="72"/>
      <c r="C46" s="360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60"/>
      <c r="D47" s="74" t="s">
        <v>4</v>
      </c>
      <c r="E47" s="83"/>
      <c r="F47" s="88"/>
      <c r="G47" s="290">
        <f>+G39-G37</f>
        <v>0.79999999999995453</v>
      </c>
      <c r="H47" s="86"/>
      <c r="I47" s="75"/>
      <c r="J47" s="87"/>
      <c r="K47" s="290">
        <f>+K41-K37</f>
        <v>164.40000000000009</v>
      </c>
      <c r="L47" s="86"/>
      <c r="M47" s="75"/>
      <c r="N47" s="87"/>
      <c r="O47" s="290">
        <f>+O43-O37</f>
        <v>106.80000000000007</v>
      </c>
      <c r="P47" s="86"/>
      <c r="Q47" s="75"/>
      <c r="R47" s="87"/>
      <c r="S47" s="290">
        <f>+S45-S37</f>
        <v>0</v>
      </c>
      <c r="T47" s="86"/>
      <c r="U47" s="75"/>
      <c r="V47" s="87"/>
      <c r="W47" s="85">
        <f>(G47+K47+O47+S47)</f>
        <v>272.00000000000011</v>
      </c>
      <c r="X47" s="86"/>
      <c r="Y47" s="76"/>
    </row>
    <row r="48" spans="2:25" ht="10.15" customHeight="1" thickBot="1" x14ac:dyDescent="0.25">
      <c r="B48" s="72"/>
      <c r="C48" s="361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53" t="s">
        <v>4</v>
      </c>
      <c r="D50" s="78"/>
      <c r="E50" s="73"/>
      <c r="F50" s="356">
        <f>F18+F34+W12-W11-W10</f>
        <v>3090</v>
      </c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8"/>
      <c r="Y50" s="76"/>
    </row>
    <row r="51" spans="1:125" ht="10.15" customHeight="1" thickBot="1" x14ac:dyDescent="0.25">
      <c r="B51" s="72"/>
      <c r="C51" s="35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5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54"/>
      <c r="D53" s="74" t="s">
        <v>29</v>
      </c>
      <c r="E53" s="83"/>
      <c r="F53" s="84"/>
      <c r="G53" s="289">
        <f>+G21+G37</f>
        <v>1035</v>
      </c>
      <c r="H53" s="76"/>
      <c r="I53" s="77"/>
      <c r="J53" s="88"/>
      <c r="K53" s="289">
        <f>+K21+K37</f>
        <v>1027.5</v>
      </c>
      <c r="L53" s="86"/>
      <c r="M53" s="75"/>
      <c r="N53" s="87"/>
      <c r="O53" s="289">
        <f>+O21+O37</f>
        <v>1027.5</v>
      </c>
      <c r="P53" s="86"/>
      <c r="Q53" s="75"/>
      <c r="R53" s="87"/>
      <c r="S53" s="289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3090</v>
      </c>
      <c r="X53" s="100"/>
      <c r="Y53" s="76"/>
      <c r="AP53" s="286"/>
    </row>
    <row r="54" spans="1:125" ht="10.15" customHeight="1" x14ac:dyDescent="0.2">
      <c r="B54" s="72"/>
      <c r="C54" s="35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6"/>
    </row>
    <row r="55" spans="1:125" ht="14.25" customHeight="1" x14ac:dyDescent="0.2">
      <c r="B55" s="72"/>
      <c r="C55" s="354"/>
      <c r="D55" s="74" t="s">
        <v>204</v>
      </c>
      <c r="E55" s="83"/>
      <c r="F55" s="84"/>
      <c r="G55" s="289">
        <f>G23</f>
        <v>772.99999999999989</v>
      </c>
      <c r="H55" s="86"/>
      <c r="I55" s="75"/>
      <c r="J55" s="87"/>
      <c r="K55" s="289">
        <f>K25</f>
        <v>571</v>
      </c>
      <c r="L55" s="86"/>
      <c r="M55" s="75"/>
      <c r="N55" s="87"/>
      <c r="O55" s="289">
        <f>O27</f>
        <v>548.66666666666674</v>
      </c>
      <c r="P55" s="86"/>
      <c r="Q55" s="75"/>
      <c r="R55" s="87"/>
      <c r="S55" s="289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1892.6666666666667</v>
      </c>
      <c r="X55" s="100"/>
      <c r="Y55" s="76"/>
    </row>
    <row r="56" spans="1:125" ht="14.25" customHeight="1" x14ac:dyDescent="0.2">
      <c r="B56" s="72"/>
      <c r="C56" s="354"/>
      <c r="D56" s="74" t="s">
        <v>0</v>
      </c>
      <c r="E56" s="83"/>
      <c r="F56" s="84"/>
      <c r="G56" s="289">
        <f>G39</f>
        <v>300.79999999999995</v>
      </c>
      <c r="H56" s="86"/>
      <c r="I56" s="75"/>
      <c r="J56" s="87"/>
      <c r="K56" s="289">
        <f>K41</f>
        <v>614.40000000000009</v>
      </c>
      <c r="L56" s="86"/>
      <c r="M56" s="75"/>
      <c r="N56" s="87"/>
      <c r="O56" s="289">
        <f>O43</f>
        <v>556.80000000000007</v>
      </c>
      <c r="P56" s="86"/>
      <c r="Q56" s="75"/>
      <c r="R56" s="87"/>
      <c r="S56" s="289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1472</v>
      </c>
      <c r="X56" s="100"/>
      <c r="Y56" s="76"/>
    </row>
    <row r="57" spans="1:125" s="291" customFormat="1" ht="14.25" customHeight="1" x14ac:dyDescent="0.2">
      <c r="A57" s="281"/>
      <c r="B57" s="103"/>
      <c r="C57" s="35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0.43748761640578565</v>
      </c>
      <c r="X57" s="113"/>
      <c r="Y57" s="114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  <c r="DE57" s="281"/>
      <c r="DF57" s="281"/>
      <c r="DG57" s="281"/>
      <c r="DH57" s="281"/>
      <c r="DI57" s="281"/>
      <c r="DJ57" s="281"/>
      <c r="DK57" s="281"/>
      <c r="DL57" s="281"/>
      <c r="DM57" s="281"/>
      <c r="DN57" s="281"/>
      <c r="DO57" s="281"/>
      <c r="DP57" s="281"/>
      <c r="DQ57" s="281"/>
      <c r="DR57" s="281"/>
      <c r="DS57" s="281"/>
      <c r="DT57" s="281"/>
      <c r="DU57" s="281"/>
    </row>
    <row r="58" spans="1:125" ht="14.25" customHeight="1" x14ac:dyDescent="0.2">
      <c r="B58" s="72"/>
      <c r="C58" s="354"/>
      <c r="D58" s="74" t="s">
        <v>4</v>
      </c>
      <c r="E58" s="83"/>
      <c r="F58" s="88"/>
      <c r="G58" s="289">
        <f>+G55+G56</f>
        <v>1073.7999999999997</v>
      </c>
      <c r="H58" s="76"/>
      <c r="I58" s="77"/>
      <c r="J58" s="88"/>
      <c r="K58" s="289">
        <f>+K55+K56</f>
        <v>1185.4000000000001</v>
      </c>
      <c r="L58" s="86"/>
      <c r="M58" s="75"/>
      <c r="N58" s="87"/>
      <c r="O58" s="289">
        <f>+O55+O56</f>
        <v>1105.4666666666667</v>
      </c>
      <c r="P58" s="86"/>
      <c r="Q58" s="75"/>
      <c r="R58" s="87"/>
      <c r="S58" s="289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3364.6666666666665</v>
      </c>
      <c r="X58" s="100"/>
      <c r="Y58" s="76"/>
    </row>
    <row r="59" spans="1:125" ht="10.15" customHeight="1" x14ac:dyDescent="0.2">
      <c r="B59" s="72"/>
      <c r="C59" s="35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5.25" customHeight="1" x14ac:dyDescent="0.2">
      <c r="B60" s="72"/>
      <c r="C60" s="354"/>
      <c r="D60" s="116" t="s">
        <v>145</v>
      </c>
      <c r="E60" s="83"/>
      <c r="F60" s="88"/>
      <c r="G60" s="290">
        <f>(G56+G55)-G53</f>
        <v>38.799999999999727</v>
      </c>
      <c r="H60" s="76"/>
      <c r="I60" s="77"/>
      <c r="J60" s="88"/>
      <c r="K60" s="290">
        <f>(K56+K55)-K53</f>
        <v>157.90000000000009</v>
      </c>
      <c r="L60" s="86"/>
      <c r="M60" s="75"/>
      <c r="N60" s="87"/>
      <c r="O60" s="290">
        <f>(O56+O55)-O53</f>
        <v>77.966666666666697</v>
      </c>
      <c r="P60" s="86"/>
      <c r="Q60" s="75"/>
      <c r="R60" s="87"/>
      <c r="S60" s="290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274.66666666666652</v>
      </c>
      <c r="X60" s="100"/>
      <c r="Y60" s="76"/>
    </row>
    <row r="61" spans="1:125" ht="10.15" customHeight="1" x14ac:dyDescent="0.2">
      <c r="B61" s="72"/>
      <c r="C61" s="35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5.75" customHeight="1" x14ac:dyDescent="0.2">
      <c r="B62" s="72"/>
      <c r="C62" s="354"/>
      <c r="D62" s="116" t="s">
        <v>146</v>
      </c>
      <c r="E62" s="83"/>
      <c r="F62" s="88"/>
      <c r="G62" s="290">
        <f>G55+G56-((G21/(1+$C$10))+(G37/(1+$C$11)))</f>
        <v>73.799999999999727</v>
      </c>
      <c r="H62" s="76"/>
      <c r="I62" s="77"/>
      <c r="J62" s="88"/>
      <c r="K62" s="290">
        <f>K55+K56-((K21/(1+$C$10))+(K37/(1+$C$11)))</f>
        <v>185.40000000000009</v>
      </c>
      <c r="L62" s="86"/>
      <c r="M62" s="75"/>
      <c r="N62" s="87"/>
      <c r="O62" s="290">
        <f>O55+O56-((O21/(1+$C$10))+(O37/(1+$C$11)))</f>
        <v>105.4666666666667</v>
      </c>
      <c r="P62" s="86"/>
      <c r="Q62" s="75"/>
      <c r="R62" s="87"/>
      <c r="S62" s="290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364.66666666666652</v>
      </c>
      <c r="X62" s="100"/>
      <c r="Y62" s="76"/>
    </row>
    <row r="63" spans="1:125" ht="13.5" thickBot="1" x14ac:dyDescent="0.25">
      <c r="B63" s="72"/>
      <c r="C63" s="35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3.5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1" t="s">
        <v>198</v>
      </c>
    </row>
    <row r="66" spans="3:23" ht="15" x14ac:dyDescent="0.25">
      <c r="C66" s="258" t="s">
        <v>24</v>
      </c>
      <c r="D66" s="63"/>
      <c r="E66" s="62"/>
      <c r="F66" s="62"/>
      <c r="G66" s="62"/>
      <c r="H66" s="62"/>
      <c r="I66" s="62"/>
      <c r="J66" s="63"/>
      <c r="K66" s="335">
        <f ca="1">Examenprogramma!$B$26</f>
        <v>43294</v>
      </c>
      <c r="L66" s="335"/>
      <c r="M66" s="335"/>
      <c r="N66" s="335"/>
      <c r="O66" s="335"/>
    </row>
    <row r="67" spans="3:23" ht="15" x14ac:dyDescent="0.25">
      <c r="C67" s="258" t="s">
        <v>25</v>
      </c>
      <c r="D67" s="63"/>
      <c r="E67" s="62"/>
      <c r="F67" s="62"/>
      <c r="G67" s="62"/>
      <c r="H67" s="62"/>
      <c r="I67" s="62"/>
      <c r="J67" s="63"/>
      <c r="K67" s="336" t="str">
        <f>Examenprogramma!$B$27</f>
        <v>Schiedam</v>
      </c>
      <c r="L67" s="336"/>
      <c r="M67" s="336"/>
      <c r="N67" s="336"/>
      <c r="O67" s="336"/>
    </row>
    <row r="68" spans="3:23" ht="15" x14ac:dyDescent="0.25">
      <c r="C68" s="258" t="s">
        <v>21</v>
      </c>
      <c r="D68" s="63"/>
      <c r="E68" s="62"/>
      <c r="F68" s="62"/>
      <c r="G68" s="62"/>
      <c r="H68" s="62"/>
      <c r="I68" s="62"/>
      <c r="J68" s="63"/>
      <c r="K68" s="337" t="str">
        <f>Examenprogramma!$B$28</f>
        <v>A. J. de Graaf</v>
      </c>
      <c r="L68" s="337"/>
      <c r="M68" s="337"/>
      <c r="N68" s="337"/>
      <c r="O68" s="337"/>
    </row>
    <row r="69" spans="3:23" s="275" customFormat="1" x14ac:dyDescent="0.2"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</row>
    <row r="70" spans="3:23" s="275" customFormat="1" x14ac:dyDescent="0.2"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</row>
    <row r="71" spans="3:23" s="275" customFormat="1" x14ac:dyDescent="0.2"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</row>
    <row r="72" spans="3:23" s="275" customFormat="1" x14ac:dyDescent="0.2"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</row>
    <row r="73" spans="3:23" s="275" customFormat="1" x14ac:dyDescent="0.2"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</row>
    <row r="74" spans="3:23" s="275" customFormat="1" x14ac:dyDescent="0.2"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</row>
    <row r="75" spans="3:23" s="275" customFormat="1" x14ac:dyDescent="0.2"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</row>
    <row r="76" spans="3:23" s="275" customFormat="1" x14ac:dyDescent="0.2"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</row>
    <row r="77" spans="3:23" s="275" customFormat="1" x14ac:dyDescent="0.2"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</row>
    <row r="78" spans="3:23" s="275" customFormat="1" x14ac:dyDescent="0.2"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</row>
    <row r="79" spans="3:23" s="275" customFormat="1" x14ac:dyDescent="0.2"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</row>
    <row r="80" spans="3:23" s="275" customFormat="1" x14ac:dyDescent="0.2"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</row>
    <row r="81" spans="7:23" s="275" customFormat="1" x14ac:dyDescent="0.2"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</row>
    <row r="82" spans="7:23" s="275" customFormat="1" x14ac:dyDescent="0.2"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</row>
    <row r="83" spans="7:23" s="275" customFormat="1" x14ac:dyDescent="0.2"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</row>
    <row r="84" spans="7:23" s="275" customFormat="1" x14ac:dyDescent="0.2"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</row>
    <row r="85" spans="7:23" s="275" customFormat="1" x14ac:dyDescent="0.2"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</row>
    <row r="86" spans="7:23" s="275" customFormat="1" x14ac:dyDescent="0.2"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</row>
    <row r="87" spans="7:23" s="275" customFormat="1" x14ac:dyDescent="0.2"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</row>
    <row r="88" spans="7:23" s="275" customFormat="1" x14ac:dyDescent="0.2"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</row>
    <row r="89" spans="7:23" s="275" customFormat="1" x14ac:dyDescent="0.2"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</row>
    <row r="90" spans="7:23" s="275" customFormat="1" x14ac:dyDescent="0.2"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</row>
    <row r="91" spans="7:23" s="275" customFormat="1" x14ac:dyDescent="0.2"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</row>
    <row r="92" spans="7:23" s="275" customFormat="1" x14ac:dyDescent="0.2"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</row>
    <row r="93" spans="7:23" s="275" customFormat="1" x14ac:dyDescent="0.2"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</row>
    <row r="94" spans="7:23" s="275" customFormat="1" x14ac:dyDescent="0.2"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</row>
    <row r="95" spans="7:23" s="275" customFormat="1" x14ac:dyDescent="0.2"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</row>
    <row r="96" spans="7:23" s="275" customFormat="1" x14ac:dyDescent="0.2"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</row>
    <row r="97" spans="7:23" s="275" customFormat="1" x14ac:dyDescent="0.2"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</row>
    <row r="98" spans="7:23" s="275" customFormat="1" x14ac:dyDescent="0.2"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</row>
    <row r="99" spans="7:23" s="275" customFormat="1" x14ac:dyDescent="0.2"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</row>
    <row r="100" spans="7:23" s="275" customFormat="1" x14ac:dyDescent="0.2"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</row>
    <row r="101" spans="7:23" s="275" customFormat="1" x14ac:dyDescent="0.2"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</row>
    <row r="102" spans="7:23" s="275" customFormat="1" x14ac:dyDescent="0.2"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</row>
    <row r="103" spans="7:23" s="275" customFormat="1" x14ac:dyDescent="0.2"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</row>
    <row r="104" spans="7:23" s="275" customFormat="1" x14ac:dyDescent="0.2"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</row>
    <row r="105" spans="7:23" s="275" customFormat="1" x14ac:dyDescent="0.2"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</row>
    <row r="106" spans="7:23" s="275" customFormat="1" x14ac:dyDescent="0.2"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</row>
    <row r="107" spans="7:23" s="275" customFormat="1" x14ac:dyDescent="0.2"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</row>
    <row r="108" spans="7:23" s="275" customFormat="1" x14ac:dyDescent="0.2"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</row>
    <row r="109" spans="7:23" s="275" customFormat="1" x14ac:dyDescent="0.2"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</row>
    <row r="110" spans="7:23" s="275" customFormat="1" x14ac:dyDescent="0.2"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</row>
    <row r="111" spans="7:23" s="275" customFormat="1" x14ac:dyDescent="0.2"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</row>
    <row r="112" spans="7:23" s="275" customFormat="1" x14ac:dyDescent="0.2"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</row>
    <row r="113" spans="7:23" s="275" customFormat="1" x14ac:dyDescent="0.2"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</row>
    <row r="114" spans="7:23" s="275" customFormat="1" x14ac:dyDescent="0.2"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</row>
    <row r="115" spans="7:23" s="275" customFormat="1" x14ac:dyDescent="0.2"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</row>
    <row r="116" spans="7:23" s="275" customFormat="1" x14ac:dyDescent="0.2"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</row>
    <row r="117" spans="7:23" s="275" customFormat="1" x14ac:dyDescent="0.2"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</row>
    <row r="118" spans="7:23" s="275" customFormat="1" x14ac:dyDescent="0.2"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</row>
    <row r="119" spans="7:23" s="275" customFormat="1" x14ac:dyDescent="0.2"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</row>
    <row r="120" spans="7:23" s="275" customFormat="1" x14ac:dyDescent="0.2"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</row>
    <row r="121" spans="7:23" s="275" customFormat="1" x14ac:dyDescent="0.2"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</row>
    <row r="122" spans="7:23" s="275" customFormat="1" x14ac:dyDescent="0.2"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</row>
    <row r="123" spans="7:23" s="275" customFormat="1" x14ac:dyDescent="0.2"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</row>
    <row r="124" spans="7:23" s="275" customFormat="1" x14ac:dyDescent="0.2"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</row>
    <row r="125" spans="7:23" s="275" customFormat="1" x14ac:dyDescent="0.2"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</row>
    <row r="126" spans="7:23" s="275" customFormat="1" x14ac:dyDescent="0.2"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</row>
    <row r="127" spans="7:23" s="275" customFormat="1" x14ac:dyDescent="0.2"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</row>
    <row r="128" spans="7:23" s="275" customFormat="1" x14ac:dyDescent="0.2"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</row>
    <row r="129" spans="7:23" s="275" customFormat="1" x14ac:dyDescent="0.2"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</row>
    <row r="130" spans="7:23" s="275" customFormat="1" x14ac:dyDescent="0.2"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</row>
    <row r="131" spans="7:23" s="275" customFormat="1" x14ac:dyDescent="0.2"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</row>
    <row r="132" spans="7:23" s="275" customFormat="1" x14ac:dyDescent="0.2"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</row>
    <row r="133" spans="7:23" s="275" customFormat="1" x14ac:dyDescent="0.2"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</row>
    <row r="134" spans="7:23" s="275" customFormat="1" x14ac:dyDescent="0.2"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</row>
    <row r="135" spans="7:23" s="275" customFormat="1" x14ac:dyDescent="0.2"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</row>
    <row r="136" spans="7:23" s="275" customFormat="1" x14ac:dyDescent="0.2"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</row>
    <row r="137" spans="7:23" s="275" customFormat="1" x14ac:dyDescent="0.2"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</row>
    <row r="138" spans="7:23" s="275" customFormat="1" x14ac:dyDescent="0.2"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</row>
    <row r="139" spans="7:23" s="275" customFormat="1" x14ac:dyDescent="0.2"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</row>
    <row r="140" spans="7:23" s="275" customFormat="1" x14ac:dyDescent="0.2"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</row>
    <row r="141" spans="7:23" s="275" customFormat="1" x14ac:dyDescent="0.2"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</row>
    <row r="142" spans="7:23" s="275" customFormat="1" x14ac:dyDescent="0.2"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</row>
    <row r="143" spans="7:23" s="275" customFormat="1" x14ac:dyDescent="0.2"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</row>
    <row r="144" spans="7:23" s="275" customFormat="1" x14ac:dyDescent="0.2"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</row>
    <row r="145" spans="7:23" s="275" customFormat="1" x14ac:dyDescent="0.2"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</row>
    <row r="146" spans="7:23" s="275" customFormat="1" x14ac:dyDescent="0.2"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</row>
    <row r="147" spans="7:23" s="275" customFormat="1" x14ac:dyDescent="0.2"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</row>
    <row r="148" spans="7:23" s="275" customFormat="1" x14ac:dyDescent="0.2"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</row>
    <row r="149" spans="7:23" s="275" customFormat="1" x14ac:dyDescent="0.2"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</row>
    <row r="150" spans="7:23" s="275" customFormat="1" x14ac:dyDescent="0.2"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</row>
    <row r="151" spans="7:23" s="275" customFormat="1" x14ac:dyDescent="0.2"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</row>
    <row r="152" spans="7:23" s="275" customFormat="1" x14ac:dyDescent="0.2"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</row>
    <row r="153" spans="7:23" s="275" customFormat="1" x14ac:dyDescent="0.2"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</row>
    <row r="154" spans="7:23" s="275" customFormat="1" x14ac:dyDescent="0.2"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</row>
    <row r="155" spans="7:23" s="275" customFormat="1" x14ac:dyDescent="0.2"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</row>
    <row r="156" spans="7:23" s="275" customFormat="1" x14ac:dyDescent="0.2"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</row>
    <row r="157" spans="7:23" s="275" customFormat="1" x14ac:dyDescent="0.2"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</row>
    <row r="158" spans="7:23" s="275" customFormat="1" x14ac:dyDescent="0.2"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</row>
    <row r="159" spans="7:23" s="275" customFormat="1" x14ac:dyDescent="0.2"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</row>
    <row r="160" spans="7:23" s="275" customFormat="1" x14ac:dyDescent="0.2"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</row>
    <row r="161" spans="7:23" s="275" customFormat="1" x14ac:dyDescent="0.2"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</row>
    <row r="162" spans="7:23" s="275" customFormat="1" x14ac:dyDescent="0.2"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</row>
    <row r="163" spans="7:23" s="275" customFormat="1" x14ac:dyDescent="0.2"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</row>
    <row r="164" spans="7:23" s="275" customFormat="1" x14ac:dyDescent="0.2"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</row>
    <row r="165" spans="7:23" s="275" customFormat="1" x14ac:dyDescent="0.2"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</row>
    <row r="166" spans="7:23" s="275" customFormat="1" x14ac:dyDescent="0.2"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</row>
    <row r="167" spans="7:23" s="275" customFormat="1" x14ac:dyDescent="0.2"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</row>
    <row r="168" spans="7:23" s="275" customFormat="1" x14ac:dyDescent="0.2"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</row>
    <row r="169" spans="7:23" s="275" customFormat="1" x14ac:dyDescent="0.2"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</row>
    <row r="170" spans="7:23" s="275" customFormat="1" x14ac:dyDescent="0.2"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</row>
    <row r="171" spans="7:23" s="275" customFormat="1" x14ac:dyDescent="0.2"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</row>
    <row r="172" spans="7:23" s="275" customFormat="1" x14ac:dyDescent="0.2"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</row>
    <row r="173" spans="7:23" s="275" customFormat="1" x14ac:dyDescent="0.2"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</row>
    <row r="174" spans="7:23" s="275" customFormat="1" x14ac:dyDescent="0.2"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</row>
    <row r="175" spans="7:23" s="275" customFormat="1" x14ac:dyDescent="0.2"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</row>
    <row r="176" spans="7:23" s="275" customFormat="1" x14ac:dyDescent="0.2"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</row>
    <row r="177" spans="7:23" s="275" customFormat="1" x14ac:dyDescent="0.2"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</row>
    <row r="178" spans="7:23" s="275" customFormat="1" x14ac:dyDescent="0.2"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</row>
    <row r="179" spans="7:23" s="275" customFormat="1" x14ac:dyDescent="0.2"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</row>
    <row r="180" spans="7:23" s="275" customFormat="1" x14ac:dyDescent="0.2"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</row>
    <row r="181" spans="7:23" s="275" customFormat="1" x14ac:dyDescent="0.2"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</row>
    <row r="182" spans="7:23" s="275" customFormat="1" x14ac:dyDescent="0.2"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</row>
    <row r="183" spans="7:23" s="275" customFormat="1" x14ac:dyDescent="0.2"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</row>
    <row r="184" spans="7:23" s="275" customFormat="1" x14ac:dyDescent="0.2"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</row>
    <row r="185" spans="7:23" s="275" customFormat="1" x14ac:dyDescent="0.2"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</row>
    <row r="186" spans="7:23" s="275" customFormat="1" x14ac:dyDescent="0.2"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</row>
    <row r="187" spans="7:23" s="275" customFormat="1" x14ac:dyDescent="0.2"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</row>
    <row r="188" spans="7:23" s="275" customFormat="1" x14ac:dyDescent="0.2"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</row>
    <row r="189" spans="7:23" s="275" customFormat="1" x14ac:dyDescent="0.2"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</row>
    <row r="190" spans="7:23" s="275" customFormat="1" x14ac:dyDescent="0.2"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</row>
    <row r="191" spans="7:23" s="275" customFormat="1" x14ac:dyDescent="0.2"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</row>
    <row r="192" spans="7:23" s="275" customFormat="1" x14ac:dyDescent="0.2"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</row>
    <row r="193" spans="7:23" s="275" customFormat="1" x14ac:dyDescent="0.2"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</row>
    <row r="194" spans="7:23" s="275" customFormat="1" x14ac:dyDescent="0.2"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</row>
    <row r="195" spans="7:23" s="275" customFormat="1" x14ac:dyDescent="0.2"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</row>
    <row r="196" spans="7:23" s="275" customFormat="1" x14ac:dyDescent="0.2"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</row>
    <row r="197" spans="7:23" s="275" customFormat="1" x14ac:dyDescent="0.2"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</row>
    <row r="198" spans="7:23" s="275" customFormat="1" x14ac:dyDescent="0.2"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</row>
    <row r="199" spans="7:23" s="275" customFormat="1" x14ac:dyDescent="0.2"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</row>
    <row r="200" spans="7:23" s="275" customFormat="1" x14ac:dyDescent="0.2"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</row>
    <row r="201" spans="7:23" s="275" customFormat="1" x14ac:dyDescent="0.2"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</row>
    <row r="202" spans="7:23" s="275" customFormat="1" x14ac:dyDescent="0.2"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</row>
    <row r="203" spans="7:23" s="275" customFormat="1" x14ac:dyDescent="0.2"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</row>
    <row r="204" spans="7:23" s="275" customFormat="1" x14ac:dyDescent="0.2"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</row>
    <row r="205" spans="7:23" s="275" customFormat="1" x14ac:dyDescent="0.2"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</row>
    <row r="206" spans="7:23" s="275" customFormat="1" x14ac:dyDescent="0.2"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</row>
    <row r="207" spans="7:23" s="275" customFormat="1" x14ac:dyDescent="0.2"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</row>
    <row r="208" spans="7:23" s="275" customFormat="1" x14ac:dyDescent="0.2"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</row>
    <row r="209" spans="7:23" s="275" customFormat="1" x14ac:dyDescent="0.2"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</row>
    <row r="210" spans="7:23" s="275" customFormat="1" x14ac:dyDescent="0.2"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</row>
    <row r="211" spans="7:23" s="275" customFormat="1" x14ac:dyDescent="0.2"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</row>
    <row r="212" spans="7:23" s="275" customFormat="1" x14ac:dyDescent="0.2"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</row>
    <row r="213" spans="7:23" s="275" customFormat="1" x14ac:dyDescent="0.2"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</row>
    <row r="214" spans="7:23" s="275" customFormat="1" x14ac:dyDescent="0.2"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</row>
    <row r="215" spans="7:23" s="275" customFormat="1" x14ac:dyDescent="0.2"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</row>
    <row r="216" spans="7:23" s="275" customFormat="1" x14ac:dyDescent="0.2"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</row>
    <row r="217" spans="7:23" s="275" customFormat="1" x14ac:dyDescent="0.2"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</row>
    <row r="218" spans="7:23" s="275" customFormat="1" x14ac:dyDescent="0.2"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</row>
    <row r="219" spans="7:23" s="275" customFormat="1" x14ac:dyDescent="0.2"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</row>
    <row r="220" spans="7:23" s="275" customFormat="1" x14ac:dyDescent="0.2"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</row>
    <row r="221" spans="7:23" s="275" customFormat="1" x14ac:dyDescent="0.2"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</row>
    <row r="222" spans="7:23" s="275" customFormat="1" x14ac:dyDescent="0.2"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</row>
    <row r="223" spans="7:23" s="275" customFormat="1" x14ac:dyDescent="0.2"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</row>
    <row r="224" spans="7:23" s="275" customFormat="1" x14ac:dyDescent="0.2"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</row>
    <row r="225" spans="7:23" s="275" customFormat="1" x14ac:dyDescent="0.2"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</row>
    <row r="226" spans="7:23" s="275" customFormat="1" x14ac:dyDescent="0.2"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</row>
    <row r="227" spans="7:23" s="275" customFormat="1" x14ac:dyDescent="0.2"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</row>
    <row r="228" spans="7:23" s="275" customFormat="1" x14ac:dyDescent="0.2"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</row>
    <row r="229" spans="7:23" s="275" customFormat="1" x14ac:dyDescent="0.2"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</row>
    <row r="230" spans="7:23" s="275" customFormat="1" x14ac:dyDescent="0.2"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</row>
    <row r="231" spans="7:23" s="275" customFormat="1" x14ac:dyDescent="0.2"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</row>
    <row r="232" spans="7:23" s="275" customFormat="1" x14ac:dyDescent="0.2"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</row>
    <row r="233" spans="7:23" s="275" customFormat="1" x14ac:dyDescent="0.2"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</row>
    <row r="234" spans="7:23" s="275" customFormat="1" x14ac:dyDescent="0.2"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</row>
    <row r="235" spans="7:23" s="295" customFormat="1" x14ac:dyDescent="0.2"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</row>
    <row r="236" spans="7:23" s="295" customFormat="1" x14ac:dyDescent="0.2"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</row>
    <row r="237" spans="7:23" s="295" customFormat="1" x14ac:dyDescent="0.2"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</row>
    <row r="238" spans="7:23" s="295" customFormat="1" x14ac:dyDescent="0.2"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</row>
    <row r="239" spans="7:23" s="295" customFormat="1" x14ac:dyDescent="0.2"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</row>
    <row r="240" spans="7:23" s="295" customFormat="1" x14ac:dyDescent="0.2"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</row>
    <row r="241" spans="7:23" s="295" customFormat="1" x14ac:dyDescent="0.2"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</row>
    <row r="242" spans="7:23" s="295" customFormat="1" x14ac:dyDescent="0.2"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</row>
    <row r="243" spans="7:23" s="295" customFormat="1" x14ac:dyDescent="0.2"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</row>
    <row r="244" spans="7:23" s="295" customFormat="1" x14ac:dyDescent="0.2"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</row>
    <row r="245" spans="7:23" s="295" customFormat="1" x14ac:dyDescent="0.2"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</row>
    <row r="246" spans="7:23" s="295" customFormat="1" x14ac:dyDescent="0.2"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</row>
    <row r="247" spans="7:23" s="295" customFormat="1" x14ac:dyDescent="0.2"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</row>
    <row r="248" spans="7:23" s="295" customFormat="1" x14ac:dyDescent="0.2"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</row>
    <row r="249" spans="7:23" s="295" customFormat="1" x14ac:dyDescent="0.2"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</row>
    <row r="250" spans="7:23" s="295" customFormat="1" x14ac:dyDescent="0.2"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</row>
    <row r="251" spans="7:23" s="295" customFormat="1" x14ac:dyDescent="0.2"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</row>
    <row r="252" spans="7:23" s="295" customFormat="1" x14ac:dyDescent="0.2"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</row>
    <row r="253" spans="7:23" s="295" customFormat="1" x14ac:dyDescent="0.2"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</row>
    <row r="254" spans="7:23" s="295" customFormat="1" x14ac:dyDescent="0.2"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</row>
    <row r="255" spans="7:23" s="295" customFormat="1" x14ac:dyDescent="0.2"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</row>
    <row r="256" spans="7:23" s="295" customFormat="1" x14ac:dyDescent="0.2"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</row>
    <row r="257" spans="7:23" s="295" customFormat="1" x14ac:dyDescent="0.2"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</row>
    <row r="258" spans="7:23" s="295" customFormat="1" x14ac:dyDescent="0.2"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</row>
    <row r="259" spans="7:23" s="295" customFormat="1" x14ac:dyDescent="0.2"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</row>
    <row r="260" spans="7:23" s="295" customFormat="1" x14ac:dyDescent="0.2"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</row>
    <row r="261" spans="7:23" s="295" customFormat="1" x14ac:dyDescent="0.2"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</row>
    <row r="262" spans="7:23" s="295" customFormat="1" x14ac:dyDescent="0.2"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</row>
    <row r="263" spans="7:23" s="295" customFormat="1" x14ac:dyDescent="0.2"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</row>
    <row r="264" spans="7:23" s="295" customFormat="1" x14ac:dyDescent="0.2"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</row>
    <row r="265" spans="7:23" s="295" customFormat="1" x14ac:dyDescent="0.2"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</row>
    <row r="266" spans="7:23" s="295" customFormat="1" x14ac:dyDescent="0.2"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</row>
    <row r="267" spans="7:23" s="295" customFormat="1" x14ac:dyDescent="0.2"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</row>
    <row r="268" spans="7:23" s="295" customFormat="1" x14ac:dyDescent="0.2"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</row>
    <row r="269" spans="7:23" s="295" customFormat="1" x14ac:dyDescent="0.2"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</row>
    <row r="270" spans="7:23" s="295" customFormat="1" x14ac:dyDescent="0.2"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</row>
    <row r="271" spans="7:23" s="295" customFormat="1" x14ac:dyDescent="0.2"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</row>
    <row r="272" spans="7:23" s="295" customFormat="1" x14ac:dyDescent="0.2"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</row>
    <row r="273" spans="7:23" s="295" customFormat="1" x14ac:dyDescent="0.2"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</row>
    <row r="274" spans="7:23" s="295" customFormat="1" x14ac:dyDescent="0.2"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</row>
    <row r="275" spans="7:23" s="295" customFormat="1" x14ac:dyDescent="0.2"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</row>
    <row r="276" spans="7:23" s="295" customFormat="1" x14ac:dyDescent="0.2"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</row>
    <row r="277" spans="7:23" s="295" customFormat="1" x14ac:dyDescent="0.2"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</row>
    <row r="278" spans="7:23" s="295" customFormat="1" x14ac:dyDescent="0.2"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</row>
    <row r="279" spans="7:23" s="295" customFormat="1" x14ac:dyDescent="0.2"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</row>
    <row r="280" spans="7:23" s="295" customFormat="1" x14ac:dyDescent="0.2"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</row>
    <row r="281" spans="7:23" s="295" customFormat="1" x14ac:dyDescent="0.2"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</row>
    <row r="282" spans="7:23" s="297" customFormat="1" x14ac:dyDescent="0.2"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</row>
    <row r="283" spans="7:23" s="297" customFormat="1" x14ac:dyDescent="0.2"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</row>
    <row r="284" spans="7:23" s="297" customFormat="1" x14ac:dyDescent="0.2"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</row>
    <row r="285" spans="7:23" s="297" customFormat="1" x14ac:dyDescent="0.2"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</row>
    <row r="286" spans="7:23" s="297" customFormat="1" x14ac:dyDescent="0.2"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</row>
    <row r="287" spans="7:23" s="297" customFormat="1" x14ac:dyDescent="0.2"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</row>
    <row r="288" spans="7:23" s="297" customFormat="1" x14ac:dyDescent="0.2"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</row>
    <row r="289" spans="7:23" s="297" customFormat="1" x14ac:dyDescent="0.2"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</row>
    <row r="290" spans="7:23" s="297" customFormat="1" x14ac:dyDescent="0.2"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</row>
    <row r="291" spans="7:23" s="297" customFormat="1" x14ac:dyDescent="0.2"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</row>
    <row r="292" spans="7:23" s="297" customFormat="1" x14ac:dyDescent="0.2"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</row>
    <row r="293" spans="7:23" s="297" customFormat="1" x14ac:dyDescent="0.2"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</row>
    <row r="294" spans="7:23" s="297" customFormat="1" x14ac:dyDescent="0.2"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</row>
    <row r="295" spans="7:23" s="297" customFormat="1" x14ac:dyDescent="0.2"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</row>
    <row r="296" spans="7:23" s="297" customFormat="1" x14ac:dyDescent="0.2"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</row>
    <row r="297" spans="7:23" s="297" customFormat="1" x14ac:dyDescent="0.2"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6"/>
      <c r="W297" s="296"/>
    </row>
    <row r="298" spans="7:23" s="297" customFormat="1" x14ac:dyDescent="0.2">
      <c r="G298" s="296"/>
      <c r="H298" s="296"/>
      <c r="I298" s="296"/>
      <c r="J298" s="296"/>
      <c r="K298" s="296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6"/>
      <c r="W298" s="296"/>
    </row>
    <row r="299" spans="7:23" s="297" customFormat="1" x14ac:dyDescent="0.2">
      <c r="G299" s="296"/>
      <c r="H299" s="296"/>
      <c r="I299" s="296"/>
      <c r="J299" s="296"/>
      <c r="K299" s="296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6"/>
      <c r="W299" s="296"/>
    </row>
    <row r="300" spans="7:23" s="297" customFormat="1" x14ac:dyDescent="0.2"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</row>
    <row r="301" spans="7:23" s="297" customFormat="1" x14ac:dyDescent="0.2"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</row>
    <row r="302" spans="7:23" s="297" customFormat="1" x14ac:dyDescent="0.2"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</row>
    <row r="303" spans="7:23" s="297" customFormat="1" x14ac:dyDescent="0.2">
      <c r="G303" s="296"/>
      <c r="H303" s="296"/>
      <c r="I303" s="296"/>
      <c r="J303" s="296"/>
      <c r="K303" s="296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6"/>
      <c r="W303" s="296"/>
    </row>
    <row r="304" spans="7:23" s="297" customFormat="1" x14ac:dyDescent="0.2">
      <c r="G304" s="296"/>
      <c r="H304" s="296"/>
      <c r="I304" s="296"/>
      <c r="J304" s="296"/>
      <c r="K304" s="296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6"/>
      <c r="W304" s="296"/>
    </row>
    <row r="305" spans="7:23" s="297" customFormat="1" x14ac:dyDescent="0.2">
      <c r="G305" s="296"/>
      <c r="H305" s="296"/>
      <c r="I305" s="296"/>
      <c r="J305" s="296"/>
      <c r="K305" s="296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6"/>
      <c r="W305" s="296"/>
    </row>
    <row r="306" spans="7:23" s="297" customFormat="1" x14ac:dyDescent="0.2">
      <c r="G306" s="296"/>
      <c r="H306" s="296"/>
      <c r="I306" s="296"/>
      <c r="J306" s="296"/>
      <c r="K306" s="296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6"/>
      <c r="W306" s="296"/>
    </row>
    <row r="307" spans="7:23" s="297" customFormat="1" x14ac:dyDescent="0.2">
      <c r="G307" s="296"/>
      <c r="H307" s="296"/>
      <c r="I307" s="296"/>
      <c r="J307" s="296"/>
      <c r="K307" s="296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6"/>
      <c r="W307" s="296"/>
    </row>
    <row r="308" spans="7:23" s="297" customFormat="1" x14ac:dyDescent="0.2">
      <c r="G308" s="296"/>
      <c r="H308" s="296"/>
      <c r="I308" s="296"/>
      <c r="J308" s="296"/>
      <c r="K308" s="296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6"/>
      <c r="W308" s="296"/>
    </row>
    <row r="309" spans="7:23" s="297" customFormat="1" x14ac:dyDescent="0.2">
      <c r="G309" s="296"/>
      <c r="H309" s="296"/>
      <c r="I309" s="296"/>
      <c r="J309" s="296"/>
      <c r="K309" s="296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6"/>
      <c r="W309" s="296"/>
    </row>
    <row r="310" spans="7:23" s="297" customFormat="1" x14ac:dyDescent="0.2"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6"/>
      <c r="W310" s="296"/>
    </row>
    <row r="311" spans="7:23" s="297" customFormat="1" x14ac:dyDescent="0.2">
      <c r="G311" s="296"/>
      <c r="H311" s="296"/>
      <c r="I311" s="296"/>
      <c r="J311" s="296"/>
      <c r="K311" s="296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6"/>
      <c r="W311" s="296"/>
    </row>
    <row r="312" spans="7:23" s="297" customFormat="1" x14ac:dyDescent="0.2">
      <c r="G312" s="296"/>
      <c r="H312" s="296"/>
      <c r="I312" s="296"/>
      <c r="J312" s="296"/>
      <c r="K312" s="296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6"/>
      <c r="W312" s="296"/>
    </row>
    <row r="313" spans="7:23" s="297" customFormat="1" x14ac:dyDescent="0.2">
      <c r="G313" s="296"/>
      <c r="H313" s="296"/>
      <c r="I313" s="296"/>
      <c r="J313" s="296"/>
      <c r="K313" s="296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6"/>
      <c r="W313" s="296"/>
    </row>
    <row r="314" spans="7:23" s="297" customFormat="1" x14ac:dyDescent="0.2"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</row>
    <row r="315" spans="7:23" s="297" customFormat="1" x14ac:dyDescent="0.2">
      <c r="G315" s="296"/>
      <c r="H315" s="296"/>
      <c r="I315" s="296"/>
      <c r="J315" s="296"/>
      <c r="K315" s="296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6"/>
      <c r="W315" s="296"/>
    </row>
    <row r="316" spans="7:23" s="297" customFormat="1" x14ac:dyDescent="0.2"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</row>
    <row r="317" spans="7:23" s="297" customFormat="1" x14ac:dyDescent="0.2"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</row>
    <row r="318" spans="7:23" s="297" customFormat="1" x14ac:dyDescent="0.2"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</row>
    <row r="319" spans="7:23" s="297" customFormat="1" x14ac:dyDescent="0.2">
      <c r="G319" s="296"/>
      <c r="H319" s="296"/>
      <c r="I319" s="296"/>
      <c r="J319" s="296"/>
      <c r="K319" s="296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6"/>
      <c r="W319" s="296"/>
    </row>
    <row r="320" spans="7:23" s="297" customFormat="1" x14ac:dyDescent="0.2"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</row>
    <row r="321" spans="7:23" s="297" customFormat="1" x14ac:dyDescent="0.2">
      <c r="G321" s="296"/>
      <c r="H321" s="296"/>
      <c r="I321" s="296"/>
      <c r="J321" s="296"/>
      <c r="K321" s="296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6"/>
      <c r="W321" s="296"/>
    </row>
    <row r="322" spans="7:23" s="297" customFormat="1" x14ac:dyDescent="0.2"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</row>
    <row r="323" spans="7:23" s="297" customFormat="1" x14ac:dyDescent="0.2"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</row>
    <row r="324" spans="7:23" s="297" customFormat="1" x14ac:dyDescent="0.2"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</row>
    <row r="325" spans="7:23" s="297" customFormat="1" x14ac:dyDescent="0.2"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</row>
    <row r="326" spans="7:23" s="297" customFormat="1" x14ac:dyDescent="0.2">
      <c r="G326" s="296"/>
      <c r="H326" s="296"/>
      <c r="I326" s="296"/>
      <c r="J326" s="296"/>
      <c r="K326" s="296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</row>
    <row r="327" spans="7:23" s="297" customFormat="1" x14ac:dyDescent="0.2">
      <c r="G327" s="296"/>
      <c r="H327" s="296"/>
      <c r="I327" s="296"/>
      <c r="J327" s="296"/>
      <c r="K327" s="296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6"/>
      <c r="W327" s="296"/>
    </row>
    <row r="328" spans="7:23" s="297" customFormat="1" x14ac:dyDescent="0.2"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</row>
    <row r="329" spans="7:23" s="297" customFormat="1" x14ac:dyDescent="0.2">
      <c r="G329" s="296"/>
      <c r="H329" s="296"/>
      <c r="I329" s="296"/>
      <c r="J329" s="296"/>
      <c r="K329" s="296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6"/>
      <c r="W329" s="296"/>
    </row>
    <row r="330" spans="7:23" s="297" customFormat="1" x14ac:dyDescent="0.2"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6"/>
      <c r="W330" s="296"/>
    </row>
    <row r="331" spans="7:23" s="297" customFormat="1" x14ac:dyDescent="0.2"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</row>
    <row r="332" spans="7:23" s="297" customFormat="1" x14ac:dyDescent="0.2">
      <c r="G332" s="296"/>
      <c r="H332" s="296"/>
      <c r="I332" s="296"/>
      <c r="J332" s="296"/>
      <c r="K332" s="296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6"/>
      <c r="W332" s="296"/>
    </row>
    <row r="333" spans="7:23" s="297" customFormat="1" x14ac:dyDescent="0.2"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</row>
    <row r="334" spans="7:23" s="297" customFormat="1" x14ac:dyDescent="0.2"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</row>
    <row r="335" spans="7:23" s="297" customFormat="1" x14ac:dyDescent="0.2">
      <c r="G335" s="296"/>
      <c r="H335" s="296"/>
      <c r="I335" s="296"/>
      <c r="J335" s="296"/>
      <c r="K335" s="296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6"/>
      <c r="W335" s="296"/>
    </row>
    <row r="336" spans="7:23" s="297" customFormat="1" x14ac:dyDescent="0.2">
      <c r="G336" s="296"/>
      <c r="H336" s="296"/>
      <c r="I336" s="296"/>
      <c r="J336" s="296"/>
      <c r="K336" s="296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6"/>
      <c r="W336" s="296"/>
    </row>
    <row r="337" spans="7:23" s="297" customFormat="1" x14ac:dyDescent="0.2">
      <c r="G337" s="296"/>
      <c r="H337" s="296"/>
      <c r="I337" s="296"/>
      <c r="J337" s="296"/>
      <c r="K337" s="296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6"/>
      <c r="W337" s="296"/>
    </row>
    <row r="338" spans="7:23" s="297" customFormat="1" x14ac:dyDescent="0.2"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</row>
    <row r="339" spans="7:23" s="297" customFormat="1" x14ac:dyDescent="0.2"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</row>
    <row r="340" spans="7:23" s="297" customFormat="1" x14ac:dyDescent="0.2">
      <c r="G340" s="296"/>
      <c r="H340" s="296"/>
      <c r="I340" s="296"/>
      <c r="J340" s="296"/>
      <c r="K340" s="296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6"/>
      <c r="W340" s="296"/>
    </row>
    <row r="341" spans="7:23" s="297" customFormat="1" x14ac:dyDescent="0.2">
      <c r="G341" s="296"/>
      <c r="H341" s="296"/>
      <c r="I341" s="296"/>
      <c r="J341" s="296"/>
      <c r="K341" s="296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6"/>
      <c r="W341" s="296"/>
    </row>
    <row r="342" spans="7:23" s="297" customFormat="1" x14ac:dyDescent="0.2"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</row>
    <row r="343" spans="7:23" s="297" customFormat="1" x14ac:dyDescent="0.2"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</row>
    <row r="344" spans="7:23" s="297" customFormat="1" x14ac:dyDescent="0.2"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</row>
    <row r="345" spans="7:23" s="297" customFormat="1" x14ac:dyDescent="0.2"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</row>
    <row r="346" spans="7:23" s="297" customFormat="1" x14ac:dyDescent="0.2"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</row>
    <row r="347" spans="7:23" s="297" customFormat="1" x14ac:dyDescent="0.2"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</row>
    <row r="348" spans="7:23" s="297" customFormat="1" x14ac:dyDescent="0.2">
      <c r="G348" s="296"/>
      <c r="H348" s="296"/>
      <c r="I348" s="296"/>
      <c r="J348" s="296"/>
      <c r="K348" s="296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6"/>
      <c r="W348" s="296"/>
    </row>
    <row r="349" spans="7:23" s="297" customFormat="1" x14ac:dyDescent="0.2">
      <c r="G349" s="296"/>
      <c r="H349" s="296"/>
      <c r="I349" s="296"/>
      <c r="J349" s="296"/>
      <c r="K349" s="296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6"/>
      <c r="W349" s="296"/>
    </row>
    <row r="350" spans="7:23" s="297" customFormat="1" x14ac:dyDescent="0.2"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6"/>
      <c r="W350" s="296"/>
    </row>
    <row r="351" spans="7:23" s="297" customFormat="1" x14ac:dyDescent="0.2">
      <c r="G351" s="296"/>
      <c r="H351" s="296"/>
      <c r="I351" s="296"/>
      <c r="J351" s="296"/>
      <c r="K351" s="296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6"/>
      <c r="W351" s="296"/>
    </row>
    <row r="352" spans="7:23" s="297" customFormat="1" x14ac:dyDescent="0.2">
      <c r="G352" s="296"/>
      <c r="H352" s="296"/>
      <c r="I352" s="296"/>
      <c r="J352" s="296"/>
      <c r="K352" s="296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6"/>
      <c r="W352" s="296"/>
    </row>
    <row r="353" spans="7:23" s="297" customFormat="1" x14ac:dyDescent="0.2">
      <c r="G353" s="296"/>
      <c r="H353" s="296"/>
      <c r="I353" s="296"/>
      <c r="J353" s="296"/>
      <c r="K353" s="296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6"/>
      <c r="W353" s="296"/>
    </row>
    <row r="354" spans="7:23" s="297" customFormat="1" x14ac:dyDescent="0.2">
      <c r="G354" s="296"/>
      <c r="H354" s="296"/>
      <c r="I354" s="296"/>
      <c r="J354" s="296"/>
      <c r="K354" s="296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</row>
    <row r="355" spans="7:23" s="297" customFormat="1" x14ac:dyDescent="0.2">
      <c r="G355" s="296"/>
      <c r="H355" s="296"/>
      <c r="I355" s="296"/>
      <c r="J355" s="296"/>
      <c r="K355" s="296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6"/>
      <c r="W355" s="296"/>
    </row>
    <row r="356" spans="7:23" s="297" customFormat="1" x14ac:dyDescent="0.2">
      <c r="G356" s="296"/>
      <c r="H356" s="296"/>
      <c r="I356" s="296"/>
      <c r="J356" s="296"/>
      <c r="K356" s="296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6"/>
      <c r="W356" s="296"/>
    </row>
    <row r="357" spans="7:23" s="297" customFormat="1" x14ac:dyDescent="0.2">
      <c r="G357" s="296"/>
      <c r="H357" s="296"/>
      <c r="I357" s="296"/>
      <c r="J357" s="296"/>
      <c r="K357" s="296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6"/>
      <c r="W357" s="296"/>
    </row>
    <row r="358" spans="7:23" s="297" customFormat="1" x14ac:dyDescent="0.2">
      <c r="G358" s="296"/>
      <c r="H358" s="296"/>
      <c r="I358" s="296"/>
      <c r="J358" s="296"/>
      <c r="K358" s="296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6"/>
      <c r="W358" s="296"/>
    </row>
    <row r="359" spans="7:23" s="297" customFormat="1" x14ac:dyDescent="0.2">
      <c r="G359" s="296"/>
      <c r="H359" s="296"/>
      <c r="I359" s="296"/>
      <c r="J359" s="296"/>
      <c r="K359" s="296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6"/>
      <c r="W359" s="296"/>
    </row>
    <row r="360" spans="7:23" s="297" customFormat="1" x14ac:dyDescent="0.2">
      <c r="G360" s="296"/>
      <c r="H360" s="296"/>
      <c r="I360" s="296"/>
      <c r="J360" s="296"/>
      <c r="K360" s="296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6"/>
      <c r="W360" s="296"/>
    </row>
    <row r="361" spans="7:23" s="297" customFormat="1" x14ac:dyDescent="0.2">
      <c r="G361" s="296"/>
      <c r="H361" s="296"/>
      <c r="I361" s="296"/>
      <c r="J361" s="296"/>
      <c r="K361" s="296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6"/>
      <c r="W361" s="296"/>
    </row>
    <row r="362" spans="7:23" s="297" customFormat="1" x14ac:dyDescent="0.2">
      <c r="G362" s="296"/>
      <c r="H362" s="296"/>
      <c r="I362" s="296"/>
      <c r="J362" s="296"/>
      <c r="K362" s="296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6"/>
      <c r="W362" s="296"/>
    </row>
    <row r="363" spans="7:23" s="297" customFormat="1" x14ac:dyDescent="0.2"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6"/>
      <c r="W363" s="296"/>
    </row>
    <row r="364" spans="7:23" s="297" customFormat="1" x14ac:dyDescent="0.2"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</row>
    <row r="365" spans="7:23" s="297" customFormat="1" x14ac:dyDescent="0.2"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</row>
    <row r="366" spans="7:23" s="297" customFormat="1" x14ac:dyDescent="0.2">
      <c r="G366" s="296"/>
      <c r="H366" s="296"/>
      <c r="I366" s="296"/>
      <c r="J366" s="296"/>
      <c r="K366" s="296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</row>
    <row r="367" spans="7:23" s="297" customFormat="1" x14ac:dyDescent="0.2">
      <c r="G367" s="296"/>
      <c r="H367" s="296"/>
      <c r="I367" s="296"/>
      <c r="J367" s="296"/>
      <c r="K367" s="296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6"/>
      <c r="W367" s="296"/>
    </row>
    <row r="368" spans="7:23" s="297" customFormat="1" x14ac:dyDescent="0.2">
      <c r="G368" s="296"/>
      <c r="H368" s="296"/>
      <c r="I368" s="296"/>
      <c r="J368" s="296"/>
      <c r="K368" s="296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</row>
    <row r="369" spans="7:23" s="297" customFormat="1" x14ac:dyDescent="0.2">
      <c r="G369" s="296"/>
      <c r="H369" s="296"/>
      <c r="I369" s="296"/>
      <c r="J369" s="296"/>
      <c r="K369" s="296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</row>
    <row r="370" spans="7:23" s="297" customFormat="1" x14ac:dyDescent="0.2"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</row>
    <row r="371" spans="7:23" s="297" customFormat="1" x14ac:dyDescent="0.2">
      <c r="G371" s="296"/>
      <c r="H371" s="296"/>
      <c r="I371" s="296"/>
      <c r="J371" s="296"/>
      <c r="K371" s="296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6"/>
      <c r="W371" s="296"/>
    </row>
    <row r="372" spans="7:23" s="297" customFormat="1" x14ac:dyDescent="0.2">
      <c r="G372" s="296"/>
      <c r="H372" s="296"/>
      <c r="I372" s="296"/>
      <c r="J372" s="296"/>
      <c r="K372" s="296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6"/>
      <c r="W372" s="296"/>
    </row>
    <row r="373" spans="7:23" s="297" customFormat="1" x14ac:dyDescent="0.2"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6"/>
      <c r="W373" s="296"/>
    </row>
    <row r="374" spans="7:23" s="297" customFormat="1" x14ac:dyDescent="0.2">
      <c r="G374" s="296"/>
      <c r="H374" s="296"/>
      <c r="I374" s="296"/>
      <c r="J374" s="296"/>
      <c r="K374" s="296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6"/>
      <c r="W374" s="296"/>
    </row>
    <row r="375" spans="7:23" s="297" customFormat="1" x14ac:dyDescent="0.2">
      <c r="G375" s="296"/>
      <c r="H375" s="296"/>
      <c r="I375" s="296"/>
      <c r="J375" s="296"/>
      <c r="K375" s="296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6"/>
      <c r="W375" s="296"/>
    </row>
    <row r="376" spans="7:23" s="297" customFormat="1" x14ac:dyDescent="0.2">
      <c r="G376" s="296"/>
      <c r="H376" s="296"/>
      <c r="I376" s="296"/>
      <c r="J376" s="296"/>
      <c r="K376" s="296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6"/>
      <c r="W376" s="296"/>
    </row>
    <row r="377" spans="7:23" s="297" customFormat="1" x14ac:dyDescent="0.2">
      <c r="G377" s="296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</row>
    <row r="378" spans="7:23" s="297" customFormat="1" x14ac:dyDescent="0.2">
      <c r="G378" s="296"/>
      <c r="H378" s="296"/>
      <c r="I378" s="296"/>
      <c r="J378" s="296"/>
      <c r="K378" s="296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</row>
    <row r="379" spans="7:23" s="297" customFormat="1" x14ac:dyDescent="0.2">
      <c r="G379" s="296"/>
      <c r="H379" s="296"/>
      <c r="I379" s="296"/>
      <c r="J379" s="296"/>
      <c r="K379" s="296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</row>
    <row r="380" spans="7:23" s="297" customFormat="1" x14ac:dyDescent="0.2">
      <c r="G380" s="296"/>
      <c r="H380" s="296"/>
      <c r="I380" s="296"/>
      <c r="J380" s="296"/>
      <c r="K380" s="296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6"/>
      <c r="W380" s="296"/>
    </row>
    <row r="381" spans="7:23" s="297" customFormat="1" x14ac:dyDescent="0.2">
      <c r="G381" s="296"/>
      <c r="H381" s="296"/>
      <c r="I381" s="296"/>
      <c r="J381" s="296"/>
      <c r="K381" s="296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6"/>
      <c r="W381" s="296"/>
    </row>
    <row r="382" spans="7:23" s="297" customFormat="1" x14ac:dyDescent="0.2">
      <c r="G382" s="296"/>
      <c r="H382" s="296"/>
      <c r="I382" s="296"/>
      <c r="J382" s="296"/>
      <c r="K382" s="296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6"/>
      <c r="W382" s="296"/>
    </row>
    <row r="383" spans="7:23" s="297" customFormat="1" x14ac:dyDescent="0.2">
      <c r="G383" s="296"/>
      <c r="H383" s="296"/>
      <c r="I383" s="296"/>
      <c r="J383" s="296"/>
      <c r="K383" s="296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</row>
    <row r="384" spans="7:23" s="297" customFormat="1" x14ac:dyDescent="0.2">
      <c r="G384" s="296"/>
      <c r="H384" s="296"/>
      <c r="I384" s="296"/>
      <c r="J384" s="296"/>
      <c r="K384" s="296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</row>
    <row r="385" spans="7:23" s="297" customFormat="1" x14ac:dyDescent="0.2"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</row>
    <row r="386" spans="7:23" s="297" customFormat="1" x14ac:dyDescent="0.2"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</row>
    <row r="387" spans="7:23" s="297" customFormat="1" x14ac:dyDescent="0.2">
      <c r="G387" s="296"/>
      <c r="H387" s="296"/>
      <c r="I387" s="296"/>
      <c r="J387" s="296"/>
      <c r="K387" s="296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</row>
    <row r="388" spans="7:23" s="297" customFormat="1" x14ac:dyDescent="0.2">
      <c r="G388" s="296"/>
      <c r="H388" s="296"/>
      <c r="I388" s="296"/>
      <c r="J388" s="296"/>
      <c r="K388" s="296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6"/>
      <c r="W388" s="296"/>
    </row>
    <row r="389" spans="7:23" s="297" customFormat="1" x14ac:dyDescent="0.2">
      <c r="G389" s="296"/>
      <c r="H389" s="296"/>
      <c r="I389" s="296"/>
      <c r="J389" s="296"/>
      <c r="K389" s="296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</row>
    <row r="390" spans="7:23" s="297" customFormat="1" x14ac:dyDescent="0.2"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</row>
    <row r="391" spans="7:23" s="297" customFormat="1" x14ac:dyDescent="0.2"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</row>
    <row r="392" spans="7:23" s="297" customFormat="1" x14ac:dyDescent="0.2">
      <c r="G392" s="296"/>
      <c r="H392" s="296"/>
      <c r="I392" s="296"/>
      <c r="J392" s="296"/>
      <c r="K392" s="296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6"/>
      <c r="W392" s="296"/>
    </row>
    <row r="393" spans="7:23" s="297" customFormat="1" x14ac:dyDescent="0.2">
      <c r="G393" s="296"/>
      <c r="H393" s="296"/>
      <c r="I393" s="296"/>
      <c r="J393" s="296"/>
      <c r="K393" s="296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6"/>
      <c r="W393" s="296"/>
    </row>
    <row r="394" spans="7:23" s="297" customFormat="1" x14ac:dyDescent="0.2">
      <c r="G394" s="296"/>
      <c r="H394" s="296"/>
      <c r="I394" s="296"/>
      <c r="J394" s="296"/>
      <c r="K394" s="296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6"/>
      <c r="W394" s="296"/>
    </row>
    <row r="395" spans="7:23" s="297" customFormat="1" x14ac:dyDescent="0.2"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</row>
    <row r="396" spans="7:23" s="297" customFormat="1" x14ac:dyDescent="0.2">
      <c r="G396" s="296"/>
      <c r="H396" s="296"/>
      <c r="I396" s="296"/>
      <c r="J396" s="296"/>
      <c r="K396" s="296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</row>
    <row r="397" spans="7:23" s="297" customFormat="1" x14ac:dyDescent="0.2">
      <c r="G397" s="296"/>
      <c r="H397" s="296"/>
      <c r="I397" s="296"/>
      <c r="J397" s="296"/>
      <c r="K397" s="296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</row>
    <row r="398" spans="7:23" s="297" customFormat="1" x14ac:dyDescent="0.2"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</row>
    <row r="399" spans="7:23" s="297" customFormat="1" x14ac:dyDescent="0.2"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</row>
    <row r="400" spans="7:23" s="297" customFormat="1" x14ac:dyDescent="0.2"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</row>
    <row r="401" spans="7:23" s="297" customFormat="1" x14ac:dyDescent="0.2"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</row>
    <row r="402" spans="7:23" s="297" customFormat="1" x14ac:dyDescent="0.2"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</row>
    <row r="403" spans="7:23" s="297" customFormat="1" x14ac:dyDescent="0.2"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</row>
    <row r="404" spans="7:23" s="297" customFormat="1" x14ac:dyDescent="0.2"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</row>
    <row r="405" spans="7:23" s="297" customFormat="1" x14ac:dyDescent="0.2"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</row>
    <row r="406" spans="7:23" s="297" customFormat="1" x14ac:dyDescent="0.2"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</row>
    <row r="407" spans="7:23" s="297" customFormat="1" x14ac:dyDescent="0.2">
      <c r="G407" s="296"/>
      <c r="H407" s="296"/>
      <c r="I407" s="296"/>
      <c r="J407" s="296"/>
      <c r="K407" s="296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6"/>
      <c r="W407" s="296"/>
    </row>
    <row r="408" spans="7:23" s="297" customFormat="1" x14ac:dyDescent="0.2"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</row>
    <row r="409" spans="7:23" s="297" customFormat="1" x14ac:dyDescent="0.2"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</row>
    <row r="410" spans="7:23" s="297" customFormat="1" x14ac:dyDescent="0.2"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</row>
    <row r="411" spans="7:23" s="297" customFormat="1" x14ac:dyDescent="0.2">
      <c r="G411" s="296"/>
      <c r="H411" s="296"/>
      <c r="I411" s="296"/>
      <c r="J411" s="296"/>
      <c r="K411" s="296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</row>
    <row r="412" spans="7:23" s="297" customFormat="1" x14ac:dyDescent="0.2">
      <c r="G412" s="296"/>
      <c r="H412" s="296"/>
      <c r="I412" s="296"/>
      <c r="J412" s="296"/>
      <c r="K412" s="296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</row>
    <row r="413" spans="7:23" s="297" customFormat="1" x14ac:dyDescent="0.2">
      <c r="G413" s="296"/>
      <c r="H413" s="296"/>
      <c r="I413" s="296"/>
      <c r="J413" s="296"/>
      <c r="K413" s="296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6"/>
      <c r="W413" s="296"/>
    </row>
    <row r="414" spans="7:23" s="297" customFormat="1" x14ac:dyDescent="0.2">
      <c r="G414" s="296"/>
      <c r="H414" s="296"/>
      <c r="I414" s="296"/>
      <c r="J414" s="296"/>
      <c r="K414" s="296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6"/>
      <c r="W414" s="296"/>
    </row>
    <row r="415" spans="7:23" s="297" customFormat="1" x14ac:dyDescent="0.2">
      <c r="G415" s="296"/>
      <c r="H415" s="296"/>
      <c r="I415" s="296"/>
      <c r="J415" s="296"/>
      <c r="K415" s="296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6"/>
      <c r="W415" s="296"/>
    </row>
    <row r="416" spans="7:23" s="297" customFormat="1" x14ac:dyDescent="0.2">
      <c r="G416" s="296"/>
      <c r="H416" s="296"/>
      <c r="I416" s="296"/>
      <c r="J416" s="296"/>
      <c r="K416" s="296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</row>
    <row r="417" spans="7:23" s="297" customFormat="1" x14ac:dyDescent="0.2">
      <c r="G417" s="296"/>
      <c r="H417" s="296"/>
      <c r="I417" s="296"/>
      <c r="J417" s="296"/>
      <c r="K417" s="296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</row>
    <row r="418" spans="7:23" s="297" customFormat="1" x14ac:dyDescent="0.2">
      <c r="G418" s="296"/>
      <c r="H418" s="296"/>
      <c r="I418" s="296"/>
      <c r="J418" s="296"/>
      <c r="K418" s="296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</row>
    <row r="419" spans="7:23" s="297" customFormat="1" x14ac:dyDescent="0.2">
      <c r="G419" s="296"/>
      <c r="H419" s="296"/>
      <c r="I419" s="296"/>
      <c r="J419" s="296"/>
      <c r="K419" s="296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6"/>
      <c r="W419" s="296"/>
    </row>
    <row r="420" spans="7:23" s="297" customFormat="1" x14ac:dyDescent="0.2">
      <c r="G420" s="296"/>
      <c r="H420" s="296"/>
      <c r="I420" s="296"/>
      <c r="J420" s="296"/>
      <c r="K420" s="296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6"/>
      <c r="W420" s="296"/>
    </row>
    <row r="421" spans="7:23" s="297" customFormat="1" x14ac:dyDescent="0.2">
      <c r="G421" s="296"/>
      <c r="H421" s="296"/>
      <c r="I421" s="296"/>
      <c r="J421" s="296"/>
      <c r="K421" s="296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6"/>
      <c r="W421" s="296"/>
    </row>
    <row r="422" spans="7:23" s="297" customFormat="1" x14ac:dyDescent="0.2"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  <c r="W422" s="296"/>
    </row>
    <row r="423" spans="7:23" s="297" customFormat="1" x14ac:dyDescent="0.2">
      <c r="G423" s="296"/>
      <c r="H423" s="296"/>
      <c r="I423" s="296"/>
      <c r="J423" s="296"/>
      <c r="K423" s="296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6"/>
      <c r="W423" s="296"/>
    </row>
    <row r="424" spans="7:23" s="297" customFormat="1" x14ac:dyDescent="0.2">
      <c r="G424" s="296"/>
      <c r="H424" s="296"/>
      <c r="I424" s="296"/>
      <c r="J424" s="296"/>
      <c r="K424" s="296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</row>
    <row r="425" spans="7:23" s="297" customFormat="1" x14ac:dyDescent="0.2">
      <c r="G425" s="296"/>
      <c r="H425" s="296"/>
      <c r="I425" s="296"/>
      <c r="J425" s="296"/>
      <c r="K425" s="296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6"/>
      <c r="W425" s="296"/>
    </row>
    <row r="426" spans="7:23" s="297" customFormat="1" x14ac:dyDescent="0.2">
      <c r="G426" s="296"/>
      <c r="H426" s="296"/>
      <c r="I426" s="296"/>
      <c r="J426" s="296"/>
      <c r="K426" s="296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6"/>
      <c r="W426" s="296"/>
    </row>
    <row r="427" spans="7:23" s="297" customFormat="1" x14ac:dyDescent="0.2"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</row>
    <row r="428" spans="7:23" s="297" customFormat="1" x14ac:dyDescent="0.2">
      <c r="G428" s="296"/>
      <c r="H428" s="296"/>
      <c r="I428" s="296"/>
      <c r="J428" s="296"/>
      <c r="K428" s="296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6"/>
      <c r="W428" s="296"/>
    </row>
    <row r="429" spans="7:23" s="297" customFormat="1" x14ac:dyDescent="0.2">
      <c r="G429" s="296"/>
      <c r="H429" s="296"/>
      <c r="I429" s="296"/>
      <c r="J429" s="296"/>
      <c r="K429" s="296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6"/>
      <c r="W429" s="296"/>
    </row>
    <row r="430" spans="7:23" s="297" customFormat="1" x14ac:dyDescent="0.2"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6"/>
      <c r="W430" s="296"/>
    </row>
    <row r="431" spans="7:23" s="297" customFormat="1" x14ac:dyDescent="0.2">
      <c r="G431" s="296"/>
      <c r="H431" s="296"/>
      <c r="I431" s="296"/>
      <c r="J431" s="296"/>
      <c r="K431" s="296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6"/>
      <c r="W431" s="296"/>
    </row>
    <row r="432" spans="7:23" s="297" customFormat="1" x14ac:dyDescent="0.2">
      <c r="G432" s="296"/>
      <c r="H432" s="296"/>
      <c r="I432" s="296"/>
      <c r="J432" s="296"/>
      <c r="K432" s="296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6"/>
      <c r="W432" s="296"/>
    </row>
    <row r="433" spans="7:23" s="297" customFormat="1" x14ac:dyDescent="0.2">
      <c r="G433" s="296"/>
      <c r="H433" s="296"/>
      <c r="I433" s="296"/>
      <c r="J433" s="296"/>
      <c r="K433" s="296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6"/>
      <c r="W433" s="296"/>
    </row>
    <row r="434" spans="7:23" s="297" customFormat="1" x14ac:dyDescent="0.2">
      <c r="G434" s="296"/>
      <c r="H434" s="296"/>
      <c r="I434" s="296"/>
      <c r="J434" s="296"/>
      <c r="K434" s="296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6"/>
      <c r="W434" s="296"/>
    </row>
    <row r="435" spans="7:23" s="297" customFormat="1" x14ac:dyDescent="0.2">
      <c r="G435" s="296"/>
      <c r="H435" s="296"/>
      <c r="I435" s="296"/>
      <c r="J435" s="296"/>
      <c r="K435" s="296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6"/>
      <c r="W435" s="296"/>
    </row>
    <row r="436" spans="7:23" s="297" customFormat="1" x14ac:dyDescent="0.2">
      <c r="G436" s="296"/>
      <c r="H436" s="296"/>
      <c r="I436" s="296"/>
      <c r="J436" s="296"/>
      <c r="K436" s="296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6"/>
      <c r="W436" s="296"/>
    </row>
    <row r="437" spans="7:23" s="297" customFormat="1" x14ac:dyDescent="0.2">
      <c r="G437" s="296"/>
      <c r="H437" s="296"/>
      <c r="I437" s="296"/>
      <c r="J437" s="296"/>
      <c r="K437" s="296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6"/>
      <c r="W437" s="296"/>
    </row>
    <row r="438" spans="7:23" s="297" customFormat="1" x14ac:dyDescent="0.2">
      <c r="G438" s="296"/>
      <c r="H438" s="296"/>
      <c r="I438" s="296"/>
      <c r="J438" s="296"/>
      <c r="K438" s="296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6"/>
      <c r="W438" s="296"/>
    </row>
    <row r="439" spans="7:23" s="297" customFormat="1" x14ac:dyDescent="0.2">
      <c r="G439" s="296"/>
      <c r="H439" s="296"/>
      <c r="I439" s="296"/>
      <c r="J439" s="296"/>
      <c r="K439" s="296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6"/>
      <c r="W439" s="296"/>
    </row>
    <row r="440" spans="7:23" s="297" customFormat="1" x14ac:dyDescent="0.2">
      <c r="G440" s="296"/>
      <c r="H440" s="296"/>
      <c r="I440" s="296"/>
      <c r="J440" s="296"/>
      <c r="K440" s="296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6"/>
      <c r="W440" s="296"/>
    </row>
    <row r="441" spans="7:23" s="297" customFormat="1" x14ac:dyDescent="0.2">
      <c r="G441" s="296"/>
      <c r="H441" s="296"/>
      <c r="I441" s="296"/>
      <c r="J441" s="296"/>
      <c r="K441" s="296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6"/>
      <c r="W441" s="296"/>
    </row>
    <row r="442" spans="7:23" s="297" customFormat="1" x14ac:dyDescent="0.2">
      <c r="G442" s="296"/>
      <c r="H442" s="296"/>
      <c r="I442" s="296"/>
      <c r="J442" s="296"/>
      <c r="K442" s="296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6"/>
      <c r="W442" s="296"/>
    </row>
    <row r="443" spans="7:23" s="297" customFormat="1" x14ac:dyDescent="0.2">
      <c r="G443" s="296"/>
      <c r="H443" s="296"/>
      <c r="I443" s="296"/>
      <c r="J443" s="296"/>
      <c r="K443" s="296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6"/>
      <c r="W443" s="296"/>
    </row>
    <row r="444" spans="7:23" s="297" customFormat="1" x14ac:dyDescent="0.2">
      <c r="G444" s="296"/>
      <c r="H444" s="296"/>
      <c r="I444" s="296"/>
      <c r="J444" s="296"/>
      <c r="K444" s="296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6"/>
      <c r="W444" s="296"/>
    </row>
    <row r="445" spans="7:23" s="297" customFormat="1" x14ac:dyDescent="0.2">
      <c r="G445" s="296"/>
      <c r="H445" s="296"/>
      <c r="I445" s="296"/>
      <c r="J445" s="296"/>
      <c r="K445" s="296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6"/>
      <c r="W445" s="296"/>
    </row>
    <row r="446" spans="7:23" s="297" customFormat="1" x14ac:dyDescent="0.2">
      <c r="G446" s="296"/>
      <c r="H446" s="296"/>
      <c r="I446" s="296"/>
      <c r="J446" s="296"/>
      <c r="K446" s="296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6"/>
      <c r="W446" s="296"/>
    </row>
    <row r="447" spans="7:23" s="297" customFormat="1" x14ac:dyDescent="0.2">
      <c r="G447" s="296"/>
      <c r="H447" s="296"/>
      <c r="I447" s="296"/>
      <c r="J447" s="296"/>
      <c r="K447" s="296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6"/>
      <c r="W447" s="296"/>
    </row>
    <row r="448" spans="7:23" s="297" customFormat="1" x14ac:dyDescent="0.2">
      <c r="G448" s="296"/>
      <c r="H448" s="296"/>
      <c r="I448" s="296"/>
      <c r="J448" s="296"/>
      <c r="K448" s="296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6"/>
      <c r="W448" s="296"/>
    </row>
    <row r="449" spans="7:23" s="297" customFormat="1" x14ac:dyDescent="0.2">
      <c r="G449" s="296"/>
      <c r="H449" s="296"/>
      <c r="I449" s="296"/>
      <c r="J449" s="296"/>
      <c r="K449" s="296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6"/>
      <c r="W449" s="296"/>
    </row>
    <row r="450" spans="7:23" s="297" customFormat="1" x14ac:dyDescent="0.2"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6"/>
      <c r="W450" s="296"/>
    </row>
    <row r="451" spans="7:23" s="297" customFormat="1" x14ac:dyDescent="0.2">
      <c r="G451" s="296"/>
      <c r="H451" s="296"/>
      <c r="I451" s="296"/>
      <c r="J451" s="296"/>
      <c r="K451" s="296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6"/>
      <c r="W451" s="296"/>
    </row>
    <row r="452" spans="7:23" s="297" customFormat="1" x14ac:dyDescent="0.2">
      <c r="G452" s="296"/>
      <c r="H452" s="296"/>
      <c r="I452" s="296"/>
      <c r="J452" s="296"/>
      <c r="K452" s="296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6"/>
      <c r="W452" s="296"/>
    </row>
    <row r="453" spans="7:23" s="297" customFormat="1" x14ac:dyDescent="0.2">
      <c r="G453" s="296"/>
      <c r="H453" s="296"/>
      <c r="I453" s="296"/>
      <c r="J453" s="296"/>
      <c r="K453" s="296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</row>
    <row r="454" spans="7:23" s="297" customFormat="1" x14ac:dyDescent="0.2">
      <c r="G454" s="296"/>
      <c r="H454" s="296"/>
      <c r="I454" s="296"/>
      <c r="J454" s="296"/>
      <c r="K454" s="296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6"/>
      <c r="W454" s="296"/>
    </row>
    <row r="455" spans="7:23" s="297" customFormat="1" x14ac:dyDescent="0.2">
      <c r="G455" s="296"/>
      <c r="H455" s="296"/>
      <c r="I455" s="296"/>
      <c r="J455" s="296"/>
      <c r="K455" s="296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6"/>
      <c r="W455" s="296"/>
    </row>
    <row r="456" spans="7:23" s="297" customFormat="1" x14ac:dyDescent="0.2">
      <c r="G456" s="296"/>
      <c r="H456" s="296"/>
      <c r="I456" s="296"/>
      <c r="J456" s="296"/>
      <c r="K456" s="296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6"/>
      <c r="W456" s="296"/>
    </row>
    <row r="457" spans="7:23" s="297" customFormat="1" x14ac:dyDescent="0.2">
      <c r="G457" s="296"/>
      <c r="H457" s="296"/>
      <c r="I457" s="296"/>
      <c r="J457" s="296"/>
      <c r="K457" s="296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6"/>
      <c r="W457" s="296"/>
    </row>
    <row r="458" spans="7:23" s="297" customFormat="1" x14ac:dyDescent="0.2">
      <c r="G458" s="296"/>
      <c r="H458" s="296"/>
      <c r="I458" s="296"/>
      <c r="J458" s="296"/>
      <c r="K458" s="296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6"/>
      <c r="W458" s="296"/>
    </row>
    <row r="459" spans="7:23" s="297" customFormat="1" x14ac:dyDescent="0.2">
      <c r="G459" s="296"/>
      <c r="H459" s="296"/>
      <c r="I459" s="296"/>
      <c r="J459" s="296"/>
      <c r="K459" s="296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6"/>
      <c r="W459" s="296"/>
    </row>
    <row r="460" spans="7:23" s="297" customFormat="1" x14ac:dyDescent="0.2">
      <c r="G460" s="296"/>
      <c r="H460" s="296"/>
      <c r="I460" s="296"/>
      <c r="J460" s="296"/>
      <c r="K460" s="296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6"/>
      <c r="W460" s="296"/>
    </row>
    <row r="461" spans="7:23" s="297" customFormat="1" x14ac:dyDescent="0.2">
      <c r="G461" s="296"/>
      <c r="H461" s="296"/>
      <c r="I461" s="296"/>
      <c r="J461" s="296"/>
      <c r="K461" s="296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6"/>
      <c r="W461" s="296"/>
    </row>
    <row r="462" spans="7:23" s="297" customFormat="1" x14ac:dyDescent="0.2">
      <c r="G462" s="296"/>
      <c r="H462" s="296"/>
      <c r="I462" s="296"/>
      <c r="J462" s="296"/>
      <c r="K462" s="296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</row>
    <row r="463" spans="7:23" s="297" customFormat="1" x14ac:dyDescent="0.2">
      <c r="G463" s="296"/>
      <c r="H463" s="296"/>
      <c r="I463" s="296"/>
      <c r="J463" s="296"/>
      <c r="K463" s="296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6"/>
      <c r="W463" s="296"/>
    </row>
    <row r="464" spans="7:23" s="297" customFormat="1" x14ac:dyDescent="0.2">
      <c r="G464" s="296"/>
      <c r="H464" s="296"/>
      <c r="I464" s="296"/>
      <c r="J464" s="296"/>
      <c r="K464" s="296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6"/>
      <c r="W464" s="296"/>
    </row>
    <row r="465" spans="7:23" s="297" customFormat="1" x14ac:dyDescent="0.2">
      <c r="G465" s="296"/>
      <c r="H465" s="296"/>
      <c r="I465" s="296"/>
      <c r="J465" s="296"/>
      <c r="K465" s="296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6"/>
      <c r="W465" s="296"/>
    </row>
    <row r="466" spans="7:23" s="297" customFormat="1" x14ac:dyDescent="0.2">
      <c r="G466" s="296"/>
      <c r="H466" s="296"/>
      <c r="I466" s="296"/>
      <c r="J466" s="296"/>
      <c r="K466" s="296"/>
      <c r="L466" s="296"/>
      <c r="M466" s="296"/>
      <c r="N466" s="296"/>
      <c r="O466" s="296"/>
      <c r="P466" s="296"/>
      <c r="Q466" s="296"/>
      <c r="R466" s="296"/>
      <c r="S466" s="296"/>
      <c r="T466" s="296"/>
      <c r="U466" s="296"/>
      <c r="V466" s="296"/>
      <c r="W466" s="296"/>
    </row>
    <row r="467" spans="7:23" s="297" customFormat="1" x14ac:dyDescent="0.2">
      <c r="G467" s="296"/>
      <c r="H467" s="296"/>
      <c r="I467" s="296"/>
      <c r="J467" s="296"/>
      <c r="K467" s="296"/>
      <c r="L467" s="296"/>
      <c r="M467" s="296"/>
      <c r="N467" s="296"/>
      <c r="O467" s="296"/>
      <c r="P467" s="296"/>
      <c r="Q467" s="296"/>
      <c r="R467" s="296"/>
      <c r="S467" s="296"/>
      <c r="T467" s="296"/>
      <c r="U467" s="296"/>
      <c r="V467" s="296"/>
      <c r="W467" s="296"/>
    </row>
    <row r="468" spans="7:23" s="297" customFormat="1" x14ac:dyDescent="0.2">
      <c r="G468" s="296"/>
      <c r="H468" s="296"/>
      <c r="I468" s="296"/>
      <c r="J468" s="296"/>
      <c r="K468" s="296"/>
      <c r="L468" s="296"/>
      <c r="M468" s="296"/>
      <c r="N468" s="296"/>
      <c r="O468" s="296"/>
      <c r="P468" s="296"/>
      <c r="Q468" s="296"/>
      <c r="R468" s="296"/>
      <c r="S468" s="296"/>
      <c r="T468" s="296"/>
      <c r="U468" s="296"/>
      <c r="V468" s="296"/>
      <c r="W468" s="296"/>
    </row>
    <row r="469" spans="7:23" s="297" customFormat="1" x14ac:dyDescent="0.2"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</row>
    <row r="470" spans="7:23" s="297" customFormat="1" x14ac:dyDescent="0.2">
      <c r="G470" s="296"/>
      <c r="H470" s="296"/>
      <c r="I470" s="296"/>
      <c r="J470" s="296"/>
      <c r="K470" s="296"/>
      <c r="L470" s="296"/>
      <c r="M470" s="296"/>
      <c r="N470" s="296"/>
      <c r="O470" s="296"/>
      <c r="P470" s="296"/>
      <c r="Q470" s="296"/>
      <c r="R470" s="296"/>
      <c r="S470" s="296"/>
      <c r="T470" s="296"/>
      <c r="U470" s="296"/>
      <c r="V470" s="296"/>
      <c r="W470" s="296"/>
    </row>
    <row r="471" spans="7:23" s="297" customFormat="1" x14ac:dyDescent="0.2">
      <c r="G471" s="296"/>
      <c r="H471" s="296"/>
      <c r="I471" s="296"/>
      <c r="J471" s="296"/>
      <c r="K471" s="296"/>
      <c r="L471" s="296"/>
      <c r="M471" s="296"/>
      <c r="N471" s="296"/>
      <c r="O471" s="296"/>
      <c r="P471" s="296"/>
      <c r="Q471" s="296"/>
      <c r="R471" s="296"/>
      <c r="S471" s="296"/>
      <c r="T471" s="296"/>
      <c r="U471" s="296"/>
      <c r="V471" s="296"/>
      <c r="W471" s="296"/>
    </row>
    <row r="472" spans="7:23" s="297" customFormat="1" x14ac:dyDescent="0.2">
      <c r="G472" s="296"/>
      <c r="H472" s="296"/>
      <c r="I472" s="296"/>
      <c r="J472" s="296"/>
      <c r="K472" s="296"/>
      <c r="L472" s="296"/>
      <c r="M472" s="296"/>
      <c r="N472" s="296"/>
      <c r="O472" s="296"/>
      <c r="P472" s="296"/>
      <c r="Q472" s="296"/>
      <c r="R472" s="296"/>
      <c r="S472" s="296"/>
      <c r="T472" s="296"/>
      <c r="U472" s="296"/>
      <c r="V472" s="296"/>
      <c r="W472" s="296"/>
    </row>
    <row r="473" spans="7:23" s="297" customFormat="1" x14ac:dyDescent="0.2">
      <c r="G473" s="296"/>
      <c r="H473" s="296"/>
      <c r="I473" s="296"/>
      <c r="J473" s="296"/>
      <c r="K473" s="296"/>
      <c r="L473" s="296"/>
      <c r="M473" s="296"/>
      <c r="N473" s="296"/>
      <c r="O473" s="296"/>
      <c r="P473" s="296"/>
      <c r="Q473" s="296"/>
      <c r="R473" s="296"/>
      <c r="S473" s="296"/>
      <c r="T473" s="296"/>
      <c r="U473" s="296"/>
      <c r="V473" s="296"/>
      <c r="W473" s="296"/>
    </row>
    <row r="474" spans="7:23" s="297" customFormat="1" x14ac:dyDescent="0.2">
      <c r="G474" s="296"/>
      <c r="H474" s="296"/>
      <c r="I474" s="296"/>
      <c r="J474" s="296"/>
      <c r="K474" s="296"/>
      <c r="L474" s="296"/>
      <c r="M474" s="296"/>
      <c r="N474" s="296"/>
      <c r="O474" s="296"/>
      <c r="P474" s="296"/>
      <c r="Q474" s="296"/>
      <c r="R474" s="296"/>
      <c r="S474" s="296"/>
      <c r="T474" s="296"/>
      <c r="U474" s="296"/>
      <c r="V474" s="296"/>
      <c r="W474" s="296"/>
    </row>
    <row r="475" spans="7:23" s="297" customFormat="1" x14ac:dyDescent="0.2">
      <c r="G475" s="296"/>
      <c r="H475" s="296"/>
      <c r="I475" s="296"/>
      <c r="J475" s="296"/>
      <c r="K475" s="296"/>
      <c r="L475" s="296"/>
      <c r="M475" s="296"/>
      <c r="N475" s="296"/>
      <c r="O475" s="296"/>
      <c r="P475" s="296"/>
      <c r="Q475" s="296"/>
      <c r="R475" s="296"/>
      <c r="S475" s="296"/>
      <c r="T475" s="296"/>
      <c r="U475" s="296"/>
      <c r="V475" s="296"/>
      <c r="W475" s="296"/>
    </row>
    <row r="476" spans="7:23" s="297" customFormat="1" x14ac:dyDescent="0.2">
      <c r="G476" s="296"/>
      <c r="H476" s="296"/>
      <c r="I476" s="296"/>
      <c r="J476" s="296"/>
      <c r="K476" s="296"/>
      <c r="L476" s="296"/>
      <c r="M476" s="296"/>
      <c r="N476" s="296"/>
      <c r="O476" s="296"/>
      <c r="P476" s="296"/>
      <c r="Q476" s="296"/>
      <c r="R476" s="296"/>
      <c r="S476" s="296"/>
      <c r="T476" s="296"/>
      <c r="U476" s="296"/>
      <c r="V476" s="296"/>
      <c r="W476" s="296"/>
    </row>
    <row r="477" spans="7:23" s="297" customFormat="1" x14ac:dyDescent="0.2">
      <c r="G477" s="296"/>
      <c r="H477" s="296"/>
      <c r="I477" s="296"/>
      <c r="J477" s="296"/>
      <c r="K477" s="296"/>
      <c r="L477" s="296"/>
      <c r="M477" s="296"/>
      <c r="N477" s="296"/>
      <c r="O477" s="296"/>
      <c r="P477" s="296"/>
      <c r="Q477" s="296"/>
      <c r="R477" s="296"/>
      <c r="S477" s="296"/>
      <c r="T477" s="296"/>
      <c r="U477" s="296"/>
      <c r="V477" s="296"/>
      <c r="W477" s="296"/>
    </row>
    <row r="478" spans="7:23" s="297" customFormat="1" x14ac:dyDescent="0.2">
      <c r="G478" s="296"/>
      <c r="H478" s="296"/>
      <c r="I478" s="296"/>
      <c r="J478" s="296"/>
      <c r="K478" s="296"/>
      <c r="L478" s="296"/>
      <c r="M478" s="296"/>
      <c r="N478" s="296"/>
      <c r="O478" s="296"/>
      <c r="P478" s="296"/>
      <c r="Q478" s="296"/>
      <c r="R478" s="296"/>
      <c r="S478" s="296"/>
      <c r="T478" s="296"/>
      <c r="U478" s="296"/>
      <c r="V478" s="296"/>
      <c r="W478" s="296"/>
    </row>
    <row r="479" spans="7:23" s="297" customFormat="1" x14ac:dyDescent="0.2">
      <c r="G479" s="296"/>
      <c r="H479" s="296"/>
      <c r="I479" s="296"/>
      <c r="J479" s="296"/>
      <c r="K479" s="296"/>
      <c r="L479" s="296"/>
      <c r="M479" s="296"/>
      <c r="N479" s="296"/>
      <c r="O479" s="296"/>
      <c r="P479" s="296"/>
      <c r="Q479" s="296"/>
      <c r="R479" s="296"/>
      <c r="S479" s="296"/>
      <c r="T479" s="296"/>
      <c r="U479" s="296"/>
      <c r="V479" s="296"/>
      <c r="W479" s="296"/>
    </row>
    <row r="480" spans="7:23" s="297" customFormat="1" x14ac:dyDescent="0.2">
      <c r="G480" s="296"/>
      <c r="H480" s="296"/>
      <c r="I480" s="296"/>
      <c r="J480" s="296"/>
      <c r="K480" s="296"/>
      <c r="L480" s="296"/>
      <c r="M480" s="296"/>
      <c r="N480" s="296"/>
      <c r="O480" s="296"/>
      <c r="P480" s="296"/>
      <c r="Q480" s="296"/>
      <c r="R480" s="296"/>
      <c r="S480" s="296"/>
      <c r="T480" s="296"/>
      <c r="U480" s="296"/>
      <c r="V480" s="296"/>
      <c r="W480" s="296"/>
    </row>
    <row r="481" spans="7:23" s="297" customFormat="1" x14ac:dyDescent="0.2">
      <c r="G481" s="296"/>
      <c r="H481" s="296"/>
      <c r="I481" s="296"/>
      <c r="J481" s="296"/>
      <c r="K481" s="296"/>
      <c r="L481" s="296"/>
      <c r="M481" s="296"/>
      <c r="N481" s="296"/>
      <c r="O481" s="296"/>
      <c r="P481" s="296"/>
      <c r="Q481" s="296"/>
      <c r="R481" s="296"/>
      <c r="S481" s="296"/>
      <c r="T481" s="296"/>
      <c r="U481" s="296"/>
      <c r="V481" s="296"/>
      <c r="W481" s="296"/>
    </row>
    <row r="482" spans="7:23" s="297" customFormat="1" x14ac:dyDescent="0.2">
      <c r="G482" s="296"/>
      <c r="H482" s="296"/>
      <c r="I482" s="296"/>
      <c r="J482" s="296"/>
      <c r="K482" s="296"/>
      <c r="L482" s="296"/>
      <c r="M482" s="296"/>
      <c r="N482" s="296"/>
      <c r="O482" s="296"/>
      <c r="P482" s="296"/>
      <c r="Q482" s="296"/>
      <c r="R482" s="296"/>
      <c r="S482" s="296"/>
      <c r="T482" s="296"/>
      <c r="U482" s="296"/>
      <c r="V482" s="296"/>
      <c r="W482" s="296"/>
    </row>
    <row r="483" spans="7:23" s="297" customFormat="1" x14ac:dyDescent="0.2">
      <c r="G483" s="296"/>
      <c r="H483" s="296"/>
      <c r="I483" s="296"/>
      <c r="J483" s="296"/>
      <c r="K483" s="296"/>
      <c r="L483" s="296"/>
      <c r="M483" s="296"/>
      <c r="N483" s="296"/>
      <c r="O483" s="296"/>
      <c r="P483" s="296"/>
      <c r="Q483" s="296"/>
      <c r="R483" s="296"/>
      <c r="S483" s="296"/>
      <c r="T483" s="296"/>
      <c r="U483" s="296"/>
      <c r="V483" s="296"/>
      <c r="W483" s="296"/>
    </row>
    <row r="484" spans="7:23" s="297" customFormat="1" x14ac:dyDescent="0.2">
      <c r="G484" s="296"/>
      <c r="H484" s="296"/>
      <c r="I484" s="296"/>
      <c r="J484" s="296"/>
      <c r="K484" s="296"/>
      <c r="L484" s="296"/>
      <c r="M484" s="296"/>
      <c r="N484" s="296"/>
      <c r="O484" s="296"/>
      <c r="P484" s="296"/>
      <c r="Q484" s="296"/>
      <c r="R484" s="296"/>
      <c r="S484" s="296"/>
      <c r="T484" s="296"/>
      <c r="U484" s="296"/>
      <c r="V484" s="296"/>
      <c r="W484" s="296"/>
    </row>
    <row r="485" spans="7:23" s="297" customFormat="1" x14ac:dyDescent="0.2">
      <c r="G485" s="296"/>
      <c r="H485" s="296"/>
      <c r="I485" s="296"/>
      <c r="J485" s="296"/>
      <c r="K485" s="296"/>
      <c r="L485" s="296"/>
      <c r="M485" s="296"/>
      <c r="N485" s="296"/>
      <c r="O485" s="296"/>
      <c r="P485" s="296"/>
      <c r="Q485" s="296"/>
      <c r="R485" s="296"/>
      <c r="S485" s="296"/>
      <c r="T485" s="296"/>
      <c r="U485" s="296"/>
      <c r="V485" s="296"/>
      <c r="W485" s="296"/>
    </row>
    <row r="486" spans="7:23" s="297" customFormat="1" x14ac:dyDescent="0.2">
      <c r="G486" s="296"/>
      <c r="H486" s="296"/>
      <c r="I486" s="296"/>
      <c r="J486" s="296"/>
      <c r="K486" s="296"/>
      <c r="L486" s="296"/>
      <c r="M486" s="296"/>
      <c r="N486" s="296"/>
      <c r="O486" s="296"/>
      <c r="P486" s="296"/>
      <c r="Q486" s="296"/>
      <c r="R486" s="296"/>
      <c r="S486" s="296"/>
      <c r="T486" s="296"/>
      <c r="U486" s="296"/>
      <c r="V486" s="296"/>
      <c r="W486" s="296"/>
    </row>
    <row r="487" spans="7:23" s="297" customFormat="1" x14ac:dyDescent="0.2">
      <c r="G487" s="296"/>
      <c r="H487" s="296"/>
      <c r="I487" s="296"/>
      <c r="J487" s="296"/>
      <c r="K487" s="296"/>
      <c r="L487" s="296"/>
      <c r="M487" s="296"/>
      <c r="N487" s="296"/>
      <c r="O487" s="296"/>
      <c r="P487" s="296"/>
      <c r="Q487" s="296"/>
      <c r="R487" s="296"/>
      <c r="S487" s="296"/>
      <c r="T487" s="296"/>
      <c r="U487" s="296"/>
      <c r="V487" s="296"/>
      <c r="W487" s="296"/>
    </row>
    <row r="488" spans="7:23" s="297" customFormat="1" x14ac:dyDescent="0.2">
      <c r="G488" s="296"/>
      <c r="H488" s="296"/>
      <c r="I488" s="296"/>
      <c r="J488" s="296"/>
      <c r="K488" s="296"/>
      <c r="L488" s="296"/>
      <c r="M488" s="296"/>
      <c r="N488" s="296"/>
      <c r="O488" s="296"/>
      <c r="P488" s="296"/>
      <c r="Q488" s="296"/>
      <c r="R488" s="296"/>
      <c r="S488" s="296"/>
      <c r="T488" s="296"/>
      <c r="U488" s="296"/>
      <c r="V488" s="296"/>
      <c r="W488" s="296"/>
    </row>
    <row r="489" spans="7:23" s="297" customFormat="1" x14ac:dyDescent="0.2">
      <c r="G489" s="296"/>
      <c r="H489" s="296"/>
      <c r="I489" s="296"/>
      <c r="J489" s="296"/>
      <c r="K489" s="296"/>
      <c r="L489" s="296"/>
      <c r="M489" s="296"/>
      <c r="N489" s="296"/>
      <c r="O489" s="296"/>
      <c r="P489" s="296"/>
      <c r="Q489" s="296"/>
      <c r="R489" s="296"/>
      <c r="S489" s="296"/>
      <c r="T489" s="296"/>
      <c r="U489" s="296"/>
      <c r="V489" s="296"/>
      <c r="W489" s="296"/>
    </row>
    <row r="490" spans="7:23" s="297" customFormat="1" x14ac:dyDescent="0.2">
      <c r="G490" s="296"/>
      <c r="H490" s="296"/>
      <c r="I490" s="296"/>
      <c r="J490" s="296"/>
      <c r="K490" s="296"/>
      <c r="L490" s="296"/>
      <c r="M490" s="296"/>
      <c r="N490" s="296"/>
      <c r="O490" s="296"/>
      <c r="P490" s="296"/>
      <c r="Q490" s="296"/>
      <c r="R490" s="296"/>
      <c r="S490" s="296"/>
      <c r="T490" s="296"/>
      <c r="U490" s="296"/>
      <c r="V490" s="296"/>
      <c r="W490" s="296"/>
    </row>
    <row r="491" spans="7:23" s="297" customFormat="1" x14ac:dyDescent="0.2">
      <c r="G491" s="296"/>
      <c r="H491" s="296"/>
      <c r="I491" s="296"/>
      <c r="J491" s="296"/>
      <c r="K491" s="296"/>
      <c r="L491" s="296"/>
      <c r="M491" s="296"/>
      <c r="N491" s="296"/>
      <c r="O491" s="296"/>
      <c r="P491" s="296"/>
      <c r="Q491" s="296"/>
      <c r="R491" s="296"/>
      <c r="S491" s="296"/>
      <c r="T491" s="296"/>
      <c r="U491" s="296"/>
      <c r="V491" s="296"/>
      <c r="W491" s="296"/>
    </row>
    <row r="492" spans="7:23" s="297" customFormat="1" x14ac:dyDescent="0.2">
      <c r="G492" s="296"/>
      <c r="H492" s="296"/>
      <c r="I492" s="296"/>
      <c r="J492" s="296"/>
      <c r="K492" s="296"/>
      <c r="L492" s="296"/>
      <c r="M492" s="296"/>
      <c r="N492" s="296"/>
      <c r="O492" s="296"/>
      <c r="P492" s="296"/>
      <c r="Q492" s="296"/>
      <c r="R492" s="296"/>
      <c r="S492" s="296"/>
      <c r="T492" s="296"/>
      <c r="U492" s="296"/>
      <c r="V492" s="296"/>
      <c r="W492" s="296"/>
    </row>
    <row r="493" spans="7:23" s="297" customFormat="1" x14ac:dyDescent="0.2">
      <c r="G493" s="296"/>
      <c r="H493" s="296"/>
      <c r="I493" s="296"/>
      <c r="J493" s="296"/>
      <c r="K493" s="296"/>
      <c r="L493" s="296"/>
      <c r="M493" s="296"/>
      <c r="N493" s="296"/>
      <c r="O493" s="296"/>
      <c r="P493" s="296"/>
      <c r="Q493" s="296"/>
      <c r="R493" s="296"/>
      <c r="S493" s="296"/>
      <c r="T493" s="296"/>
      <c r="U493" s="296"/>
      <c r="V493" s="296"/>
      <c r="W493" s="296"/>
    </row>
    <row r="494" spans="7:23" s="297" customFormat="1" x14ac:dyDescent="0.2">
      <c r="G494" s="296"/>
      <c r="H494" s="296"/>
      <c r="I494" s="296"/>
      <c r="J494" s="296"/>
      <c r="K494" s="296"/>
      <c r="L494" s="296"/>
      <c r="M494" s="296"/>
      <c r="N494" s="296"/>
      <c r="O494" s="296"/>
      <c r="P494" s="296"/>
      <c r="Q494" s="296"/>
      <c r="R494" s="296"/>
      <c r="S494" s="296"/>
      <c r="T494" s="296"/>
      <c r="U494" s="296"/>
      <c r="V494" s="296"/>
      <c r="W494" s="296"/>
    </row>
    <row r="495" spans="7:23" s="297" customFormat="1" x14ac:dyDescent="0.2">
      <c r="G495" s="296"/>
      <c r="H495" s="296"/>
      <c r="I495" s="296"/>
      <c r="J495" s="296"/>
      <c r="K495" s="296"/>
      <c r="L495" s="296"/>
      <c r="M495" s="296"/>
      <c r="N495" s="296"/>
      <c r="O495" s="296"/>
      <c r="P495" s="296"/>
      <c r="Q495" s="296"/>
      <c r="R495" s="296"/>
      <c r="S495" s="296"/>
      <c r="T495" s="296"/>
      <c r="U495" s="296"/>
      <c r="V495" s="296"/>
      <c r="W495" s="296"/>
    </row>
    <row r="496" spans="7:23" s="297" customFormat="1" x14ac:dyDescent="0.2">
      <c r="G496" s="296"/>
      <c r="H496" s="296"/>
      <c r="I496" s="296"/>
      <c r="J496" s="296"/>
      <c r="K496" s="296"/>
      <c r="L496" s="296"/>
      <c r="M496" s="296"/>
      <c r="N496" s="296"/>
      <c r="O496" s="296"/>
      <c r="P496" s="296"/>
      <c r="Q496" s="296"/>
      <c r="R496" s="296"/>
      <c r="S496" s="296"/>
      <c r="T496" s="296"/>
      <c r="U496" s="296"/>
      <c r="V496" s="296"/>
      <c r="W496" s="296"/>
    </row>
    <row r="497" spans="7:23" s="297" customFormat="1" x14ac:dyDescent="0.2">
      <c r="G497" s="296"/>
      <c r="H497" s="296"/>
      <c r="I497" s="296"/>
      <c r="J497" s="296"/>
      <c r="K497" s="296"/>
      <c r="L497" s="296"/>
      <c r="M497" s="296"/>
      <c r="N497" s="296"/>
      <c r="O497" s="296"/>
      <c r="P497" s="296"/>
      <c r="Q497" s="296"/>
      <c r="R497" s="296"/>
      <c r="S497" s="296"/>
      <c r="T497" s="296"/>
      <c r="U497" s="296"/>
      <c r="V497" s="296"/>
      <c r="W497" s="296"/>
    </row>
    <row r="498" spans="7:23" s="297" customFormat="1" x14ac:dyDescent="0.2">
      <c r="G498" s="296"/>
      <c r="H498" s="296"/>
      <c r="I498" s="296"/>
      <c r="J498" s="296"/>
      <c r="K498" s="296"/>
      <c r="L498" s="296"/>
      <c r="M498" s="296"/>
      <c r="N498" s="296"/>
      <c r="O498" s="296"/>
      <c r="P498" s="296"/>
      <c r="Q498" s="296"/>
      <c r="R498" s="296"/>
      <c r="S498" s="296"/>
      <c r="T498" s="296"/>
      <c r="U498" s="296"/>
      <c r="V498" s="296"/>
      <c r="W498" s="296"/>
    </row>
    <row r="499" spans="7:23" s="297" customFormat="1" x14ac:dyDescent="0.2">
      <c r="G499" s="296"/>
      <c r="H499" s="296"/>
      <c r="I499" s="296"/>
      <c r="J499" s="296"/>
      <c r="K499" s="296"/>
      <c r="L499" s="296"/>
      <c r="M499" s="296"/>
      <c r="N499" s="296"/>
      <c r="O499" s="296"/>
      <c r="P499" s="296"/>
      <c r="Q499" s="296"/>
      <c r="R499" s="296"/>
      <c r="S499" s="296"/>
      <c r="T499" s="296"/>
      <c r="U499" s="296"/>
      <c r="V499" s="296"/>
      <c r="W499" s="296"/>
    </row>
    <row r="500" spans="7:23" s="297" customFormat="1" x14ac:dyDescent="0.2">
      <c r="G500" s="296"/>
      <c r="H500" s="296"/>
      <c r="I500" s="296"/>
      <c r="J500" s="296"/>
      <c r="K500" s="296"/>
      <c r="L500" s="296"/>
      <c r="M500" s="296"/>
      <c r="N500" s="296"/>
      <c r="O500" s="296"/>
      <c r="P500" s="296"/>
      <c r="Q500" s="296"/>
      <c r="R500" s="296"/>
      <c r="S500" s="296"/>
      <c r="T500" s="296"/>
      <c r="U500" s="296"/>
      <c r="V500" s="296"/>
      <c r="W500" s="296"/>
    </row>
    <row r="501" spans="7:23" s="297" customFormat="1" x14ac:dyDescent="0.2">
      <c r="G501" s="296"/>
      <c r="H501" s="296"/>
      <c r="I501" s="296"/>
      <c r="J501" s="296"/>
      <c r="K501" s="296"/>
      <c r="L501" s="296"/>
      <c r="M501" s="296"/>
      <c r="N501" s="296"/>
      <c r="O501" s="296"/>
      <c r="P501" s="296"/>
      <c r="Q501" s="296"/>
      <c r="R501" s="296"/>
      <c r="S501" s="296"/>
      <c r="T501" s="296"/>
      <c r="U501" s="296"/>
      <c r="V501" s="296"/>
      <c r="W501" s="296"/>
    </row>
    <row r="502" spans="7:23" s="297" customFormat="1" x14ac:dyDescent="0.2">
      <c r="G502" s="296"/>
      <c r="H502" s="296"/>
      <c r="I502" s="296"/>
      <c r="J502" s="296"/>
      <c r="K502" s="296"/>
      <c r="L502" s="296"/>
      <c r="M502" s="296"/>
      <c r="N502" s="296"/>
      <c r="O502" s="296"/>
      <c r="P502" s="296"/>
      <c r="Q502" s="296"/>
      <c r="R502" s="296"/>
      <c r="S502" s="296"/>
      <c r="T502" s="296"/>
      <c r="U502" s="296"/>
      <c r="V502" s="296"/>
      <c r="W502" s="296"/>
    </row>
    <row r="503" spans="7:23" s="297" customFormat="1" x14ac:dyDescent="0.2"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  <c r="T503" s="296"/>
      <c r="U503" s="296"/>
      <c r="V503" s="296"/>
      <c r="W503" s="296"/>
    </row>
    <row r="504" spans="7:23" s="297" customFormat="1" x14ac:dyDescent="0.2">
      <c r="G504" s="296"/>
      <c r="H504" s="296"/>
      <c r="I504" s="296"/>
      <c r="J504" s="296"/>
      <c r="K504" s="296"/>
      <c r="L504" s="296"/>
      <c r="M504" s="296"/>
      <c r="N504" s="296"/>
      <c r="O504" s="296"/>
      <c r="P504" s="296"/>
      <c r="Q504" s="296"/>
      <c r="R504" s="296"/>
      <c r="S504" s="296"/>
      <c r="T504" s="296"/>
      <c r="U504" s="296"/>
      <c r="V504" s="296"/>
      <c r="W504" s="296"/>
    </row>
    <row r="505" spans="7:23" s="297" customFormat="1" x14ac:dyDescent="0.2">
      <c r="G505" s="296"/>
      <c r="H505" s="296"/>
      <c r="I505" s="296"/>
      <c r="J505" s="296"/>
      <c r="K505" s="296"/>
      <c r="L505" s="296"/>
      <c r="M505" s="296"/>
      <c r="N505" s="296"/>
      <c r="O505" s="296"/>
      <c r="P505" s="296"/>
      <c r="Q505" s="296"/>
      <c r="R505" s="296"/>
      <c r="S505" s="296"/>
      <c r="T505" s="296"/>
      <c r="U505" s="296"/>
      <c r="V505" s="296"/>
      <c r="W505" s="296"/>
    </row>
    <row r="506" spans="7:23" s="297" customFormat="1" x14ac:dyDescent="0.2">
      <c r="G506" s="296"/>
      <c r="H506" s="296"/>
      <c r="I506" s="296"/>
      <c r="J506" s="296"/>
      <c r="K506" s="296"/>
      <c r="L506" s="296"/>
      <c r="M506" s="296"/>
      <c r="N506" s="296"/>
      <c r="O506" s="296"/>
      <c r="P506" s="296"/>
      <c r="Q506" s="296"/>
      <c r="R506" s="296"/>
      <c r="S506" s="296"/>
      <c r="T506" s="296"/>
      <c r="U506" s="296"/>
      <c r="V506" s="296"/>
      <c r="W506" s="296"/>
    </row>
    <row r="507" spans="7:23" s="297" customFormat="1" x14ac:dyDescent="0.2">
      <c r="G507" s="296"/>
      <c r="H507" s="296"/>
      <c r="I507" s="296"/>
      <c r="J507" s="296"/>
      <c r="K507" s="296"/>
      <c r="L507" s="296"/>
      <c r="M507" s="296"/>
      <c r="N507" s="296"/>
      <c r="O507" s="296"/>
      <c r="P507" s="296"/>
      <c r="Q507" s="296"/>
      <c r="R507" s="296"/>
      <c r="S507" s="296"/>
      <c r="T507" s="296"/>
      <c r="U507" s="296"/>
      <c r="V507" s="296"/>
      <c r="W507" s="296"/>
    </row>
    <row r="508" spans="7:23" s="297" customFormat="1" x14ac:dyDescent="0.2">
      <c r="G508" s="296"/>
      <c r="H508" s="296"/>
      <c r="I508" s="296"/>
      <c r="J508" s="296"/>
      <c r="K508" s="296"/>
      <c r="L508" s="296"/>
      <c r="M508" s="296"/>
      <c r="N508" s="296"/>
      <c r="O508" s="296"/>
      <c r="P508" s="296"/>
      <c r="Q508" s="296"/>
      <c r="R508" s="296"/>
      <c r="S508" s="296"/>
      <c r="T508" s="296"/>
      <c r="U508" s="296"/>
      <c r="V508" s="296"/>
      <c r="W508" s="296"/>
    </row>
    <row r="509" spans="7:23" s="297" customFormat="1" x14ac:dyDescent="0.2">
      <c r="G509" s="296"/>
      <c r="H509" s="296"/>
      <c r="I509" s="296"/>
      <c r="J509" s="296"/>
      <c r="K509" s="296"/>
      <c r="L509" s="296"/>
      <c r="M509" s="296"/>
      <c r="N509" s="296"/>
      <c r="O509" s="296"/>
      <c r="P509" s="296"/>
      <c r="Q509" s="296"/>
      <c r="R509" s="296"/>
      <c r="S509" s="296"/>
      <c r="T509" s="296"/>
      <c r="U509" s="296"/>
      <c r="V509" s="296"/>
      <c r="W509" s="296"/>
    </row>
    <row r="510" spans="7:23" s="297" customFormat="1" x14ac:dyDescent="0.2"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</row>
    <row r="511" spans="7:23" s="297" customFormat="1" x14ac:dyDescent="0.2">
      <c r="G511" s="296"/>
      <c r="H511" s="296"/>
      <c r="I511" s="296"/>
      <c r="J511" s="296"/>
      <c r="K511" s="296"/>
      <c r="L511" s="296"/>
      <c r="M511" s="296"/>
      <c r="N511" s="296"/>
      <c r="O511" s="296"/>
      <c r="P511" s="296"/>
      <c r="Q511" s="296"/>
      <c r="R511" s="296"/>
      <c r="S511" s="296"/>
      <c r="T511" s="296"/>
      <c r="U511" s="296"/>
      <c r="V511" s="296"/>
      <c r="W511" s="296"/>
    </row>
    <row r="512" spans="7:23" s="297" customFormat="1" x14ac:dyDescent="0.2">
      <c r="G512" s="296"/>
      <c r="H512" s="296"/>
      <c r="I512" s="296"/>
      <c r="J512" s="296"/>
      <c r="K512" s="296"/>
      <c r="L512" s="296"/>
      <c r="M512" s="296"/>
      <c r="N512" s="296"/>
      <c r="O512" s="296"/>
      <c r="P512" s="296"/>
      <c r="Q512" s="296"/>
      <c r="R512" s="296"/>
      <c r="S512" s="296"/>
      <c r="T512" s="296"/>
      <c r="U512" s="296"/>
      <c r="V512" s="296"/>
      <c r="W512" s="296"/>
    </row>
    <row r="513" spans="7:23" s="297" customFormat="1" x14ac:dyDescent="0.2">
      <c r="G513" s="296"/>
      <c r="H513" s="296"/>
      <c r="I513" s="296"/>
      <c r="J513" s="296"/>
      <c r="K513" s="296"/>
      <c r="L513" s="296"/>
      <c r="M513" s="296"/>
      <c r="N513" s="296"/>
      <c r="O513" s="296"/>
      <c r="P513" s="296"/>
      <c r="Q513" s="296"/>
      <c r="R513" s="296"/>
      <c r="S513" s="296"/>
      <c r="T513" s="296"/>
      <c r="U513" s="296"/>
      <c r="V513" s="296"/>
      <c r="W513" s="296"/>
    </row>
    <row r="514" spans="7:23" s="297" customFormat="1" x14ac:dyDescent="0.2">
      <c r="G514" s="296"/>
      <c r="H514" s="296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  <c r="T514" s="296"/>
      <c r="U514" s="296"/>
      <c r="V514" s="296"/>
      <c r="W514" s="296"/>
    </row>
    <row r="515" spans="7:23" s="297" customFormat="1" x14ac:dyDescent="0.2">
      <c r="G515" s="296"/>
      <c r="H515" s="296"/>
      <c r="I515" s="296"/>
      <c r="J515" s="296"/>
      <c r="K515" s="296"/>
      <c r="L515" s="296"/>
      <c r="M515" s="296"/>
      <c r="N515" s="296"/>
      <c r="O515" s="296"/>
      <c r="P515" s="296"/>
      <c r="Q515" s="296"/>
      <c r="R515" s="296"/>
      <c r="S515" s="296"/>
      <c r="T515" s="296"/>
      <c r="U515" s="296"/>
      <c r="V515" s="296"/>
      <c r="W515" s="296"/>
    </row>
    <row r="516" spans="7:23" s="297" customFormat="1" x14ac:dyDescent="0.2">
      <c r="G516" s="296"/>
      <c r="H516" s="296"/>
      <c r="I516" s="296"/>
      <c r="J516" s="296"/>
      <c r="K516" s="296"/>
      <c r="L516" s="296"/>
      <c r="M516" s="296"/>
      <c r="N516" s="296"/>
      <c r="O516" s="296"/>
      <c r="P516" s="296"/>
      <c r="Q516" s="296"/>
      <c r="R516" s="296"/>
      <c r="S516" s="296"/>
      <c r="T516" s="296"/>
      <c r="U516" s="296"/>
      <c r="V516" s="296"/>
      <c r="W516" s="296"/>
    </row>
    <row r="517" spans="7:23" s="297" customFormat="1" x14ac:dyDescent="0.2">
      <c r="G517" s="296"/>
      <c r="H517" s="296"/>
      <c r="I517" s="296"/>
      <c r="J517" s="296"/>
      <c r="K517" s="296"/>
      <c r="L517" s="296"/>
      <c r="M517" s="296"/>
      <c r="N517" s="296"/>
      <c r="O517" s="296"/>
      <c r="P517" s="296"/>
      <c r="Q517" s="296"/>
      <c r="R517" s="296"/>
      <c r="S517" s="296"/>
      <c r="T517" s="296"/>
      <c r="U517" s="296"/>
      <c r="V517" s="296"/>
      <c r="W517" s="296"/>
    </row>
    <row r="518" spans="7:23" s="297" customFormat="1" x14ac:dyDescent="0.2">
      <c r="G518" s="296"/>
      <c r="H518" s="296"/>
      <c r="I518" s="296"/>
      <c r="J518" s="296"/>
      <c r="K518" s="296"/>
      <c r="L518" s="296"/>
      <c r="M518" s="296"/>
      <c r="N518" s="296"/>
      <c r="O518" s="296"/>
      <c r="P518" s="296"/>
      <c r="Q518" s="296"/>
      <c r="R518" s="296"/>
      <c r="S518" s="296"/>
      <c r="T518" s="296"/>
      <c r="U518" s="296"/>
      <c r="V518" s="296"/>
      <c r="W518" s="296"/>
    </row>
    <row r="519" spans="7:23" s="297" customFormat="1" x14ac:dyDescent="0.2"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</row>
    <row r="520" spans="7:23" s="297" customFormat="1" x14ac:dyDescent="0.2">
      <c r="G520" s="296"/>
      <c r="H520" s="296"/>
      <c r="I520" s="296"/>
      <c r="J520" s="296"/>
      <c r="K520" s="296"/>
      <c r="L520" s="296"/>
      <c r="M520" s="296"/>
      <c r="N520" s="296"/>
      <c r="O520" s="296"/>
      <c r="P520" s="296"/>
      <c r="Q520" s="296"/>
      <c r="R520" s="296"/>
      <c r="S520" s="296"/>
      <c r="T520" s="296"/>
      <c r="U520" s="296"/>
      <c r="V520" s="296"/>
      <c r="W520" s="296"/>
    </row>
    <row r="521" spans="7:23" s="297" customFormat="1" x14ac:dyDescent="0.2">
      <c r="G521" s="296"/>
      <c r="H521" s="296"/>
      <c r="I521" s="296"/>
      <c r="J521" s="296"/>
      <c r="K521" s="296"/>
      <c r="L521" s="296"/>
      <c r="M521" s="296"/>
      <c r="N521" s="296"/>
      <c r="O521" s="296"/>
      <c r="P521" s="296"/>
      <c r="Q521" s="296"/>
      <c r="R521" s="296"/>
      <c r="S521" s="296"/>
      <c r="T521" s="296"/>
      <c r="U521" s="296"/>
      <c r="V521" s="296"/>
      <c r="W521" s="296"/>
    </row>
    <row r="522" spans="7:23" s="297" customFormat="1" x14ac:dyDescent="0.2">
      <c r="G522" s="296"/>
      <c r="H522" s="296"/>
      <c r="I522" s="296"/>
      <c r="J522" s="296"/>
      <c r="K522" s="296"/>
      <c r="L522" s="296"/>
      <c r="M522" s="296"/>
      <c r="N522" s="296"/>
      <c r="O522" s="296"/>
      <c r="P522" s="296"/>
      <c r="Q522" s="296"/>
      <c r="R522" s="296"/>
      <c r="S522" s="296"/>
      <c r="T522" s="296"/>
      <c r="U522" s="296"/>
      <c r="V522" s="296"/>
      <c r="W522" s="296"/>
    </row>
    <row r="523" spans="7:23" s="297" customFormat="1" x14ac:dyDescent="0.2">
      <c r="G523" s="296"/>
      <c r="H523" s="296"/>
      <c r="I523" s="296"/>
      <c r="J523" s="296"/>
      <c r="K523" s="296"/>
      <c r="L523" s="296"/>
      <c r="M523" s="296"/>
      <c r="N523" s="296"/>
      <c r="O523" s="296"/>
      <c r="P523" s="296"/>
      <c r="Q523" s="296"/>
      <c r="R523" s="296"/>
      <c r="S523" s="296"/>
      <c r="T523" s="296"/>
      <c r="U523" s="296"/>
      <c r="V523" s="296"/>
      <c r="W523" s="296"/>
    </row>
    <row r="524" spans="7:23" s="297" customFormat="1" x14ac:dyDescent="0.2">
      <c r="G524" s="296"/>
      <c r="H524" s="296"/>
      <c r="I524" s="296"/>
      <c r="J524" s="296"/>
      <c r="K524" s="296"/>
      <c r="L524" s="296"/>
      <c r="M524" s="296"/>
      <c r="N524" s="296"/>
      <c r="O524" s="296"/>
      <c r="P524" s="296"/>
      <c r="Q524" s="296"/>
      <c r="R524" s="296"/>
      <c r="S524" s="296"/>
      <c r="T524" s="296"/>
      <c r="U524" s="296"/>
      <c r="V524" s="296"/>
      <c r="W524" s="296"/>
    </row>
    <row r="525" spans="7:23" s="297" customFormat="1" x14ac:dyDescent="0.2">
      <c r="G525" s="296"/>
      <c r="H525" s="296"/>
      <c r="I525" s="296"/>
      <c r="J525" s="296"/>
      <c r="K525" s="296"/>
      <c r="L525" s="296"/>
      <c r="M525" s="296"/>
      <c r="N525" s="296"/>
      <c r="O525" s="296"/>
      <c r="P525" s="296"/>
      <c r="Q525" s="296"/>
      <c r="R525" s="296"/>
      <c r="S525" s="296"/>
      <c r="T525" s="296"/>
      <c r="U525" s="296"/>
      <c r="V525" s="296"/>
      <c r="W525" s="296"/>
    </row>
    <row r="526" spans="7:23" s="297" customFormat="1" x14ac:dyDescent="0.2">
      <c r="G526" s="296"/>
      <c r="H526" s="296"/>
      <c r="I526" s="296"/>
      <c r="J526" s="296"/>
      <c r="K526" s="296"/>
      <c r="L526" s="296"/>
      <c r="M526" s="296"/>
      <c r="N526" s="296"/>
      <c r="O526" s="296"/>
      <c r="P526" s="296"/>
      <c r="Q526" s="296"/>
      <c r="R526" s="296"/>
      <c r="S526" s="296"/>
      <c r="T526" s="296"/>
      <c r="U526" s="296"/>
      <c r="V526" s="296"/>
      <c r="W526" s="296"/>
    </row>
    <row r="527" spans="7:23" s="297" customFormat="1" x14ac:dyDescent="0.2">
      <c r="G527" s="296"/>
      <c r="H527" s="296"/>
      <c r="I527" s="296"/>
      <c r="J527" s="296"/>
      <c r="K527" s="296"/>
      <c r="L527" s="296"/>
      <c r="M527" s="296"/>
      <c r="N527" s="296"/>
      <c r="O527" s="296"/>
      <c r="P527" s="296"/>
      <c r="Q527" s="296"/>
      <c r="R527" s="296"/>
      <c r="S527" s="296"/>
      <c r="T527" s="296"/>
      <c r="U527" s="296"/>
      <c r="V527" s="296"/>
      <c r="W527" s="296"/>
    </row>
    <row r="528" spans="7:23" s="297" customFormat="1" x14ac:dyDescent="0.2">
      <c r="G528" s="296"/>
      <c r="H528" s="296"/>
      <c r="I528" s="296"/>
      <c r="J528" s="296"/>
      <c r="K528" s="296"/>
      <c r="L528" s="296"/>
      <c r="M528" s="296"/>
      <c r="N528" s="296"/>
      <c r="O528" s="296"/>
      <c r="P528" s="296"/>
      <c r="Q528" s="296"/>
      <c r="R528" s="296"/>
      <c r="S528" s="296"/>
      <c r="T528" s="296"/>
      <c r="U528" s="296"/>
      <c r="V528" s="296"/>
      <c r="W528" s="296"/>
    </row>
    <row r="529" spans="7:23" s="297" customFormat="1" x14ac:dyDescent="0.2">
      <c r="G529" s="296"/>
      <c r="H529" s="296"/>
      <c r="I529" s="296"/>
      <c r="J529" s="296"/>
      <c r="K529" s="296"/>
      <c r="L529" s="296"/>
      <c r="M529" s="296"/>
      <c r="N529" s="296"/>
      <c r="O529" s="296"/>
      <c r="P529" s="296"/>
      <c r="Q529" s="296"/>
      <c r="R529" s="296"/>
      <c r="S529" s="296"/>
      <c r="T529" s="296"/>
      <c r="U529" s="296"/>
      <c r="V529" s="296"/>
      <c r="W529" s="296"/>
    </row>
    <row r="530" spans="7:23" s="297" customFormat="1" x14ac:dyDescent="0.2">
      <c r="G530" s="296"/>
      <c r="H530" s="296"/>
      <c r="I530" s="296"/>
      <c r="J530" s="296"/>
      <c r="K530" s="296"/>
      <c r="L530" s="296"/>
      <c r="M530" s="296"/>
      <c r="N530" s="296"/>
      <c r="O530" s="296"/>
      <c r="P530" s="296"/>
      <c r="Q530" s="296"/>
      <c r="R530" s="296"/>
      <c r="S530" s="296"/>
      <c r="T530" s="296"/>
      <c r="U530" s="296"/>
      <c r="V530" s="296"/>
      <c r="W530" s="296"/>
    </row>
    <row r="531" spans="7:23" s="297" customFormat="1" x14ac:dyDescent="0.2">
      <c r="G531" s="296"/>
      <c r="H531" s="296"/>
      <c r="I531" s="296"/>
      <c r="J531" s="296"/>
      <c r="K531" s="296"/>
      <c r="L531" s="296"/>
      <c r="M531" s="296"/>
      <c r="N531" s="296"/>
      <c r="O531" s="296"/>
      <c r="P531" s="296"/>
      <c r="Q531" s="296"/>
      <c r="R531" s="296"/>
      <c r="S531" s="296"/>
      <c r="T531" s="296"/>
      <c r="U531" s="296"/>
      <c r="V531" s="296"/>
      <c r="W531" s="296"/>
    </row>
    <row r="532" spans="7:23" s="297" customFormat="1" x14ac:dyDescent="0.2">
      <c r="G532" s="296"/>
      <c r="H532" s="296"/>
      <c r="I532" s="296"/>
      <c r="J532" s="296"/>
      <c r="K532" s="296"/>
      <c r="L532" s="296"/>
      <c r="M532" s="296"/>
      <c r="N532" s="296"/>
      <c r="O532" s="296"/>
      <c r="P532" s="296"/>
      <c r="Q532" s="296"/>
      <c r="R532" s="296"/>
      <c r="S532" s="296"/>
      <c r="T532" s="296"/>
      <c r="U532" s="296"/>
      <c r="V532" s="296"/>
      <c r="W532" s="296"/>
    </row>
    <row r="533" spans="7:23" s="297" customFormat="1" x14ac:dyDescent="0.2">
      <c r="G533" s="296"/>
      <c r="H533" s="296"/>
      <c r="I533" s="296"/>
      <c r="J533" s="296"/>
      <c r="K533" s="296"/>
      <c r="L533" s="296"/>
      <c r="M533" s="296"/>
      <c r="N533" s="296"/>
      <c r="O533" s="296"/>
      <c r="P533" s="296"/>
      <c r="Q533" s="296"/>
      <c r="R533" s="296"/>
      <c r="S533" s="296"/>
      <c r="T533" s="296"/>
      <c r="U533" s="296"/>
      <c r="V533" s="296"/>
      <c r="W533" s="296"/>
    </row>
    <row r="534" spans="7:23" s="297" customFormat="1" x14ac:dyDescent="0.2">
      <c r="G534" s="296"/>
      <c r="H534" s="296"/>
      <c r="I534" s="296"/>
      <c r="J534" s="296"/>
      <c r="K534" s="296"/>
      <c r="L534" s="296"/>
      <c r="M534" s="296"/>
      <c r="N534" s="296"/>
      <c r="O534" s="296"/>
      <c r="P534" s="296"/>
      <c r="Q534" s="296"/>
      <c r="R534" s="296"/>
      <c r="S534" s="296"/>
      <c r="T534" s="296"/>
      <c r="U534" s="296"/>
      <c r="V534" s="296"/>
      <c r="W534" s="296"/>
    </row>
    <row r="535" spans="7:23" s="297" customFormat="1" x14ac:dyDescent="0.2">
      <c r="G535" s="296"/>
      <c r="H535" s="296"/>
      <c r="I535" s="296"/>
      <c r="J535" s="296"/>
      <c r="K535" s="296"/>
      <c r="L535" s="296"/>
      <c r="M535" s="296"/>
      <c r="N535" s="296"/>
      <c r="O535" s="296"/>
      <c r="P535" s="296"/>
      <c r="Q535" s="296"/>
      <c r="R535" s="296"/>
      <c r="S535" s="296"/>
      <c r="T535" s="296"/>
      <c r="U535" s="296"/>
      <c r="V535" s="296"/>
      <c r="W535" s="296"/>
    </row>
    <row r="536" spans="7:23" s="297" customFormat="1" x14ac:dyDescent="0.2">
      <c r="G536" s="296"/>
      <c r="H536" s="296"/>
      <c r="I536" s="296"/>
      <c r="J536" s="296"/>
      <c r="K536" s="296"/>
      <c r="L536" s="296"/>
      <c r="M536" s="296"/>
      <c r="N536" s="296"/>
      <c r="O536" s="296"/>
      <c r="P536" s="296"/>
      <c r="Q536" s="296"/>
      <c r="R536" s="296"/>
      <c r="S536" s="296"/>
      <c r="T536" s="296"/>
      <c r="U536" s="296"/>
      <c r="V536" s="296"/>
      <c r="W536" s="296"/>
    </row>
    <row r="537" spans="7:23" s="297" customFormat="1" x14ac:dyDescent="0.2">
      <c r="G537" s="296"/>
      <c r="H537" s="296"/>
      <c r="I537" s="296"/>
      <c r="J537" s="296"/>
      <c r="K537" s="296"/>
      <c r="L537" s="296"/>
      <c r="M537" s="296"/>
      <c r="N537" s="296"/>
      <c r="O537" s="296"/>
      <c r="P537" s="296"/>
      <c r="Q537" s="296"/>
      <c r="R537" s="296"/>
      <c r="S537" s="296"/>
      <c r="T537" s="296"/>
      <c r="U537" s="296"/>
      <c r="V537" s="296"/>
      <c r="W537" s="296"/>
    </row>
    <row r="538" spans="7:23" s="297" customFormat="1" x14ac:dyDescent="0.2"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</row>
    <row r="539" spans="7:23" s="297" customFormat="1" x14ac:dyDescent="0.2"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</row>
    <row r="540" spans="7:23" s="297" customFormat="1" x14ac:dyDescent="0.2"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</row>
    <row r="541" spans="7:23" s="297" customFormat="1" x14ac:dyDescent="0.2"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</row>
    <row r="542" spans="7:23" s="297" customFormat="1" x14ac:dyDescent="0.2"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</row>
    <row r="543" spans="7:23" s="297" customFormat="1" x14ac:dyDescent="0.2">
      <c r="G543" s="296"/>
      <c r="H543" s="296"/>
      <c r="I543" s="296"/>
      <c r="J543" s="296"/>
      <c r="K543" s="296"/>
      <c r="L543" s="296"/>
      <c r="M543" s="296"/>
      <c r="N543" s="296"/>
      <c r="O543" s="296"/>
      <c r="P543" s="296"/>
      <c r="Q543" s="296"/>
      <c r="R543" s="296"/>
      <c r="S543" s="296"/>
      <c r="T543" s="296"/>
      <c r="U543" s="296"/>
      <c r="V543" s="296"/>
      <c r="W543" s="296"/>
    </row>
    <row r="544" spans="7:23" s="297" customFormat="1" x14ac:dyDescent="0.2"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</row>
    <row r="545" spans="7:23" s="297" customFormat="1" x14ac:dyDescent="0.2">
      <c r="G545" s="296"/>
      <c r="H545" s="296"/>
      <c r="I545" s="296"/>
      <c r="J545" s="296"/>
      <c r="K545" s="296"/>
      <c r="L545" s="296"/>
      <c r="M545" s="296"/>
      <c r="N545" s="296"/>
      <c r="O545" s="296"/>
      <c r="P545" s="296"/>
      <c r="Q545" s="296"/>
      <c r="R545" s="296"/>
      <c r="S545" s="296"/>
      <c r="T545" s="296"/>
      <c r="U545" s="296"/>
      <c r="V545" s="296"/>
      <c r="W545" s="296"/>
    </row>
    <row r="546" spans="7:23" s="297" customFormat="1" x14ac:dyDescent="0.2">
      <c r="G546" s="296"/>
      <c r="H546" s="296"/>
      <c r="I546" s="296"/>
      <c r="J546" s="296"/>
      <c r="K546" s="296"/>
      <c r="L546" s="296"/>
      <c r="M546" s="296"/>
      <c r="N546" s="296"/>
      <c r="O546" s="296"/>
      <c r="P546" s="296"/>
      <c r="Q546" s="296"/>
      <c r="R546" s="296"/>
      <c r="S546" s="296"/>
      <c r="T546" s="296"/>
      <c r="U546" s="296"/>
      <c r="V546" s="296"/>
      <c r="W546" s="296"/>
    </row>
    <row r="547" spans="7:23" s="297" customFormat="1" x14ac:dyDescent="0.2">
      <c r="G547" s="296"/>
      <c r="H547" s="296"/>
      <c r="I547" s="296"/>
      <c r="J547" s="296"/>
      <c r="K547" s="296"/>
      <c r="L547" s="296"/>
      <c r="M547" s="296"/>
      <c r="N547" s="296"/>
      <c r="O547" s="296"/>
      <c r="P547" s="296"/>
      <c r="Q547" s="296"/>
      <c r="R547" s="296"/>
      <c r="S547" s="296"/>
      <c r="T547" s="296"/>
      <c r="U547" s="296"/>
      <c r="V547" s="296"/>
      <c r="W547" s="296"/>
    </row>
    <row r="548" spans="7:23" s="297" customFormat="1" x14ac:dyDescent="0.2">
      <c r="G548" s="296"/>
      <c r="H548" s="296"/>
      <c r="I548" s="296"/>
      <c r="J548" s="296"/>
      <c r="K548" s="296"/>
      <c r="L548" s="296"/>
      <c r="M548" s="296"/>
      <c r="N548" s="296"/>
      <c r="O548" s="296"/>
      <c r="P548" s="296"/>
      <c r="Q548" s="296"/>
      <c r="R548" s="296"/>
      <c r="S548" s="296"/>
      <c r="T548" s="296"/>
      <c r="U548" s="296"/>
      <c r="V548" s="296"/>
      <c r="W548" s="296"/>
    </row>
    <row r="549" spans="7:23" s="297" customFormat="1" x14ac:dyDescent="0.2">
      <c r="G549" s="296"/>
      <c r="H549" s="296"/>
      <c r="I549" s="296"/>
      <c r="J549" s="296"/>
      <c r="K549" s="296"/>
      <c r="L549" s="296"/>
      <c r="M549" s="296"/>
      <c r="N549" s="296"/>
      <c r="O549" s="296"/>
      <c r="P549" s="296"/>
      <c r="Q549" s="296"/>
      <c r="R549" s="296"/>
      <c r="S549" s="296"/>
      <c r="T549" s="296"/>
      <c r="U549" s="296"/>
      <c r="V549" s="296"/>
      <c r="W549" s="296"/>
    </row>
    <row r="550" spans="7:23" s="297" customFormat="1" x14ac:dyDescent="0.2">
      <c r="G550" s="296"/>
      <c r="H550" s="296"/>
      <c r="I550" s="296"/>
      <c r="J550" s="296"/>
      <c r="K550" s="296"/>
      <c r="L550" s="296"/>
      <c r="M550" s="296"/>
      <c r="N550" s="296"/>
      <c r="O550" s="296"/>
      <c r="P550" s="296"/>
      <c r="Q550" s="296"/>
      <c r="R550" s="296"/>
      <c r="S550" s="296"/>
      <c r="T550" s="296"/>
      <c r="U550" s="296"/>
      <c r="V550" s="296"/>
      <c r="W550" s="296"/>
    </row>
    <row r="551" spans="7:23" s="297" customFormat="1" x14ac:dyDescent="0.2"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</row>
    <row r="552" spans="7:23" s="297" customFormat="1" x14ac:dyDescent="0.2">
      <c r="G552" s="296"/>
      <c r="H552" s="296"/>
      <c r="I552" s="296"/>
      <c r="J552" s="296"/>
      <c r="K552" s="296"/>
      <c r="L552" s="296"/>
      <c r="M552" s="296"/>
      <c r="N552" s="296"/>
      <c r="O552" s="296"/>
      <c r="P552" s="296"/>
      <c r="Q552" s="296"/>
      <c r="R552" s="296"/>
      <c r="S552" s="296"/>
      <c r="T552" s="296"/>
      <c r="U552" s="296"/>
      <c r="V552" s="296"/>
      <c r="W552" s="296"/>
    </row>
    <row r="553" spans="7:23" s="297" customFormat="1" x14ac:dyDescent="0.2">
      <c r="G553" s="296"/>
      <c r="H553" s="296"/>
      <c r="I553" s="296"/>
      <c r="J553" s="296"/>
      <c r="K553" s="296"/>
      <c r="L553" s="296"/>
      <c r="M553" s="296"/>
      <c r="N553" s="296"/>
      <c r="O553" s="296"/>
      <c r="P553" s="296"/>
      <c r="Q553" s="296"/>
      <c r="R553" s="296"/>
      <c r="S553" s="296"/>
      <c r="T553" s="296"/>
      <c r="U553" s="296"/>
      <c r="V553" s="296"/>
      <c r="W553" s="296"/>
    </row>
    <row r="554" spans="7:23" s="297" customFormat="1" x14ac:dyDescent="0.2">
      <c r="G554" s="296"/>
      <c r="H554" s="296"/>
      <c r="I554" s="296"/>
      <c r="J554" s="296"/>
      <c r="K554" s="296"/>
      <c r="L554" s="296"/>
      <c r="M554" s="296"/>
      <c r="N554" s="296"/>
      <c r="O554" s="296"/>
      <c r="P554" s="296"/>
      <c r="Q554" s="296"/>
      <c r="R554" s="296"/>
      <c r="S554" s="296"/>
      <c r="T554" s="296"/>
      <c r="U554" s="296"/>
      <c r="V554" s="296"/>
      <c r="W554" s="296"/>
    </row>
    <row r="555" spans="7:23" s="297" customFormat="1" x14ac:dyDescent="0.2">
      <c r="G555" s="296"/>
      <c r="H555" s="296"/>
      <c r="I555" s="296"/>
      <c r="J555" s="296"/>
      <c r="K555" s="296"/>
      <c r="L555" s="296"/>
      <c r="M555" s="296"/>
      <c r="N555" s="296"/>
      <c r="O555" s="296"/>
      <c r="P555" s="296"/>
      <c r="Q555" s="296"/>
      <c r="R555" s="296"/>
      <c r="S555" s="296"/>
      <c r="T555" s="296"/>
      <c r="U555" s="296"/>
      <c r="V555" s="296"/>
      <c r="W555" s="296"/>
    </row>
    <row r="556" spans="7:23" s="297" customFormat="1" x14ac:dyDescent="0.2">
      <c r="G556" s="296"/>
      <c r="H556" s="296"/>
      <c r="I556" s="296"/>
      <c r="J556" s="296"/>
      <c r="K556" s="296"/>
      <c r="L556" s="296"/>
      <c r="M556" s="296"/>
      <c r="N556" s="296"/>
      <c r="O556" s="296"/>
      <c r="P556" s="296"/>
      <c r="Q556" s="296"/>
      <c r="R556" s="296"/>
      <c r="S556" s="296"/>
      <c r="T556" s="296"/>
      <c r="U556" s="296"/>
      <c r="V556" s="296"/>
      <c r="W556" s="296"/>
    </row>
    <row r="557" spans="7:23" s="297" customFormat="1" x14ac:dyDescent="0.2">
      <c r="G557" s="296"/>
      <c r="H557" s="296"/>
      <c r="I557" s="296"/>
      <c r="J557" s="296"/>
      <c r="K557" s="296"/>
      <c r="L557" s="296"/>
      <c r="M557" s="296"/>
      <c r="N557" s="296"/>
      <c r="O557" s="296"/>
      <c r="P557" s="296"/>
      <c r="Q557" s="296"/>
      <c r="R557" s="296"/>
      <c r="S557" s="296"/>
      <c r="T557" s="296"/>
      <c r="U557" s="296"/>
      <c r="V557" s="296"/>
      <c r="W557" s="296"/>
    </row>
    <row r="558" spans="7:23" s="297" customFormat="1" x14ac:dyDescent="0.2">
      <c r="G558" s="296"/>
      <c r="H558" s="296"/>
      <c r="I558" s="296"/>
      <c r="J558" s="296"/>
      <c r="K558" s="296"/>
      <c r="L558" s="296"/>
      <c r="M558" s="296"/>
      <c r="N558" s="296"/>
      <c r="O558" s="296"/>
      <c r="P558" s="296"/>
      <c r="Q558" s="296"/>
      <c r="R558" s="296"/>
      <c r="S558" s="296"/>
      <c r="T558" s="296"/>
      <c r="U558" s="296"/>
      <c r="V558" s="296"/>
      <c r="W558" s="296"/>
    </row>
    <row r="559" spans="7:23" s="297" customFormat="1" x14ac:dyDescent="0.2">
      <c r="G559" s="296"/>
      <c r="H559" s="296"/>
      <c r="I559" s="296"/>
      <c r="J559" s="296"/>
      <c r="K559" s="296"/>
      <c r="L559" s="296"/>
      <c r="M559" s="296"/>
      <c r="N559" s="296"/>
      <c r="O559" s="296"/>
      <c r="P559" s="296"/>
      <c r="Q559" s="296"/>
      <c r="R559" s="296"/>
      <c r="S559" s="296"/>
      <c r="T559" s="296"/>
      <c r="U559" s="296"/>
      <c r="V559" s="296"/>
      <c r="W559" s="296"/>
    </row>
    <row r="560" spans="7:23" s="297" customFormat="1" x14ac:dyDescent="0.2">
      <c r="G560" s="296"/>
      <c r="H560" s="296"/>
      <c r="I560" s="296"/>
      <c r="J560" s="296"/>
      <c r="K560" s="296"/>
      <c r="L560" s="296"/>
      <c r="M560" s="296"/>
      <c r="N560" s="296"/>
      <c r="O560" s="296"/>
      <c r="P560" s="296"/>
      <c r="Q560" s="296"/>
      <c r="R560" s="296"/>
      <c r="S560" s="296"/>
      <c r="T560" s="296"/>
      <c r="U560" s="296"/>
      <c r="V560" s="296"/>
      <c r="W560" s="296"/>
    </row>
    <row r="561" spans="7:23" s="297" customFormat="1" x14ac:dyDescent="0.2">
      <c r="G561" s="296"/>
      <c r="H561" s="296"/>
      <c r="I561" s="296"/>
      <c r="J561" s="296"/>
      <c r="K561" s="296"/>
      <c r="L561" s="296"/>
      <c r="M561" s="296"/>
      <c r="N561" s="296"/>
      <c r="O561" s="296"/>
      <c r="P561" s="296"/>
      <c r="Q561" s="296"/>
      <c r="R561" s="296"/>
      <c r="S561" s="296"/>
      <c r="T561" s="296"/>
      <c r="U561" s="296"/>
      <c r="V561" s="296"/>
      <c r="W561" s="296"/>
    </row>
    <row r="562" spans="7:23" s="297" customFormat="1" x14ac:dyDescent="0.2">
      <c r="G562" s="296"/>
      <c r="H562" s="296"/>
      <c r="I562" s="296"/>
      <c r="J562" s="296"/>
      <c r="K562" s="296"/>
      <c r="L562" s="296"/>
      <c r="M562" s="296"/>
      <c r="N562" s="296"/>
      <c r="O562" s="296"/>
      <c r="P562" s="296"/>
      <c r="Q562" s="296"/>
      <c r="R562" s="296"/>
      <c r="S562" s="296"/>
      <c r="T562" s="296"/>
      <c r="U562" s="296"/>
      <c r="V562" s="296"/>
      <c r="W562" s="296"/>
    </row>
    <row r="563" spans="7:23" s="297" customFormat="1" x14ac:dyDescent="0.2">
      <c r="G563" s="296"/>
      <c r="H563" s="296"/>
      <c r="I563" s="296"/>
      <c r="J563" s="296"/>
      <c r="K563" s="296"/>
      <c r="L563" s="296"/>
      <c r="M563" s="296"/>
      <c r="N563" s="296"/>
      <c r="O563" s="296"/>
      <c r="P563" s="296"/>
      <c r="Q563" s="296"/>
      <c r="R563" s="296"/>
      <c r="S563" s="296"/>
      <c r="T563" s="296"/>
      <c r="U563" s="296"/>
      <c r="V563" s="296"/>
      <c r="W563" s="296"/>
    </row>
    <row r="564" spans="7:23" s="297" customFormat="1" x14ac:dyDescent="0.2">
      <c r="G564" s="296"/>
      <c r="H564" s="296"/>
      <c r="I564" s="296"/>
      <c r="J564" s="296"/>
      <c r="K564" s="296"/>
      <c r="L564" s="296"/>
      <c r="M564" s="296"/>
      <c r="N564" s="296"/>
      <c r="O564" s="296"/>
      <c r="P564" s="296"/>
      <c r="Q564" s="296"/>
      <c r="R564" s="296"/>
      <c r="S564" s="296"/>
      <c r="T564" s="296"/>
      <c r="U564" s="296"/>
      <c r="V564" s="296"/>
      <c r="W564" s="296"/>
    </row>
    <row r="565" spans="7:23" s="297" customFormat="1" x14ac:dyDescent="0.2">
      <c r="G565" s="296"/>
      <c r="H565" s="296"/>
      <c r="I565" s="296"/>
      <c r="J565" s="296"/>
      <c r="K565" s="296"/>
      <c r="L565" s="296"/>
      <c r="M565" s="296"/>
      <c r="N565" s="296"/>
      <c r="O565" s="296"/>
      <c r="P565" s="296"/>
      <c r="Q565" s="296"/>
      <c r="R565" s="296"/>
      <c r="S565" s="296"/>
      <c r="T565" s="296"/>
      <c r="U565" s="296"/>
      <c r="V565" s="296"/>
      <c r="W565" s="296"/>
    </row>
    <row r="566" spans="7:23" s="297" customFormat="1" x14ac:dyDescent="0.2">
      <c r="G566" s="296"/>
      <c r="H566" s="296"/>
      <c r="I566" s="296"/>
      <c r="J566" s="296"/>
      <c r="K566" s="296"/>
      <c r="L566" s="296"/>
      <c r="M566" s="296"/>
      <c r="N566" s="296"/>
      <c r="O566" s="296"/>
      <c r="P566" s="296"/>
      <c r="Q566" s="296"/>
      <c r="R566" s="296"/>
      <c r="S566" s="296"/>
      <c r="T566" s="296"/>
      <c r="U566" s="296"/>
      <c r="V566" s="296"/>
      <c r="W566" s="296"/>
    </row>
    <row r="567" spans="7:23" s="297" customFormat="1" x14ac:dyDescent="0.2">
      <c r="G567" s="296"/>
      <c r="H567" s="296"/>
      <c r="I567" s="296"/>
      <c r="J567" s="296"/>
      <c r="K567" s="296"/>
      <c r="L567" s="296"/>
      <c r="M567" s="296"/>
      <c r="N567" s="296"/>
      <c r="O567" s="296"/>
      <c r="P567" s="296"/>
      <c r="Q567" s="296"/>
      <c r="R567" s="296"/>
      <c r="S567" s="296"/>
      <c r="T567" s="296"/>
      <c r="U567" s="296"/>
      <c r="V567" s="296"/>
      <c r="W567" s="296"/>
    </row>
    <row r="568" spans="7:23" s="297" customFormat="1" x14ac:dyDescent="0.2">
      <c r="G568" s="296"/>
      <c r="H568" s="296"/>
      <c r="I568" s="296"/>
      <c r="J568" s="296"/>
      <c r="K568" s="296"/>
      <c r="L568" s="296"/>
      <c r="M568" s="296"/>
      <c r="N568" s="296"/>
      <c r="O568" s="296"/>
      <c r="P568" s="296"/>
      <c r="Q568" s="296"/>
      <c r="R568" s="296"/>
      <c r="S568" s="296"/>
      <c r="T568" s="296"/>
      <c r="U568" s="296"/>
      <c r="V568" s="296"/>
      <c r="W568" s="296"/>
    </row>
    <row r="569" spans="7:23" s="297" customFormat="1" x14ac:dyDescent="0.2">
      <c r="G569" s="296"/>
      <c r="H569" s="296"/>
      <c r="I569" s="296"/>
      <c r="J569" s="296"/>
      <c r="K569" s="296"/>
      <c r="L569" s="296"/>
      <c r="M569" s="296"/>
      <c r="N569" s="296"/>
      <c r="O569" s="296"/>
      <c r="P569" s="296"/>
      <c r="Q569" s="296"/>
      <c r="R569" s="296"/>
      <c r="S569" s="296"/>
      <c r="T569" s="296"/>
      <c r="U569" s="296"/>
      <c r="V569" s="296"/>
      <c r="W569" s="296"/>
    </row>
    <row r="570" spans="7:23" s="297" customFormat="1" x14ac:dyDescent="0.2">
      <c r="G570" s="296"/>
      <c r="H570" s="296"/>
      <c r="I570" s="296"/>
      <c r="J570" s="296"/>
      <c r="K570" s="296"/>
      <c r="L570" s="296"/>
      <c r="M570" s="296"/>
      <c r="N570" s="296"/>
      <c r="O570" s="296"/>
      <c r="P570" s="296"/>
      <c r="Q570" s="296"/>
      <c r="R570" s="296"/>
      <c r="S570" s="296"/>
      <c r="T570" s="296"/>
      <c r="U570" s="296"/>
      <c r="V570" s="296"/>
      <c r="W570" s="296"/>
    </row>
    <row r="571" spans="7:23" s="297" customFormat="1" x14ac:dyDescent="0.2">
      <c r="G571" s="296"/>
      <c r="H571" s="296"/>
      <c r="I571" s="296"/>
      <c r="J571" s="296"/>
      <c r="K571" s="296"/>
      <c r="L571" s="296"/>
      <c r="M571" s="296"/>
      <c r="N571" s="296"/>
      <c r="O571" s="296"/>
      <c r="P571" s="296"/>
      <c r="Q571" s="296"/>
      <c r="R571" s="296"/>
      <c r="S571" s="296"/>
      <c r="T571" s="296"/>
      <c r="U571" s="296"/>
      <c r="V571" s="296"/>
      <c r="W571" s="296"/>
    </row>
    <row r="572" spans="7:23" s="297" customFormat="1" x14ac:dyDescent="0.2">
      <c r="G572" s="296"/>
      <c r="H572" s="296"/>
      <c r="I572" s="296"/>
      <c r="J572" s="296"/>
      <c r="K572" s="296"/>
      <c r="L572" s="296"/>
      <c r="M572" s="296"/>
      <c r="N572" s="296"/>
      <c r="O572" s="296"/>
      <c r="P572" s="296"/>
      <c r="Q572" s="296"/>
      <c r="R572" s="296"/>
      <c r="S572" s="296"/>
      <c r="T572" s="296"/>
      <c r="U572" s="296"/>
      <c r="V572" s="296"/>
      <c r="W572" s="296"/>
    </row>
    <row r="573" spans="7:23" s="297" customFormat="1" x14ac:dyDescent="0.2">
      <c r="G573" s="296"/>
      <c r="H573" s="296"/>
      <c r="I573" s="296"/>
      <c r="J573" s="296"/>
      <c r="K573" s="296"/>
      <c r="L573" s="296"/>
      <c r="M573" s="296"/>
      <c r="N573" s="296"/>
      <c r="O573" s="296"/>
      <c r="P573" s="296"/>
      <c r="Q573" s="296"/>
      <c r="R573" s="296"/>
      <c r="S573" s="296"/>
      <c r="T573" s="296"/>
      <c r="U573" s="296"/>
      <c r="V573" s="296"/>
      <c r="W573" s="296"/>
    </row>
    <row r="574" spans="7:23" s="297" customFormat="1" x14ac:dyDescent="0.2">
      <c r="G574" s="296"/>
      <c r="H574" s="296"/>
      <c r="I574" s="296"/>
      <c r="J574" s="296"/>
      <c r="K574" s="296"/>
      <c r="L574" s="296"/>
      <c r="M574" s="296"/>
      <c r="N574" s="296"/>
      <c r="O574" s="296"/>
      <c r="P574" s="296"/>
      <c r="Q574" s="296"/>
      <c r="R574" s="296"/>
      <c r="S574" s="296"/>
      <c r="T574" s="296"/>
      <c r="U574" s="296"/>
      <c r="V574" s="296"/>
      <c r="W574" s="296"/>
    </row>
    <row r="575" spans="7:23" s="297" customFormat="1" x14ac:dyDescent="0.2">
      <c r="G575" s="296"/>
      <c r="H575" s="296"/>
      <c r="I575" s="296"/>
      <c r="J575" s="296"/>
      <c r="K575" s="296"/>
      <c r="L575" s="296"/>
      <c r="M575" s="296"/>
      <c r="N575" s="296"/>
      <c r="O575" s="296"/>
      <c r="P575" s="296"/>
      <c r="Q575" s="296"/>
      <c r="R575" s="296"/>
      <c r="S575" s="296"/>
      <c r="T575" s="296"/>
      <c r="U575" s="296"/>
      <c r="V575" s="296"/>
      <c r="W575" s="296"/>
    </row>
    <row r="576" spans="7:23" s="297" customFormat="1" x14ac:dyDescent="0.2">
      <c r="G576" s="296"/>
      <c r="H576" s="296"/>
      <c r="I576" s="296"/>
      <c r="J576" s="296"/>
      <c r="K576" s="296"/>
      <c r="L576" s="296"/>
      <c r="M576" s="296"/>
      <c r="N576" s="296"/>
      <c r="O576" s="296"/>
      <c r="P576" s="296"/>
      <c r="Q576" s="296"/>
      <c r="R576" s="296"/>
      <c r="S576" s="296"/>
      <c r="T576" s="296"/>
      <c r="U576" s="296"/>
      <c r="V576" s="296"/>
      <c r="W576" s="296"/>
    </row>
    <row r="577" spans="7:23" s="297" customFormat="1" x14ac:dyDescent="0.2">
      <c r="G577" s="296"/>
      <c r="H577" s="296"/>
      <c r="I577" s="296"/>
      <c r="J577" s="296"/>
      <c r="K577" s="296"/>
      <c r="L577" s="296"/>
      <c r="M577" s="296"/>
      <c r="N577" s="296"/>
      <c r="O577" s="296"/>
      <c r="P577" s="296"/>
      <c r="Q577" s="296"/>
      <c r="R577" s="296"/>
      <c r="S577" s="296"/>
      <c r="T577" s="296"/>
      <c r="U577" s="296"/>
      <c r="V577" s="296"/>
      <c r="W577" s="296"/>
    </row>
    <row r="578" spans="7:23" s="297" customFormat="1" x14ac:dyDescent="0.2">
      <c r="G578" s="296"/>
      <c r="H578" s="296"/>
      <c r="I578" s="296"/>
      <c r="J578" s="296"/>
      <c r="K578" s="296"/>
      <c r="L578" s="296"/>
      <c r="M578" s="296"/>
      <c r="N578" s="296"/>
      <c r="O578" s="296"/>
      <c r="P578" s="296"/>
      <c r="Q578" s="296"/>
      <c r="R578" s="296"/>
      <c r="S578" s="296"/>
      <c r="T578" s="296"/>
      <c r="U578" s="296"/>
      <c r="V578" s="296"/>
      <c r="W578" s="296"/>
    </row>
    <row r="579" spans="7:23" s="297" customFormat="1" x14ac:dyDescent="0.2">
      <c r="G579" s="296"/>
      <c r="H579" s="296"/>
      <c r="I579" s="296"/>
      <c r="J579" s="296"/>
      <c r="K579" s="296"/>
      <c r="L579" s="296"/>
      <c r="M579" s="296"/>
      <c r="N579" s="296"/>
      <c r="O579" s="296"/>
      <c r="P579" s="296"/>
      <c r="Q579" s="296"/>
      <c r="R579" s="296"/>
      <c r="S579" s="296"/>
      <c r="T579" s="296"/>
      <c r="U579" s="296"/>
      <c r="V579" s="296"/>
      <c r="W579" s="296"/>
    </row>
    <row r="580" spans="7:23" s="297" customFormat="1" x14ac:dyDescent="0.2">
      <c r="G580" s="296"/>
      <c r="H580" s="296"/>
      <c r="I580" s="296"/>
      <c r="J580" s="296"/>
      <c r="K580" s="296"/>
      <c r="L580" s="296"/>
      <c r="M580" s="296"/>
      <c r="N580" s="296"/>
      <c r="O580" s="296"/>
      <c r="P580" s="296"/>
      <c r="Q580" s="296"/>
      <c r="R580" s="296"/>
      <c r="S580" s="296"/>
      <c r="T580" s="296"/>
      <c r="U580" s="296"/>
      <c r="V580" s="296"/>
      <c r="W580" s="296"/>
    </row>
    <row r="581" spans="7:23" s="297" customFormat="1" x14ac:dyDescent="0.2"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</row>
    <row r="582" spans="7:23" s="297" customFormat="1" x14ac:dyDescent="0.2">
      <c r="G582" s="296"/>
      <c r="H582" s="296"/>
      <c r="I582" s="296"/>
      <c r="J582" s="296"/>
      <c r="K582" s="296"/>
      <c r="L582" s="296"/>
      <c r="M582" s="296"/>
      <c r="N582" s="296"/>
      <c r="O582" s="296"/>
      <c r="P582" s="296"/>
      <c r="Q582" s="296"/>
      <c r="R582" s="296"/>
      <c r="S582" s="296"/>
      <c r="T582" s="296"/>
      <c r="U582" s="296"/>
      <c r="V582" s="296"/>
      <c r="W582" s="296"/>
    </row>
    <row r="583" spans="7:23" s="297" customFormat="1" x14ac:dyDescent="0.2">
      <c r="G583" s="296"/>
      <c r="H583" s="296"/>
      <c r="I583" s="296"/>
      <c r="J583" s="296"/>
      <c r="K583" s="296"/>
      <c r="L583" s="296"/>
      <c r="M583" s="296"/>
      <c r="N583" s="296"/>
      <c r="O583" s="296"/>
      <c r="P583" s="296"/>
      <c r="Q583" s="296"/>
      <c r="R583" s="296"/>
      <c r="S583" s="296"/>
      <c r="T583" s="296"/>
      <c r="U583" s="296"/>
      <c r="V583" s="296"/>
      <c r="W583" s="296"/>
    </row>
    <row r="584" spans="7:23" s="297" customFormat="1" x14ac:dyDescent="0.2"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</row>
    <row r="585" spans="7:23" s="297" customFormat="1" x14ac:dyDescent="0.2">
      <c r="G585" s="296"/>
      <c r="H585" s="296"/>
      <c r="I585" s="296"/>
      <c r="J585" s="296"/>
      <c r="K585" s="296"/>
      <c r="L585" s="296"/>
      <c r="M585" s="296"/>
      <c r="N585" s="296"/>
      <c r="O585" s="296"/>
      <c r="P585" s="296"/>
      <c r="Q585" s="296"/>
      <c r="R585" s="296"/>
      <c r="S585" s="296"/>
      <c r="T585" s="296"/>
      <c r="U585" s="296"/>
      <c r="V585" s="296"/>
      <c r="W585" s="296"/>
    </row>
    <row r="586" spans="7:23" s="297" customFormat="1" x14ac:dyDescent="0.2">
      <c r="G586" s="296"/>
      <c r="H586" s="296"/>
      <c r="I586" s="296"/>
      <c r="J586" s="296"/>
      <c r="K586" s="296"/>
      <c r="L586" s="296"/>
      <c r="M586" s="296"/>
      <c r="N586" s="296"/>
      <c r="O586" s="296"/>
      <c r="P586" s="296"/>
      <c r="Q586" s="296"/>
      <c r="R586" s="296"/>
      <c r="S586" s="296"/>
      <c r="T586" s="296"/>
      <c r="U586" s="296"/>
      <c r="V586" s="296"/>
      <c r="W586" s="296"/>
    </row>
    <row r="587" spans="7:23" s="297" customFormat="1" x14ac:dyDescent="0.2">
      <c r="G587" s="296"/>
      <c r="H587" s="296"/>
      <c r="I587" s="296"/>
      <c r="J587" s="296"/>
      <c r="K587" s="296"/>
      <c r="L587" s="296"/>
      <c r="M587" s="296"/>
      <c r="N587" s="296"/>
      <c r="O587" s="296"/>
      <c r="P587" s="296"/>
      <c r="Q587" s="296"/>
      <c r="R587" s="296"/>
      <c r="S587" s="296"/>
      <c r="T587" s="296"/>
      <c r="U587" s="296"/>
      <c r="V587" s="296"/>
      <c r="W587" s="296"/>
    </row>
    <row r="588" spans="7:23" s="297" customFormat="1" x14ac:dyDescent="0.2"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6"/>
      <c r="U588" s="296"/>
      <c r="V588" s="296"/>
      <c r="W588" s="296"/>
    </row>
    <row r="589" spans="7:23" s="297" customFormat="1" x14ac:dyDescent="0.2">
      <c r="G589" s="296"/>
      <c r="H589" s="296"/>
      <c r="I589" s="296"/>
      <c r="J589" s="296"/>
      <c r="K589" s="296"/>
      <c r="L589" s="296"/>
      <c r="M589" s="296"/>
      <c r="N589" s="296"/>
      <c r="O589" s="296"/>
      <c r="P589" s="296"/>
      <c r="Q589" s="296"/>
      <c r="R589" s="296"/>
      <c r="S589" s="296"/>
      <c r="T589" s="296"/>
      <c r="U589" s="296"/>
      <c r="V589" s="296"/>
      <c r="W589" s="296"/>
    </row>
    <row r="590" spans="7:23" s="297" customFormat="1" x14ac:dyDescent="0.2">
      <c r="G590" s="296"/>
      <c r="H590" s="296"/>
      <c r="I590" s="296"/>
      <c r="J590" s="296"/>
      <c r="K590" s="296"/>
      <c r="L590" s="296"/>
      <c r="M590" s="296"/>
      <c r="N590" s="296"/>
      <c r="O590" s="296"/>
      <c r="P590" s="296"/>
      <c r="Q590" s="296"/>
      <c r="R590" s="296"/>
      <c r="S590" s="296"/>
      <c r="T590" s="296"/>
      <c r="U590" s="296"/>
      <c r="V590" s="296"/>
      <c r="W590" s="296"/>
    </row>
    <row r="591" spans="7:23" s="297" customFormat="1" x14ac:dyDescent="0.2">
      <c r="G591" s="296"/>
      <c r="H591" s="296"/>
      <c r="I591" s="296"/>
      <c r="J591" s="296"/>
      <c r="K591" s="296"/>
      <c r="L591" s="296"/>
      <c r="M591" s="296"/>
      <c r="N591" s="296"/>
      <c r="O591" s="296"/>
      <c r="P591" s="296"/>
      <c r="Q591" s="296"/>
      <c r="R591" s="296"/>
      <c r="S591" s="296"/>
      <c r="T591" s="296"/>
      <c r="U591" s="296"/>
      <c r="V591" s="296"/>
      <c r="W591" s="296"/>
    </row>
    <row r="592" spans="7:23" s="297" customFormat="1" x14ac:dyDescent="0.2">
      <c r="G592" s="296"/>
      <c r="H592" s="296"/>
      <c r="I592" s="296"/>
      <c r="J592" s="296"/>
      <c r="K592" s="296"/>
      <c r="L592" s="296"/>
      <c r="M592" s="296"/>
      <c r="N592" s="296"/>
      <c r="O592" s="296"/>
      <c r="P592" s="296"/>
      <c r="Q592" s="296"/>
      <c r="R592" s="296"/>
      <c r="S592" s="296"/>
      <c r="T592" s="296"/>
      <c r="U592" s="296"/>
      <c r="V592" s="296"/>
      <c r="W592" s="296"/>
    </row>
    <row r="593" spans="7:23" s="297" customFormat="1" x14ac:dyDescent="0.2"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</row>
    <row r="594" spans="7:23" s="297" customFormat="1" x14ac:dyDescent="0.2">
      <c r="G594" s="296"/>
      <c r="H594" s="296"/>
      <c r="I594" s="296"/>
      <c r="J594" s="296"/>
      <c r="K594" s="296"/>
      <c r="L594" s="296"/>
      <c r="M594" s="296"/>
      <c r="N594" s="296"/>
      <c r="O594" s="296"/>
      <c r="P594" s="296"/>
      <c r="Q594" s="296"/>
      <c r="R594" s="296"/>
      <c r="S594" s="296"/>
      <c r="T594" s="296"/>
      <c r="U594" s="296"/>
      <c r="V594" s="296"/>
      <c r="W594" s="296"/>
    </row>
    <row r="595" spans="7:23" s="297" customFormat="1" x14ac:dyDescent="0.2">
      <c r="G595" s="296"/>
      <c r="H595" s="296"/>
      <c r="I595" s="296"/>
      <c r="J595" s="296"/>
      <c r="K595" s="296"/>
      <c r="L595" s="296"/>
      <c r="M595" s="296"/>
      <c r="N595" s="296"/>
      <c r="O595" s="296"/>
      <c r="P595" s="296"/>
      <c r="Q595" s="296"/>
      <c r="R595" s="296"/>
      <c r="S595" s="296"/>
      <c r="T595" s="296"/>
      <c r="U595" s="296"/>
      <c r="V595" s="296"/>
      <c r="W595" s="296"/>
    </row>
    <row r="596" spans="7:23" s="297" customFormat="1" x14ac:dyDescent="0.2">
      <c r="G596" s="296"/>
      <c r="H596" s="296"/>
      <c r="I596" s="296"/>
      <c r="J596" s="296"/>
      <c r="K596" s="296"/>
      <c r="L596" s="296"/>
      <c r="M596" s="296"/>
      <c r="N596" s="296"/>
      <c r="O596" s="296"/>
      <c r="P596" s="296"/>
      <c r="Q596" s="296"/>
      <c r="R596" s="296"/>
      <c r="S596" s="296"/>
      <c r="T596" s="296"/>
      <c r="U596" s="296"/>
      <c r="V596" s="296"/>
      <c r="W596" s="296"/>
    </row>
    <row r="597" spans="7:23" s="297" customFormat="1" x14ac:dyDescent="0.2">
      <c r="G597" s="296"/>
      <c r="H597" s="296"/>
      <c r="I597" s="296"/>
      <c r="J597" s="296"/>
      <c r="K597" s="296"/>
      <c r="L597" s="296"/>
      <c r="M597" s="296"/>
      <c r="N597" s="296"/>
      <c r="O597" s="296"/>
      <c r="P597" s="296"/>
      <c r="Q597" s="296"/>
      <c r="R597" s="296"/>
      <c r="S597" s="296"/>
      <c r="T597" s="296"/>
      <c r="U597" s="296"/>
      <c r="V597" s="296"/>
      <c r="W597" s="296"/>
    </row>
    <row r="598" spans="7:23" s="297" customFormat="1" x14ac:dyDescent="0.2">
      <c r="G598" s="296"/>
      <c r="H598" s="296"/>
      <c r="I598" s="296"/>
      <c r="J598" s="296"/>
      <c r="K598" s="296"/>
      <c r="L598" s="296"/>
      <c r="M598" s="296"/>
      <c r="N598" s="296"/>
      <c r="O598" s="296"/>
      <c r="P598" s="296"/>
      <c r="Q598" s="296"/>
      <c r="R598" s="296"/>
      <c r="S598" s="296"/>
      <c r="T598" s="296"/>
      <c r="U598" s="296"/>
      <c r="V598" s="296"/>
      <c r="W598" s="296"/>
    </row>
    <row r="599" spans="7:23" s="297" customFormat="1" x14ac:dyDescent="0.2">
      <c r="G599" s="296"/>
      <c r="H599" s="296"/>
      <c r="I599" s="296"/>
      <c r="J599" s="296"/>
      <c r="K599" s="296"/>
      <c r="L599" s="296"/>
      <c r="M599" s="296"/>
      <c r="N599" s="296"/>
      <c r="O599" s="296"/>
      <c r="P599" s="296"/>
      <c r="Q599" s="296"/>
      <c r="R599" s="296"/>
      <c r="S599" s="296"/>
      <c r="T599" s="296"/>
      <c r="U599" s="296"/>
      <c r="V599" s="296"/>
      <c r="W599" s="296"/>
    </row>
    <row r="600" spans="7:23" s="297" customFormat="1" x14ac:dyDescent="0.2">
      <c r="G600" s="296"/>
      <c r="H600" s="296"/>
      <c r="I600" s="296"/>
      <c r="J600" s="296"/>
      <c r="K600" s="296"/>
      <c r="L600" s="296"/>
      <c r="M600" s="296"/>
      <c r="N600" s="296"/>
      <c r="O600" s="296"/>
      <c r="P600" s="296"/>
      <c r="Q600" s="296"/>
      <c r="R600" s="296"/>
      <c r="S600" s="296"/>
      <c r="T600" s="296"/>
      <c r="U600" s="296"/>
      <c r="V600" s="296"/>
      <c r="W600" s="296"/>
    </row>
    <row r="601" spans="7:23" s="297" customFormat="1" x14ac:dyDescent="0.2">
      <c r="G601" s="296"/>
      <c r="H601" s="296"/>
      <c r="I601" s="296"/>
      <c r="J601" s="296"/>
      <c r="K601" s="296"/>
      <c r="L601" s="296"/>
      <c r="M601" s="296"/>
      <c r="N601" s="296"/>
      <c r="O601" s="296"/>
      <c r="P601" s="296"/>
      <c r="Q601" s="296"/>
      <c r="R601" s="296"/>
      <c r="S601" s="296"/>
      <c r="T601" s="296"/>
      <c r="U601" s="296"/>
      <c r="V601" s="296"/>
      <c r="W601" s="296"/>
    </row>
    <row r="602" spans="7:23" s="297" customFormat="1" x14ac:dyDescent="0.2">
      <c r="G602" s="296"/>
      <c r="H602" s="296"/>
      <c r="I602" s="296"/>
      <c r="J602" s="296"/>
      <c r="K602" s="296"/>
      <c r="L602" s="296"/>
      <c r="M602" s="296"/>
      <c r="N602" s="296"/>
      <c r="O602" s="296"/>
      <c r="P602" s="296"/>
      <c r="Q602" s="296"/>
      <c r="R602" s="296"/>
      <c r="S602" s="296"/>
      <c r="T602" s="296"/>
      <c r="U602" s="296"/>
      <c r="V602" s="296"/>
      <c r="W602" s="296"/>
    </row>
    <row r="603" spans="7:23" s="297" customFormat="1" x14ac:dyDescent="0.2">
      <c r="G603" s="296"/>
      <c r="H603" s="296"/>
      <c r="I603" s="296"/>
      <c r="J603" s="296"/>
      <c r="K603" s="296"/>
      <c r="L603" s="296"/>
      <c r="M603" s="296"/>
      <c r="N603" s="296"/>
      <c r="O603" s="296"/>
      <c r="P603" s="296"/>
      <c r="Q603" s="296"/>
      <c r="R603" s="296"/>
      <c r="S603" s="296"/>
      <c r="T603" s="296"/>
      <c r="U603" s="296"/>
      <c r="V603" s="296"/>
      <c r="W603" s="296"/>
    </row>
    <row r="604" spans="7:23" s="297" customFormat="1" x14ac:dyDescent="0.2">
      <c r="G604" s="296"/>
      <c r="H604" s="296"/>
      <c r="I604" s="296"/>
      <c r="J604" s="296"/>
      <c r="K604" s="296"/>
      <c r="L604" s="296"/>
      <c r="M604" s="296"/>
      <c r="N604" s="296"/>
      <c r="O604" s="296"/>
      <c r="P604" s="296"/>
      <c r="Q604" s="296"/>
      <c r="R604" s="296"/>
      <c r="S604" s="296"/>
      <c r="T604" s="296"/>
      <c r="U604" s="296"/>
      <c r="V604" s="296"/>
      <c r="W604" s="296"/>
    </row>
    <row r="605" spans="7:23" s="297" customFormat="1" x14ac:dyDescent="0.2">
      <c r="G605" s="296"/>
      <c r="H605" s="296"/>
      <c r="I605" s="296"/>
      <c r="J605" s="296"/>
      <c r="K605" s="296"/>
      <c r="L605" s="296"/>
      <c r="M605" s="296"/>
      <c r="N605" s="296"/>
      <c r="O605" s="296"/>
      <c r="P605" s="296"/>
      <c r="Q605" s="296"/>
      <c r="R605" s="296"/>
      <c r="S605" s="296"/>
      <c r="T605" s="296"/>
      <c r="U605" s="296"/>
      <c r="V605" s="296"/>
      <c r="W605" s="296"/>
    </row>
    <row r="606" spans="7:23" s="297" customFormat="1" x14ac:dyDescent="0.2">
      <c r="G606" s="296"/>
      <c r="H606" s="296"/>
      <c r="I606" s="296"/>
      <c r="J606" s="296"/>
      <c r="K606" s="296"/>
      <c r="L606" s="296"/>
      <c r="M606" s="296"/>
      <c r="N606" s="296"/>
      <c r="O606" s="296"/>
      <c r="P606" s="296"/>
      <c r="Q606" s="296"/>
      <c r="R606" s="296"/>
      <c r="S606" s="296"/>
      <c r="T606" s="296"/>
      <c r="U606" s="296"/>
      <c r="V606" s="296"/>
      <c r="W606" s="296"/>
    </row>
    <row r="607" spans="7:23" s="297" customFormat="1" x14ac:dyDescent="0.2">
      <c r="G607" s="296"/>
      <c r="H607" s="296"/>
      <c r="I607" s="296"/>
      <c r="J607" s="296"/>
      <c r="K607" s="296"/>
      <c r="L607" s="296"/>
      <c r="M607" s="296"/>
      <c r="N607" s="296"/>
      <c r="O607" s="296"/>
      <c r="P607" s="296"/>
      <c r="Q607" s="296"/>
      <c r="R607" s="296"/>
      <c r="S607" s="296"/>
      <c r="T607" s="296"/>
      <c r="U607" s="296"/>
      <c r="V607" s="296"/>
      <c r="W607" s="296"/>
    </row>
    <row r="608" spans="7:23" s="297" customFormat="1" x14ac:dyDescent="0.2">
      <c r="G608" s="296"/>
      <c r="H608" s="296"/>
      <c r="I608" s="296"/>
      <c r="J608" s="296"/>
      <c r="K608" s="296"/>
      <c r="L608" s="296"/>
      <c r="M608" s="296"/>
      <c r="N608" s="296"/>
      <c r="O608" s="296"/>
      <c r="P608" s="296"/>
      <c r="Q608" s="296"/>
      <c r="R608" s="296"/>
      <c r="S608" s="296"/>
      <c r="T608" s="296"/>
      <c r="U608" s="296"/>
      <c r="V608" s="296"/>
      <c r="W608" s="296"/>
    </row>
    <row r="609" spans="7:23" s="297" customFormat="1" x14ac:dyDescent="0.2">
      <c r="G609" s="296"/>
      <c r="H609" s="296"/>
      <c r="I609" s="296"/>
      <c r="J609" s="296"/>
      <c r="K609" s="296"/>
      <c r="L609" s="296"/>
      <c r="M609" s="296"/>
      <c r="N609" s="296"/>
      <c r="O609" s="296"/>
      <c r="P609" s="296"/>
      <c r="Q609" s="296"/>
      <c r="R609" s="296"/>
      <c r="S609" s="296"/>
      <c r="T609" s="296"/>
      <c r="U609" s="296"/>
      <c r="V609" s="296"/>
      <c r="W609" s="296"/>
    </row>
    <row r="610" spans="7:23" s="297" customFormat="1" x14ac:dyDescent="0.2">
      <c r="G610" s="296"/>
      <c r="H610" s="296"/>
      <c r="I610" s="296"/>
      <c r="J610" s="296"/>
      <c r="K610" s="296"/>
      <c r="L610" s="296"/>
      <c r="M610" s="296"/>
      <c r="N610" s="296"/>
      <c r="O610" s="296"/>
      <c r="P610" s="296"/>
      <c r="Q610" s="296"/>
      <c r="R610" s="296"/>
      <c r="S610" s="296"/>
      <c r="T610" s="296"/>
      <c r="U610" s="296"/>
      <c r="V610" s="296"/>
      <c r="W610" s="296"/>
    </row>
    <row r="611" spans="7:23" s="297" customFormat="1" x14ac:dyDescent="0.2">
      <c r="G611" s="296"/>
      <c r="H611" s="296"/>
      <c r="I611" s="296"/>
      <c r="J611" s="296"/>
      <c r="K611" s="296"/>
      <c r="L611" s="296"/>
      <c r="M611" s="296"/>
      <c r="N611" s="296"/>
      <c r="O611" s="296"/>
      <c r="P611" s="296"/>
      <c r="Q611" s="296"/>
      <c r="R611" s="296"/>
      <c r="S611" s="296"/>
      <c r="T611" s="296"/>
      <c r="U611" s="296"/>
      <c r="V611" s="296"/>
      <c r="W611" s="296"/>
    </row>
    <row r="612" spans="7:23" s="297" customFormat="1" x14ac:dyDescent="0.2">
      <c r="G612" s="296"/>
      <c r="H612" s="296"/>
      <c r="I612" s="296"/>
      <c r="J612" s="296"/>
      <c r="K612" s="296"/>
      <c r="L612" s="296"/>
      <c r="M612" s="296"/>
      <c r="N612" s="296"/>
      <c r="O612" s="296"/>
      <c r="P612" s="296"/>
      <c r="Q612" s="296"/>
      <c r="R612" s="296"/>
      <c r="S612" s="296"/>
      <c r="T612" s="296"/>
      <c r="U612" s="296"/>
      <c r="V612" s="296"/>
      <c r="W612" s="296"/>
    </row>
    <row r="613" spans="7:23" s="297" customFormat="1" x14ac:dyDescent="0.2">
      <c r="G613" s="296"/>
      <c r="H613" s="296"/>
      <c r="I613" s="296"/>
      <c r="J613" s="296"/>
      <c r="K613" s="296"/>
      <c r="L613" s="296"/>
      <c r="M613" s="296"/>
      <c r="N613" s="296"/>
      <c r="O613" s="296"/>
      <c r="P613" s="296"/>
      <c r="Q613" s="296"/>
      <c r="R613" s="296"/>
      <c r="S613" s="296"/>
      <c r="T613" s="296"/>
      <c r="U613" s="296"/>
      <c r="V613" s="296"/>
      <c r="W613" s="296"/>
    </row>
    <row r="614" spans="7:23" s="297" customFormat="1" x14ac:dyDescent="0.2">
      <c r="G614" s="296"/>
      <c r="H614" s="296"/>
      <c r="I614" s="296"/>
      <c r="J614" s="296"/>
      <c r="K614" s="296"/>
      <c r="L614" s="296"/>
      <c r="M614" s="296"/>
      <c r="N614" s="296"/>
      <c r="O614" s="296"/>
      <c r="P614" s="296"/>
      <c r="Q614" s="296"/>
      <c r="R614" s="296"/>
      <c r="S614" s="296"/>
      <c r="T614" s="296"/>
      <c r="U614" s="296"/>
      <c r="V614" s="296"/>
      <c r="W614" s="296"/>
    </row>
    <row r="615" spans="7:23" s="297" customFormat="1" x14ac:dyDescent="0.2">
      <c r="G615" s="296"/>
      <c r="H615" s="296"/>
      <c r="I615" s="296"/>
      <c r="J615" s="296"/>
      <c r="K615" s="296"/>
      <c r="L615" s="296"/>
      <c r="M615" s="296"/>
      <c r="N615" s="296"/>
      <c r="O615" s="296"/>
      <c r="P615" s="296"/>
      <c r="Q615" s="296"/>
      <c r="R615" s="296"/>
      <c r="S615" s="296"/>
      <c r="T615" s="296"/>
      <c r="U615" s="296"/>
      <c r="V615" s="296"/>
      <c r="W615" s="296"/>
    </row>
    <row r="616" spans="7:23" s="297" customFormat="1" x14ac:dyDescent="0.2">
      <c r="G616" s="296"/>
      <c r="H616" s="296"/>
      <c r="I616" s="296"/>
      <c r="J616" s="296"/>
      <c r="K616" s="296"/>
      <c r="L616" s="296"/>
      <c r="M616" s="296"/>
      <c r="N616" s="296"/>
      <c r="O616" s="296"/>
      <c r="P616" s="296"/>
      <c r="Q616" s="296"/>
      <c r="R616" s="296"/>
      <c r="S616" s="296"/>
      <c r="T616" s="296"/>
      <c r="U616" s="296"/>
      <c r="V616" s="296"/>
      <c r="W616" s="296"/>
    </row>
    <row r="617" spans="7:23" s="297" customFormat="1" x14ac:dyDescent="0.2">
      <c r="G617" s="296"/>
      <c r="H617" s="296"/>
      <c r="I617" s="296"/>
      <c r="J617" s="296"/>
      <c r="K617" s="296"/>
      <c r="L617" s="296"/>
      <c r="M617" s="296"/>
      <c r="N617" s="296"/>
      <c r="O617" s="296"/>
      <c r="P617" s="296"/>
      <c r="Q617" s="296"/>
      <c r="R617" s="296"/>
      <c r="S617" s="296"/>
      <c r="T617" s="296"/>
      <c r="U617" s="296"/>
      <c r="V617" s="296"/>
      <c r="W617" s="296"/>
    </row>
    <row r="618" spans="7:23" s="297" customFormat="1" x14ac:dyDescent="0.2">
      <c r="G618" s="296"/>
      <c r="H618" s="296"/>
      <c r="I618" s="296"/>
      <c r="J618" s="296"/>
      <c r="K618" s="296"/>
      <c r="L618" s="296"/>
      <c r="M618" s="296"/>
      <c r="N618" s="296"/>
      <c r="O618" s="296"/>
      <c r="P618" s="296"/>
      <c r="Q618" s="296"/>
      <c r="R618" s="296"/>
      <c r="S618" s="296"/>
      <c r="T618" s="296"/>
      <c r="U618" s="296"/>
      <c r="V618" s="296"/>
      <c r="W618" s="296"/>
    </row>
    <row r="619" spans="7:23" s="297" customFormat="1" x14ac:dyDescent="0.2">
      <c r="G619" s="296"/>
      <c r="H619" s="296"/>
      <c r="I619" s="296"/>
      <c r="J619" s="296"/>
      <c r="K619" s="296"/>
      <c r="L619" s="296"/>
      <c r="M619" s="296"/>
      <c r="N619" s="296"/>
      <c r="O619" s="296"/>
      <c r="P619" s="296"/>
      <c r="Q619" s="296"/>
      <c r="R619" s="296"/>
      <c r="S619" s="296"/>
      <c r="T619" s="296"/>
      <c r="U619" s="296"/>
      <c r="V619" s="296"/>
      <c r="W619" s="296"/>
    </row>
    <row r="620" spans="7:23" s="297" customFormat="1" x14ac:dyDescent="0.2">
      <c r="G620" s="296"/>
      <c r="H620" s="296"/>
      <c r="I620" s="296"/>
      <c r="J620" s="296"/>
      <c r="K620" s="296"/>
      <c r="L620" s="296"/>
      <c r="M620" s="296"/>
      <c r="N620" s="296"/>
      <c r="O620" s="296"/>
      <c r="P620" s="296"/>
      <c r="Q620" s="296"/>
      <c r="R620" s="296"/>
      <c r="S620" s="296"/>
      <c r="T620" s="296"/>
      <c r="U620" s="296"/>
      <c r="V620" s="296"/>
      <c r="W620" s="296"/>
    </row>
    <row r="621" spans="7:23" s="297" customFormat="1" x14ac:dyDescent="0.2">
      <c r="G621" s="296"/>
      <c r="H621" s="296"/>
      <c r="I621" s="296"/>
      <c r="J621" s="296"/>
      <c r="K621" s="296"/>
      <c r="L621" s="296"/>
      <c r="M621" s="296"/>
      <c r="N621" s="296"/>
      <c r="O621" s="296"/>
      <c r="P621" s="296"/>
      <c r="Q621" s="296"/>
      <c r="R621" s="296"/>
      <c r="S621" s="296"/>
      <c r="T621" s="296"/>
      <c r="U621" s="296"/>
      <c r="V621" s="296"/>
      <c r="W621" s="296"/>
    </row>
    <row r="622" spans="7:23" s="297" customFormat="1" x14ac:dyDescent="0.2"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</row>
    <row r="623" spans="7:23" s="297" customFormat="1" x14ac:dyDescent="0.2"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</row>
    <row r="624" spans="7:23" s="297" customFormat="1" x14ac:dyDescent="0.2"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</row>
    <row r="625" spans="7:23" s="297" customFormat="1" x14ac:dyDescent="0.2"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</row>
    <row r="626" spans="7:23" s="297" customFormat="1" x14ac:dyDescent="0.2"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</row>
    <row r="627" spans="7:23" s="297" customFormat="1" x14ac:dyDescent="0.2">
      <c r="G627" s="296"/>
      <c r="H627" s="296"/>
      <c r="I627" s="296"/>
      <c r="J627" s="296"/>
      <c r="K627" s="296"/>
      <c r="L627" s="296"/>
      <c r="M627" s="296"/>
      <c r="N627" s="296"/>
      <c r="O627" s="296"/>
      <c r="P627" s="296"/>
      <c r="Q627" s="296"/>
      <c r="R627" s="296"/>
      <c r="S627" s="296"/>
      <c r="T627" s="296"/>
      <c r="U627" s="296"/>
      <c r="V627" s="296"/>
      <c r="W627" s="296"/>
    </row>
    <row r="628" spans="7:23" s="297" customFormat="1" x14ac:dyDescent="0.2">
      <c r="G628" s="296"/>
      <c r="H628" s="296"/>
      <c r="I628" s="296"/>
      <c r="J628" s="296"/>
      <c r="K628" s="296"/>
      <c r="L628" s="296"/>
      <c r="M628" s="296"/>
      <c r="N628" s="296"/>
      <c r="O628" s="296"/>
      <c r="P628" s="296"/>
      <c r="Q628" s="296"/>
      <c r="R628" s="296"/>
      <c r="S628" s="296"/>
      <c r="T628" s="296"/>
      <c r="U628" s="296"/>
      <c r="V628" s="296"/>
      <c r="W628" s="296"/>
    </row>
    <row r="629" spans="7:23" s="297" customFormat="1" x14ac:dyDescent="0.2">
      <c r="G629" s="296"/>
      <c r="H629" s="296"/>
      <c r="I629" s="296"/>
      <c r="J629" s="296"/>
      <c r="K629" s="296"/>
      <c r="L629" s="296"/>
      <c r="M629" s="296"/>
      <c r="N629" s="296"/>
      <c r="O629" s="296"/>
      <c r="P629" s="296"/>
      <c r="Q629" s="296"/>
      <c r="R629" s="296"/>
      <c r="S629" s="296"/>
      <c r="T629" s="296"/>
      <c r="U629" s="296"/>
      <c r="V629" s="296"/>
      <c r="W629" s="296"/>
    </row>
    <row r="630" spans="7:23" s="297" customFormat="1" x14ac:dyDescent="0.2">
      <c r="G630" s="296"/>
      <c r="H630" s="296"/>
      <c r="I630" s="296"/>
      <c r="J630" s="296"/>
      <c r="K630" s="296"/>
      <c r="L630" s="296"/>
      <c r="M630" s="296"/>
      <c r="N630" s="296"/>
      <c r="O630" s="296"/>
      <c r="P630" s="296"/>
      <c r="Q630" s="296"/>
      <c r="R630" s="296"/>
      <c r="S630" s="296"/>
      <c r="T630" s="296"/>
      <c r="U630" s="296"/>
      <c r="V630" s="296"/>
      <c r="W630" s="296"/>
    </row>
    <row r="631" spans="7:23" s="297" customFormat="1" x14ac:dyDescent="0.2">
      <c r="G631" s="296"/>
      <c r="H631" s="296"/>
      <c r="I631" s="296"/>
      <c r="J631" s="296"/>
      <c r="K631" s="296"/>
      <c r="L631" s="296"/>
      <c r="M631" s="296"/>
      <c r="N631" s="296"/>
      <c r="O631" s="296"/>
      <c r="P631" s="296"/>
      <c r="Q631" s="296"/>
      <c r="R631" s="296"/>
      <c r="S631" s="296"/>
      <c r="T631" s="296"/>
      <c r="U631" s="296"/>
      <c r="V631" s="296"/>
      <c r="W631" s="296"/>
    </row>
    <row r="632" spans="7:23" s="297" customFormat="1" x14ac:dyDescent="0.2">
      <c r="G632" s="296"/>
      <c r="H632" s="296"/>
      <c r="I632" s="296"/>
      <c r="J632" s="296"/>
      <c r="K632" s="296"/>
      <c r="L632" s="296"/>
      <c r="M632" s="296"/>
      <c r="N632" s="296"/>
      <c r="O632" s="296"/>
      <c r="P632" s="296"/>
      <c r="Q632" s="296"/>
      <c r="R632" s="296"/>
      <c r="S632" s="296"/>
      <c r="T632" s="296"/>
      <c r="U632" s="296"/>
      <c r="V632" s="296"/>
      <c r="W632" s="296"/>
    </row>
    <row r="633" spans="7:23" s="297" customFormat="1" x14ac:dyDescent="0.2">
      <c r="G633" s="296"/>
      <c r="H633" s="296"/>
      <c r="I633" s="296"/>
      <c r="J633" s="296"/>
      <c r="K633" s="296"/>
      <c r="L633" s="296"/>
      <c r="M633" s="296"/>
      <c r="N633" s="296"/>
      <c r="O633" s="296"/>
      <c r="P633" s="296"/>
      <c r="Q633" s="296"/>
      <c r="R633" s="296"/>
      <c r="S633" s="296"/>
      <c r="T633" s="296"/>
      <c r="U633" s="296"/>
      <c r="V633" s="296"/>
      <c r="W633" s="296"/>
    </row>
    <row r="634" spans="7:23" s="297" customFormat="1" x14ac:dyDescent="0.2"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</row>
    <row r="635" spans="7:23" s="297" customFormat="1" x14ac:dyDescent="0.2">
      <c r="G635" s="296"/>
      <c r="H635" s="296"/>
      <c r="I635" s="296"/>
      <c r="J635" s="296"/>
      <c r="K635" s="296"/>
      <c r="L635" s="296"/>
      <c r="M635" s="296"/>
      <c r="N635" s="296"/>
      <c r="O635" s="296"/>
      <c r="P635" s="296"/>
      <c r="Q635" s="296"/>
      <c r="R635" s="296"/>
      <c r="S635" s="296"/>
      <c r="T635" s="296"/>
      <c r="U635" s="296"/>
      <c r="V635" s="296"/>
      <c r="W635" s="296"/>
    </row>
    <row r="636" spans="7:23" s="297" customFormat="1" x14ac:dyDescent="0.2"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</row>
    <row r="637" spans="7:23" s="297" customFormat="1" x14ac:dyDescent="0.2"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</row>
    <row r="638" spans="7:23" s="297" customFormat="1" x14ac:dyDescent="0.2"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</row>
    <row r="639" spans="7:23" s="297" customFormat="1" x14ac:dyDescent="0.2"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</row>
    <row r="640" spans="7:23" s="297" customFormat="1" x14ac:dyDescent="0.2"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</row>
    <row r="641" spans="7:23" s="297" customFormat="1" x14ac:dyDescent="0.2">
      <c r="G641" s="296"/>
      <c r="H641" s="296"/>
      <c r="I641" s="296"/>
      <c r="J641" s="296"/>
      <c r="K641" s="296"/>
      <c r="L641" s="296"/>
      <c r="M641" s="296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</row>
    <row r="642" spans="7:23" s="297" customFormat="1" x14ac:dyDescent="0.2">
      <c r="G642" s="296"/>
      <c r="H642" s="296"/>
      <c r="I642" s="296"/>
      <c r="J642" s="296"/>
      <c r="K642" s="296"/>
      <c r="L642" s="296"/>
      <c r="M642" s="296"/>
      <c r="N642" s="296"/>
      <c r="O642" s="296"/>
      <c r="P642" s="296"/>
      <c r="Q642" s="296"/>
      <c r="R642" s="296"/>
      <c r="S642" s="296"/>
      <c r="T642" s="296"/>
      <c r="U642" s="296"/>
      <c r="V642" s="296"/>
      <c r="W642" s="296"/>
    </row>
    <row r="643" spans="7:23" s="297" customFormat="1" x14ac:dyDescent="0.2">
      <c r="G643" s="296"/>
      <c r="H643" s="296"/>
      <c r="I643" s="296"/>
      <c r="J643" s="296"/>
      <c r="K643" s="296"/>
      <c r="L643" s="296"/>
      <c r="M643" s="296"/>
      <c r="N643" s="296"/>
      <c r="O643" s="296"/>
      <c r="P643" s="296"/>
      <c r="Q643" s="296"/>
      <c r="R643" s="296"/>
      <c r="S643" s="296"/>
      <c r="T643" s="296"/>
      <c r="U643" s="296"/>
      <c r="V643" s="296"/>
      <c r="W643" s="296"/>
    </row>
    <row r="644" spans="7:23" s="297" customFormat="1" x14ac:dyDescent="0.2"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</row>
    <row r="645" spans="7:23" s="297" customFormat="1" x14ac:dyDescent="0.2">
      <c r="G645" s="296"/>
      <c r="H645" s="296"/>
      <c r="I645" s="296"/>
      <c r="J645" s="296"/>
      <c r="K645" s="296"/>
      <c r="L645" s="296"/>
      <c r="M645" s="296"/>
      <c r="N645" s="296"/>
      <c r="O645" s="296"/>
      <c r="P645" s="296"/>
      <c r="Q645" s="296"/>
      <c r="R645" s="296"/>
      <c r="S645" s="296"/>
      <c r="T645" s="296"/>
      <c r="U645" s="296"/>
      <c r="V645" s="296"/>
      <c r="W645" s="296"/>
    </row>
    <row r="646" spans="7:23" s="297" customFormat="1" x14ac:dyDescent="0.2">
      <c r="G646" s="296"/>
      <c r="H646" s="296"/>
      <c r="I646" s="296"/>
      <c r="J646" s="296"/>
      <c r="K646" s="296"/>
      <c r="L646" s="296"/>
      <c r="M646" s="296"/>
      <c r="N646" s="296"/>
      <c r="O646" s="296"/>
      <c r="P646" s="296"/>
      <c r="Q646" s="296"/>
      <c r="R646" s="296"/>
      <c r="S646" s="296"/>
      <c r="T646" s="296"/>
      <c r="U646" s="296"/>
      <c r="V646" s="296"/>
      <c r="W646" s="296"/>
    </row>
    <row r="647" spans="7:23" s="297" customFormat="1" x14ac:dyDescent="0.2">
      <c r="G647" s="296"/>
      <c r="H647" s="296"/>
      <c r="I647" s="296"/>
      <c r="J647" s="296"/>
      <c r="K647" s="296"/>
      <c r="L647" s="296"/>
      <c r="M647" s="296"/>
      <c r="N647" s="296"/>
      <c r="O647" s="296"/>
      <c r="P647" s="296"/>
      <c r="Q647" s="296"/>
      <c r="R647" s="296"/>
      <c r="S647" s="296"/>
      <c r="T647" s="296"/>
      <c r="U647" s="296"/>
      <c r="V647" s="296"/>
      <c r="W647" s="296"/>
    </row>
    <row r="648" spans="7:23" s="297" customFormat="1" x14ac:dyDescent="0.2">
      <c r="G648" s="296"/>
      <c r="H648" s="296"/>
      <c r="I648" s="296"/>
      <c r="J648" s="296"/>
      <c r="K648" s="296"/>
      <c r="L648" s="296"/>
      <c r="M648" s="296"/>
      <c r="N648" s="296"/>
      <c r="O648" s="296"/>
      <c r="P648" s="296"/>
      <c r="Q648" s="296"/>
      <c r="R648" s="296"/>
      <c r="S648" s="296"/>
      <c r="T648" s="296"/>
      <c r="U648" s="296"/>
      <c r="V648" s="296"/>
      <c r="W648" s="296"/>
    </row>
    <row r="649" spans="7:23" s="297" customFormat="1" x14ac:dyDescent="0.2">
      <c r="G649" s="296"/>
      <c r="H649" s="296"/>
      <c r="I649" s="296"/>
      <c r="J649" s="296"/>
      <c r="K649" s="296"/>
      <c r="L649" s="296"/>
      <c r="M649" s="296"/>
      <c r="N649" s="296"/>
      <c r="O649" s="296"/>
      <c r="P649" s="296"/>
      <c r="Q649" s="296"/>
      <c r="R649" s="296"/>
      <c r="S649" s="296"/>
      <c r="T649" s="296"/>
      <c r="U649" s="296"/>
      <c r="V649" s="296"/>
      <c r="W649" s="296"/>
    </row>
    <row r="650" spans="7:23" s="297" customFormat="1" x14ac:dyDescent="0.2">
      <c r="G650" s="296"/>
      <c r="H650" s="296"/>
      <c r="I650" s="296"/>
      <c r="J650" s="296"/>
      <c r="K650" s="296"/>
      <c r="L650" s="296"/>
      <c r="M650" s="296"/>
      <c r="N650" s="296"/>
      <c r="O650" s="296"/>
      <c r="P650" s="296"/>
      <c r="Q650" s="296"/>
      <c r="R650" s="296"/>
      <c r="S650" s="296"/>
      <c r="T650" s="296"/>
      <c r="U650" s="296"/>
      <c r="V650" s="296"/>
      <c r="W650" s="296"/>
    </row>
    <row r="651" spans="7:23" s="297" customFormat="1" x14ac:dyDescent="0.2">
      <c r="G651" s="296"/>
      <c r="H651" s="296"/>
      <c r="I651" s="296"/>
      <c r="J651" s="296"/>
      <c r="K651" s="296"/>
      <c r="L651" s="296"/>
      <c r="M651" s="296"/>
      <c r="N651" s="296"/>
      <c r="O651" s="296"/>
      <c r="P651" s="296"/>
      <c r="Q651" s="296"/>
      <c r="R651" s="296"/>
      <c r="S651" s="296"/>
      <c r="T651" s="296"/>
      <c r="U651" s="296"/>
      <c r="V651" s="296"/>
      <c r="W651" s="296"/>
    </row>
    <row r="652" spans="7:23" s="297" customFormat="1" x14ac:dyDescent="0.2">
      <c r="G652" s="296"/>
      <c r="H652" s="296"/>
      <c r="I652" s="296"/>
      <c r="J652" s="296"/>
      <c r="K652" s="296"/>
      <c r="L652" s="296"/>
      <c r="M652" s="296"/>
      <c r="N652" s="296"/>
      <c r="O652" s="296"/>
      <c r="P652" s="296"/>
      <c r="Q652" s="296"/>
      <c r="R652" s="296"/>
      <c r="S652" s="296"/>
      <c r="T652" s="296"/>
      <c r="U652" s="296"/>
      <c r="V652" s="296"/>
      <c r="W652" s="296"/>
    </row>
    <row r="653" spans="7:23" s="297" customFormat="1" x14ac:dyDescent="0.2">
      <c r="G653" s="296"/>
      <c r="H653" s="296"/>
      <c r="I653" s="296"/>
      <c r="J653" s="296"/>
      <c r="K653" s="296"/>
      <c r="L653" s="296"/>
      <c r="M653" s="296"/>
      <c r="N653" s="296"/>
      <c r="O653" s="296"/>
      <c r="P653" s="296"/>
      <c r="Q653" s="296"/>
      <c r="R653" s="296"/>
      <c r="S653" s="296"/>
      <c r="T653" s="296"/>
      <c r="U653" s="296"/>
      <c r="V653" s="296"/>
      <c r="W653" s="296"/>
    </row>
    <row r="654" spans="7:23" s="297" customFormat="1" x14ac:dyDescent="0.2">
      <c r="G654" s="296"/>
      <c r="H654" s="296"/>
      <c r="I654" s="296"/>
      <c r="J654" s="296"/>
      <c r="K654" s="296"/>
      <c r="L654" s="296"/>
      <c r="M654" s="296"/>
      <c r="N654" s="296"/>
      <c r="O654" s="296"/>
      <c r="P654" s="296"/>
      <c r="Q654" s="296"/>
      <c r="R654" s="296"/>
      <c r="S654" s="296"/>
      <c r="T654" s="296"/>
      <c r="U654" s="296"/>
      <c r="V654" s="296"/>
      <c r="W654" s="296"/>
    </row>
    <row r="655" spans="7:23" s="297" customFormat="1" x14ac:dyDescent="0.2">
      <c r="G655" s="296"/>
      <c r="H655" s="296"/>
      <c r="I655" s="296"/>
      <c r="J655" s="296"/>
      <c r="K655" s="296"/>
      <c r="L655" s="296"/>
      <c r="M655" s="296"/>
      <c r="N655" s="296"/>
      <c r="O655" s="296"/>
      <c r="P655" s="296"/>
      <c r="Q655" s="296"/>
      <c r="R655" s="296"/>
      <c r="S655" s="296"/>
      <c r="T655" s="296"/>
      <c r="U655" s="296"/>
      <c r="V655" s="296"/>
      <c r="W655" s="296"/>
    </row>
    <row r="656" spans="7:23" s="297" customFormat="1" x14ac:dyDescent="0.2">
      <c r="G656" s="296"/>
      <c r="H656" s="296"/>
      <c r="I656" s="296"/>
      <c r="J656" s="296"/>
      <c r="K656" s="296"/>
      <c r="L656" s="296"/>
      <c r="M656" s="296"/>
      <c r="N656" s="296"/>
      <c r="O656" s="296"/>
      <c r="P656" s="296"/>
      <c r="Q656" s="296"/>
      <c r="R656" s="296"/>
      <c r="S656" s="296"/>
      <c r="T656" s="296"/>
      <c r="U656" s="296"/>
      <c r="V656" s="296"/>
      <c r="W656" s="296"/>
    </row>
    <row r="657" spans="7:23" s="297" customFormat="1" x14ac:dyDescent="0.2">
      <c r="G657" s="296"/>
      <c r="H657" s="296"/>
      <c r="I657" s="296"/>
      <c r="J657" s="296"/>
      <c r="K657" s="296"/>
      <c r="L657" s="296"/>
      <c r="M657" s="296"/>
      <c r="N657" s="296"/>
      <c r="O657" s="296"/>
      <c r="P657" s="296"/>
      <c r="Q657" s="296"/>
      <c r="R657" s="296"/>
      <c r="S657" s="296"/>
      <c r="T657" s="296"/>
      <c r="U657" s="296"/>
      <c r="V657" s="296"/>
      <c r="W657" s="296"/>
    </row>
    <row r="658" spans="7:23" s="297" customFormat="1" x14ac:dyDescent="0.2">
      <c r="G658" s="296"/>
      <c r="H658" s="296"/>
      <c r="I658" s="296"/>
      <c r="J658" s="296"/>
      <c r="K658" s="296"/>
      <c r="L658" s="296"/>
      <c r="M658" s="296"/>
      <c r="N658" s="296"/>
      <c r="O658" s="296"/>
      <c r="P658" s="296"/>
      <c r="Q658" s="296"/>
      <c r="R658" s="296"/>
      <c r="S658" s="296"/>
      <c r="T658" s="296"/>
      <c r="U658" s="296"/>
      <c r="V658" s="296"/>
      <c r="W658" s="296"/>
    </row>
    <row r="659" spans="7:23" s="297" customFormat="1" x14ac:dyDescent="0.2">
      <c r="G659" s="296"/>
      <c r="H659" s="296"/>
      <c r="I659" s="296"/>
      <c r="J659" s="296"/>
      <c r="K659" s="296"/>
      <c r="L659" s="296"/>
      <c r="M659" s="296"/>
      <c r="N659" s="296"/>
      <c r="O659" s="296"/>
      <c r="P659" s="296"/>
      <c r="Q659" s="296"/>
      <c r="R659" s="296"/>
      <c r="S659" s="296"/>
      <c r="T659" s="296"/>
      <c r="U659" s="296"/>
      <c r="V659" s="296"/>
      <c r="W659" s="296"/>
    </row>
    <row r="660" spans="7:23" s="297" customFormat="1" x14ac:dyDescent="0.2">
      <c r="G660" s="296"/>
      <c r="H660" s="296"/>
      <c r="I660" s="296"/>
      <c r="J660" s="296"/>
      <c r="K660" s="296"/>
      <c r="L660" s="296"/>
      <c r="M660" s="296"/>
      <c r="N660" s="296"/>
      <c r="O660" s="296"/>
      <c r="P660" s="296"/>
      <c r="Q660" s="296"/>
      <c r="R660" s="296"/>
      <c r="S660" s="296"/>
      <c r="T660" s="296"/>
      <c r="U660" s="296"/>
      <c r="V660" s="296"/>
      <c r="W660" s="296"/>
    </row>
    <row r="661" spans="7:23" s="297" customFormat="1" x14ac:dyDescent="0.2">
      <c r="G661" s="296"/>
      <c r="H661" s="296"/>
      <c r="I661" s="296"/>
      <c r="J661" s="296"/>
      <c r="K661" s="296"/>
      <c r="L661" s="296"/>
      <c r="M661" s="296"/>
      <c r="N661" s="296"/>
      <c r="O661" s="296"/>
      <c r="P661" s="296"/>
      <c r="Q661" s="296"/>
      <c r="R661" s="296"/>
      <c r="S661" s="296"/>
      <c r="T661" s="296"/>
      <c r="U661" s="296"/>
      <c r="V661" s="296"/>
      <c r="W661" s="296"/>
    </row>
    <row r="662" spans="7:23" s="297" customFormat="1" x14ac:dyDescent="0.2">
      <c r="G662" s="296"/>
      <c r="H662" s="296"/>
      <c r="I662" s="296"/>
      <c r="J662" s="296"/>
      <c r="K662" s="296"/>
      <c r="L662" s="296"/>
      <c r="M662" s="296"/>
      <c r="N662" s="296"/>
      <c r="O662" s="296"/>
      <c r="P662" s="296"/>
      <c r="Q662" s="296"/>
      <c r="R662" s="296"/>
      <c r="S662" s="296"/>
      <c r="T662" s="296"/>
      <c r="U662" s="296"/>
      <c r="V662" s="296"/>
      <c r="W662" s="296"/>
    </row>
    <row r="663" spans="7:23" s="297" customFormat="1" x14ac:dyDescent="0.2">
      <c r="G663" s="296"/>
      <c r="H663" s="296"/>
      <c r="I663" s="296"/>
      <c r="J663" s="296"/>
      <c r="K663" s="296"/>
      <c r="L663" s="296"/>
      <c r="M663" s="296"/>
      <c r="N663" s="296"/>
      <c r="O663" s="296"/>
      <c r="P663" s="296"/>
      <c r="Q663" s="296"/>
      <c r="R663" s="296"/>
      <c r="S663" s="296"/>
      <c r="T663" s="296"/>
      <c r="U663" s="296"/>
      <c r="V663" s="296"/>
      <c r="W663" s="296"/>
    </row>
    <row r="664" spans="7:23" s="297" customFormat="1" x14ac:dyDescent="0.2">
      <c r="G664" s="296"/>
      <c r="H664" s="296"/>
      <c r="I664" s="296"/>
      <c r="J664" s="296"/>
      <c r="K664" s="296"/>
      <c r="L664" s="296"/>
      <c r="M664" s="296"/>
      <c r="N664" s="296"/>
      <c r="O664" s="296"/>
      <c r="P664" s="296"/>
      <c r="Q664" s="296"/>
      <c r="R664" s="296"/>
      <c r="S664" s="296"/>
      <c r="T664" s="296"/>
      <c r="U664" s="296"/>
      <c r="V664" s="296"/>
      <c r="W664" s="296"/>
    </row>
    <row r="665" spans="7:23" s="297" customFormat="1" x14ac:dyDescent="0.2">
      <c r="G665" s="296"/>
      <c r="H665" s="296"/>
      <c r="I665" s="296"/>
      <c r="J665" s="296"/>
      <c r="K665" s="296"/>
      <c r="L665" s="296"/>
      <c r="M665" s="296"/>
      <c r="N665" s="296"/>
      <c r="O665" s="296"/>
      <c r="P665" s="296"/>
      <c r="Q665" s="296"/>
      <c r="R665" s="296"/>
      <c r="S665" s="296"/>
      <c r="T665" s="296"/>
      <c r="U665" s="296"/>
      <c r="V665" s="296"/>
      <c r="W665" s="296"/>
    </row>
    <row r="666" spans="7:23" s="297" customFormat="1" x14ac:dyDescent="0.2">
      <c r="G666" s="296"/>
      <c r="H666" s="296"/>
      <c r="I666" s="296"/>
      <c r="J666" s="296"/>
      <c r="K666" s="296"/>
      <c r="L666" s="296"/>
      <c r="M666" s="296"/>
      <c r="N666" s="296"/>
      <c r="O666" s="296"/>
      <c r="P666" s="296"/>
      <c r="Q666" s="296"/>
      <c r="R666" s="296"/>
      <c r="S666" s="296"/>
      <c r="T666" s="296"/>
      <c r="U666" s="296"/>
      <c r="V666" s="296"/>
      <c r="W666" s="296"/>
    </row>
    <row r="667" spans="7:23" s="297" customFormat="1" x14ac:dyDescent="0.2">
      <c r="G667" s="296"/>
      <c r="H667" s="296"/>
      <c r="I667" s="296"/>
      <c r="J667" s="296"/>
      <c r="K667" s="296"/>
      <c r="L667" s="296"/>
      <c r="M667" s="296"/>
      <c r="N667" s="296"/>
      <c r="O667" s="296"/>
      <c r="P667" s="296"/>
      <c r="Q667" s="296"/>
      <c r="R667" s="296"/>
      <c r="S667" s="296"/>
      <c r="T667" s="296"/>
      <c r="U667" s="296"/>
      <c r="V667" s="296"/>
      <c r="W667" s="296"/>
    </row>
    <row r="668" spans="7:23" s="297" customFormat="1" x14ac:dyDescent="0.2">
      <c r="G668" s="296"/>
      <c r="H668" s="296"/>
      <c r="I668" s="296"/>
      <c r="J668" s="296"/>
      <c r="K668" s="296"/>
      <c r="L668" s="296"/>
      <c r="M668" s="296"/>
      <c r="N668" s="296"/>
      <c r="O668" s="296"/>
      <c r="P668" s="296"/>
      <c r="Q668" s="296"/>
      <c r="R668" s="296"/>
      <c r="S668" s="296"/>
      <c r="T668" s="296"/>
      <c r="U668" s="296"/>
      <c r="V668" s="296"/>
      <c r="W668" s="296"/>
    </row>
    <row r="669" spans="7:23" s="297" customFormat="1" x14ac:dyDescent="0.2">
      <c r="G669" s="296"/>
      <c r="H669" s="296"/>
      <c r="I669" s="296"/>
      <c r="J669" s="296"/>
      <c r="K669" s="296"/>
      <c r="L669" s="296"/>
      <c r="M669" s="296"/>
      <c r="N669" s="296"/>
      <c r="O669" s="296"/>
      <c r="P669" s="296"/>
      <c r="Q669" s="296"/>
      <c r="R669" s="296"/>
      <c r="S669" s="296"/>
      <c r="T669" s="296"/>
      <c r="U669" s="296"/>
      <c r="V669" s="296"/>
      <c r="W669" s="296"/>
    </row>
    <row r="670" spans="7:23" s="297" customFormat="1" x14ac:dyDescent="0.2">
      <c r="G670" s="296"/>
      <c r="H670" s="296"/>
      <c r="I670" s="296"/>
      <c r="J670" s="296"/>
      <c r="K670" s="296"/>
      <c r="L670" s="296"/>
      <c r="M670" s="296"/>
      <c r="N670" s="296"/>
      <c r="O670" s="296"/>
      <c r="P670" s="296"/>
      <c r="Q670" s="296"/>
      <c r="R670" s="296"/>
      <c r="S670" s="296"/>
      <c r="T670" s="296"/>
      <c r="U670" s="296"/>
      <c r="V670" s="296"/>
      <c r="W670" s="296"/>
    </row>
    <row r="671" spans="7:23" s="297" customFormat="1" x14ac:dyDescent="0.2">
      <c r="G671" s="296"/>
      <c r="H671" s="296"/>
      <c r="I671" s="296"/>
      <c r="J671" s="296"/>
      <c r="K671" s="296"/>
      <c r="L671" s="296"/>
      <c r="M671" s="296"/>
      <c r="N671" s="296"/>
      <c r="O671" s="296"/>
      <c r="P671" s="296"/>
      <c r="Q671" s="296"/>
      <c r="R671" s="296"/>
      <c r="S671" s="296"/>
      <c r="T671" s="296"/>
      <c r="U671" s="296"/>
      <c r="V671" s="296"/>
      <c r="W671" s="296"/>
    </row>
    <row r="672" spans="7:23" s="297" customFormat="1" x14ac:dyDescent="0.2">
      <c r="G672" s="296"/>
      <c r="H672" s="296"/>
      <c r="I672" s="296"/>
      <c r="J672" s="296"/>
      <c r="K672" s="296"/>
      <c r="L672" s="296"/>
      <c r="M672" s="296"/>
      <c r="N672" s="296"/>
      <c r="O672" s="296"/>
      <c r="P672" s="296"/>
      <c r="Q672" s="296"/>
      <c r="R672" s="296"/>
      <c r="S672" s="296"/>
      <c r="T672" s="296"/>
      <c r="U672" s="296"/>
      <c r="V672" s="296"/>
      <c r="W672" s="296"/>
    </row>
    <row r="673" spans="7:23" s="297" customFormat="1" x14ac:dyDescent="0.2">
      <c r="G673" s="296"/>
      <c r="H673" s="296"/>
      <c r="I673" s="296"/>
      <c r="J673" s="296"/>
      <c r="K673" s="296"/>
      <c r="L673" s="296"/>
      <c r="M673" s="296"/>
      <c r="N673" s="296"/>
      <c r="O673" s="296"/>
      <c r="P673" s="296"/>
      <c r="Q673" s="296"/>
      <c r="R673" s="296"/>
      <c r="S673" s="296"/>
      <c r="T673" s="296"/>
      <c r="U673" s="296"/>
      <c r="V673" s="296"/>
      <c r="W673" s="296"/>
    </row>
    <row r="674" spans="7:23" s="297" customFormat="1" x14ac:dyDescent="0.2">
      <c r="G674" s="296"/>
      <c r="H674" s="296"/>
      <c r="I674" s="296"/>
      <c r="J674" s="296"/>
      <c r="K674" s="296"/>
      <c r="L674" s="296"/>
      <c r="M674" s="296"/>
      <c r="N674" s="296"/>
      <c r="O674" s="296"/>
      <c r="P674" s="296"/>
      <c r="Q674" s="296"/>
      <c r="R674" s="296"/>
      <c r="S674" s="296"/>
      <c r="T674" s="296"/>
      <c r="U674" s="296"/>
      <c r="V674" s="296"/>
      <c r="W674" s="296"/>
    </row>
    <row r="675" spans="7:23" s="297" customFormat="1" x14ac:dyDescent="0.2">
      <c r="G675" s="296"/>
      <c r="H675" s="296"/>
      <c r="I675" s="296"/>
      <c r="J675" s="296"/>
      <c r="K675" s="296"/>
      <c r="L675" s="296"/>
      <c r="M675" s="296"/>
      <c r="N675" s="296"/>
      <c r="O675" s="296"/>
      <c r="P675" s="296"/>
      <c r="Q675" s="296"/>
      <c r="R675" s="296"/>
      <c r="S675" s="296"/>
      <c r="T675" s="296"/>
      <c r="U675" s="296"/>
      <c r="V675" s="296"/>
      <c r="W675" s="296"/>
    </row>
    <row r="676" spans="7:23" s="297" customFormat="1" x14ac:dyDescent="0.2"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</row>
    <row r="677" spans="7:23" s="297" customFormat="1" x14ac:dyDescent="0.2">
      <c r="G677" s="296"/>
      <c r="H677" s="296"/>
      <c r="I677" s="296"/>
      <c r="J677" s="296"/>
      <c r="K677" s="296"/>
      <c r="L677" s="296"/>
      <c r="M677" s="296"/>
      <c r="N677" s="296"/>
      <c r="O677" s="296"/>
      <c r="P677" s="296"/>
      <c r="Q677" s="296"/>
      <c r="R677" s="296"/>
      <c r="S677" s="296"/>
      <c r="T677" s="296"/>
      <c r="U677" s="296"/>
      <c r="V677" s="296"/>
      <c r="W677" s="296"/>
    </row>
    <row r="678" spans="7:23" s="297" customFormat="1" x14ac:dyDescent="0.2">
      <c r="G678" s="296"/>
      <c r="H678" s="296"/>
      <c r="I678" s="296"/>
      <c r="J678" s="296"/>
      <c r="K678" s="296"/>
      <c r="L678" s="296"/>
      <c r="M678" s="296"/>
      <c r="N678" s="296"/>
      <c r="O678" s="296"/>
      <c r="P678" s="296"/>
      <c r="Q678" s="296"/>
      <c r="R678" s="296"/>
      <c r="S678" s="296"/>
      <c r="T678" s="296"/>
      <c r="U678" s="296"/>
      <c r="V678" s="296"/>
      <c r="W678" s="296"/>
    </row>
    <row r="679" spans="7:23" s="297" customFormat="1" x14ac:dyDescent="0.2">
      <c r="G679" s="296"/>
      <c r="H679" s="296"/>
      <c r="I679" s="296"/>
      <c r="J679" s="296"/>
      <c r="K679" s="296"/>
      <c r="L679" s="296"/>
      <c r="M679" s="296"/>
      <c r="N679" s="296"/>
      <c r="O679" s="296"/>
      <c r="P679" s="296"/>
      <c r="Q679" s="296"/>
      <c r="R679" s="296"/>
      <c r="S679" s="296"/>
      <c r="T679" s="296"/>
      <c r="U679" s="296"/>
      <c r="V679" s="296"/>
      <c r="W679" s="296"/>
    </row>
    <row r="680" spans="7:23" s="297" customFormat="1" x14ac:dyDescent="0.2">
      <c r="G680" s="296"/>
      <c r="H680" s="296"/>
      <c r="I680" s="296"/>
      <c r="J680" s="296"/>
      <c r="K680" s="296"/>
      <c r="L680" s="296"/>
      <c r="M680" s="296"/>
      <c r="N680" s="296"/>
      <c r="O680" s="296"/>
      <c r="P680" s="296"/>
      <c r="Q680" s="296"/>
      <c r="R680" s="296"/>
      <c r="S680" s="296"/>
      <c r="T680" s="296"/>
      <c r="U680" s="296"/>
      <c r="V680" s="296"/>
      <c r="W680" s="296"/>
    </row>
    <row r="681" spans="7:23" s="297" customFormat="1" x14ac:dyDescent="0.2">
      <c r="G681" s="296"/>
      <c r="H681" s="296"/>
      <c r="I681" s="296"/>
      <c r="J681" s="296"/>
      <c r="K681" s="296"/>
      <c r="L681" s="296"/>
      <c r="M681" s="296"/>
      <c r="N681" s="296"/>
      <c r="O681" s="296"/>
      <c r="P681" s="296"/>
      <c r="Q681" s="296"/>
      <c r="R681" s="296"/>
      <c r="S681" s="296"/>
      <c r="T681" s="296"/>
      <c r="U681" s="296"/>
      <c r="V681" s="296"/>
      <c r="W681" s="296"/>
    </row>
    <row r="682" spans="7:23" s="297" customFormat="1" x14ac:dyDescent="0.2">
      <c r="G682" s="296"/>
      <c r="H682" s="296"/>
      <c r="I682" s="296"/>
      <c r="J682" s="296"/>
      <c r="K682" s="296"/>
      <c r="L682" s="296"/>
      <c r="M682" s="296"/>
      <c r="N682" s="296"/>
      <c r="O682" s="296"/>
      <c r="P682" s="296"/>
      <c r="Q682" s="296"/>
      <c r="R682" s="296"/>
      <c r="S682" s="296"/>
      <c r="T682" s="296"/>
      <c r="U682" s="296"/>
      <c r="V682" s="296"/>
      <c r="W682" s="296"/>
    </row>
    <row r="683" spans="7:23" s="297" customFormat="1" x14ac:dyDescent="0.2">
      <c r="G683" s="296"/>
      <c r="H683" s="296"/>
      <c r="I683" s="296"/>
      <c r="J683" s="296"/>
      <c r="K683" s="296"/>
      <c r="L683" s="296"/>
      <c r="M683" s="296"/>
      <c r="N683" s="296"/>
      <c r="O683" s="296"/>
      <c r="P683" s="296"/>
      <c r="Q683" s="296"/>
      <c r="R683" s="296"/>
      <c r="S683" s="296"/>
      <c r="T683" s="296"/>
      <c r="U683" s="296"/>
      <c r="V683" s="296"/>
      <c r="W683" s="296"/>
    </row>
    <row r="684" spans="7:23" s="297" customFormat="1" x14ac:dyDescent="0.2">
      <c r="G684" s="296"/>
      <c r="H684" s="296"/>
      <c r="I684" s="296"/>
      <c r="J684" s="296"/>
      <c r="K684" s="296"/>
      <c r="L684" s="296"/>
      <c r="M684" s="296"/>
      <c r="N684" s="296"/>
      <c r="O684" s="296"/>
      <c r="P684" s="296"/>
      <c r="Q684" s="296"/>
      <c r="R684" s="296"/>
      <c r="S684" s="296"/>
      <c r="T684" s="296"/>
      <c r="U684" s="296"/>
      <c r="V684" s="296"/>
      <c r="W684" s="296"/>
    </row>
    <row r="685" spans="7:23" s="297" customFormat="1" x14ac:dyDescent="0.2">
      <c r="G685" s="296"/>
      <c r="H685" s="296"/>
      <c r="I685" s="296"/>
      <c r="J685" s="296"/>
      <c r="K685" s="296"/>
      <c r="L685" s="296"/>
      <c r="M685" s="296"/>
      <c r="N685" s="296"/>
      <c r="O685" s="296"/>
      <c r="P685" s="296"/>
      <c r="Q685" s="296"/>
      <c r="R685" s="296"/>
      <c r="S685" s="296"/>
      <c r="T685" s="296"/>
      <c r="U685" s="296"/>
      <c r="V685" s="296"/>
      <c r="W685" s="296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104"/>
  <sheetViews>
    <sheetView zoomScale="70" zoomScaleNormal="7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P33" sqref="P33"/>
    </sheetView>
  </sheetViews>
  <sheetFormatPr defaultColWidth="8.85546875" defaultRowHeight="15" outlineLevelRow="1" outlineLevelCol="1" x14ac:dyDescent="0.25"/>
  <cols>
    <col min="1" max="1" width="37" style="209" customWidth="1"/>
    <col min="2" max="2" width="10.7109375" style="209" hidden="1" customWidth="1"/>
    <col min="3" max="3" width="1.7109375" style="207" customWidth="1"/>
    <col min="4" max="4" width="30.140625" style="208" bestFit="1" customWidth="1"/>
    <col min="5" max="5" width="23.42578125" style="209" bestFit="1" customWidth="1"/>
    <col min="6" max="6" width="22.42578125" style="209" bestFit="1" customWidth="1"/>
    <col min="7" max="7" width="33.5703125" style="209" bestFit="1" customWidth="1"/>
    <col min="8" max="8" width="10.140625" style="209" hidden="1" customWidth="1" outlineLevel="1"/>
    <col min="9" max="9" width="3.42578125" style="207" customWidth="1" collapsed="1"/>
    <col min="10" max="11" width="11.7109375" style="209" customWidth="1"/>
    <col min="12" max="12" width="1.42578125" style="207" customWidth="1"/>
    <col min="13" max="14" width="11.7109375" style="209" customWidth="1" outlineLevel="1"/>
    <col min="15" max="15" width="1.7109375" style="207" customWidth="1" outlineLevel="1"/>
    <col min="16" max="17" width="11.7109375" style="209" customWidth="1" outlineLevel="1"/>
    <col min="18" max="18" width="1.7109375" style="207" customWidth="1" outlineLevel="1"/>
    <col min="19" max="20" width="11.7109375" style="209" customWidth="1" outlineLevel="1"/>
    <col min="21" max="21" width="1.7109375" style="209" customWidth="1" outlineLevel="1"/>
    <col min="22" max="23" width="11.7109375" style="209" customWidth="1" outlineLevel="1"/>
    <col min="24" max="24" width="1.7109375" style="209" customWidth="1"/>
    <col min="25" max="26" width="11.7109375" style="209" customWidth="1"/>
    <col min="27" max="27" width="1.42578125" style="209" customWidth="1"/>
    <col min="28" max="29" width="11.7109375" style="209" hidden="1" customWidth="1" outlineLevel="1"/>
    <col min="30" max="30" width="1.7109375" style="207" hidden="1" customWidth="1" outlineLevel="1"/>
    <col min="31" max="32" width="11.7109375" style="209" hidden="1" customWidth="1" outlineLevel="1"/>
    <col min="33" max="33" width="1.7109375" style="207" hidden="1" customWidth="1" outlineLevel="1"/>
    <col min="34" max="35" width="11.7109375" style="209" hidden="1" customWidth="1" outlineLevel="1"/>
    <col min="36" max="36" width="1.7109375" style="209" hidden="1" customWidth="1" outlineLevel="1"/>
    <col min="37" max="38" width="11.7109375" style="209" hidden="1" customWidth="1" outlineLevel="1"/>
    <col min="39" max="39" width="1.7109375" style="209" hidden="1" customWidth="1" outlineLevel="1"/>
    <col min="40" max="40" width="1.7109375" style="209" customWidth="1" collapsed="1"/>
    <col min="41" max="42" width="11.7109375" style="209" customWidth="1"/>
    <col min="43" max="43" width="2.5703125" style="209" customWidth="1"/>
    <col min="44" max="45" width="11.7109375" style="209" hidden="1" customWidth="1" outlineLevel="1"/>
    <col min="46" max="46" width="1.7109375" style="207" hidden="1" customWidth="1" outlineLevel="1"/>
    <col min="47" max="48" width="11.7109375" style="209" hidden="1" customWidth="1" outlineLevel="1"/>
    <col min="49" max="49" width="1.7109375" style="207" hidden="1" customWidth="1" outlineLevel="1"/>
    <col min="50" max="51" width="11.7109375" style="209" hidden="1" customWidth="1" outlineLevel="1"/>
    <col min="52" max="52" width="1.7109375" style="209" hidden="1" customWidth="1" outlineLevel="1"/>
    <col min="53" max="54" width="11.7109375" style="209" hidden="1" customWidth="1" outlineLevel="1"/>
    <col min="55" max="55" width="1.7109375" style="209" customWidth="1" collapsed="1"/>
    <col min="56" max="57" width="9.7109375" style="209" hidden="1" customWidth="1"/>
    <col min="58" max="58" width="11.28515625" style="209" hidden="1" customWidth="1"/>
    <col min="59" max="59" width="13.28515625" style="209" hidden="1" customWidth="1"/>
    <col min="60" max="60" width="8.85546875" style="209" hidden="1" customWidth="1"/>
    <col min="61" max="62" width="9.7109375" style="209" hidden="1" customWidth="1" outlineLevel="1"/>
    <col min="63" max="64" width="12.42578125" style="209" hidden="1" customWidth="1" outlineLevel="1"/>
    <col min="65" max="65" width="1.7109375" style="207" hidden="1" customWidth="1" outlineLevel="1"/>
    <col min="66" max="67" width="9.7109375" style="209" hidden="1" customWidth="1" outlineLevel="1"/>
    <col min="68" max="69" width="12.7109375" style="209" hidden="1" customWidth="1" outlineLevel="1"/>
    <col min="70" max="70" width="1.7109375" style="207" hidden="1" customWidth="1" outlineLevel="1"/>
    <col min="71" max="72" width="9.7109375" style="209" hidden="1" customWidth="1" outlineLevel="1"/>
    <col min="73" max="74" width="12.28515625" style="209" hidden="1" customWidth="1" outlineLevel="1"/>
    <col min="75" max="75" width="1.7109375" style="209" hidden="1" customWidth="1" outlineLevel="1"/>
    <col min="76" max="77" width="9.7109375" style="209" hidden="1" customWidth="1" outlineLevel="1"/>
    <col min="78" max="79" width="13.5703125" style="209" hidden="1" customWidth="1" outlineLevel="1"/>
    <col min="80" max="80" width="1.7109375" style="209" customWidth="1" collapsed="1"/>
    <col min="81" max="82" width="11.7109375" style="209" customWidth="1"/>
    <col min="83" max="16384" width="8.85546875" style="209"/>
  </cols>
  <sheetData>
    <row r="1" spans="1:82" x14ac:dyDescent="0.25">
      <c r="A1" s="206" t="s">
        <v>5</v>
      </c>
      <c r="B1" s="206"/>
    </row>
    <row r="2" spans="1:82" ht="13.9" customHeight="1" x14ac:dyDescent="0.25">
      <c r="A2" s="206"/>
      <c r="B2" s="206"/>
    </row>
    <row r="3" spans="1:82" x14ac:dyDescent="0.25">
      <c r="A3" s="210" t="s">
        <v>156</v>
      </c>
      <c r="B3" s="210"/>
      <c r="D3" s="336" t="str">
        <f>+Opleidingseis!$C$5</f>
        <v>MBO | LIFE College</v>
      </c>
      <c r="E3" s="336"/>
      <c r="F3" s="336"/>
      <c r="G3" s="336"/>
      <c r="H3" s="211"/>
      <c r="I3" s="211"/>
      <c r="J3" s="211"/>
      <c r="K3" s="211"/>
      <c r="L3" s="239"/>
      <c r="M3" s="239"/>
      <c r="N3" s="239"/>
      <c r="O3" s="239"/>
      <c r="P3" s="239"/>
      <c r="Q3" s="239"/>
      <c r="R3" s="239"/>
      <c r="S3" s="239"/>
      <c r="T3" s="239"/>
      <c r="AD3" s="209"/>
      <c r="AG3" s="209"/>
      <c r="AT3" s="209"/>
      <c r="AW3" s="209"/>
      <c r="BM3" s="209"/>
      <c r="BR3" s="209"/>
      <c r="BZ3" s="240"/>
    </row>
    <row r="4" spans="1:82" x14ac:dyDescent="0.25">
      <c r="A4" s="210" t="s">
        <v>23</v>
      </c>
      <c r="B4" s="210"/>
      <c r="D4" s="336" t="str">
        <f>Examenprogramma!B3</f>
        <v>Schiedam</v>
      </c>
      <c r="E4" s="336"/>
      <c r="F4" s="336"/>
      <c r="G4" s="336"/>
      <c r="H4" s="211"/>
      <c r="I4" s="211"/>
      <c r="J4" s="211"/>
      <c r="K4" s="211"/>
      <c r="L4" s="239"/>
      <c r="M4" s="239"/>
      <c r="N4" s="239"/>
      <c r="O4" s="239"/>
      <c r="P4" s="239"/>
      <c r="Q4" s="239"/>
      <c r="R4" s="239"/>
      <c r="S4" s="239"/>
      <c r="T4" s="239"/>
      <c r="AD4" s="209"/>
      <c r="AG4" s="209"/>
      <c r="AT4" s="209"/>
      <c r="AW4" s="209"/>
      <c r="BM4" s="209"/>
      <c r="BR4" s="209"/>
    </row>
    <row r="5" spans="1:82" x14ac:dyDescent="0.25">
      <c r="A5" s="210" t="s">
        <v>27</v>
      </c>
      <c r="B5" s="210"/>
      <c r="D5" s="336" t="str">
        <f>Opleidingseis!F3</f>
        <v>Handel en Ondernemen</v>
      </c>
      <c r="E5" s="336"/>
      <c r="F5" s="336"/>
      <c r="G5" s="33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AB5" s="239"/>
      <c r="AC5" s="239"/>
      <c r="AD5" s="239"/>
      <c r="AE5" s="239"/>
      <c r="AF5" s="239"/>
      <c r="AG5" s="239"/>
      <c r="AH5" s="239"/>
      <c r="AI5" s="239"/>
      <c r="AR5" s="239"/>
      <c r="AS5" s="239"/>
      <c r="AT5" s="239"/>
      <c r="AU5" s="239"/>
      <c r="AV5" s="239"/>
      <c r="AW5" s="239"/>
      <c r="AX5" s="239"/>
      <c r="AY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</row>
    <row r="6" spans="1:82" x14ac:dyDescent="0.25">
      <c r="A6" s="210" t="s">
        <v>155</v>
      </c>
      <c r="B6" s="210"/>
      <c r="D6" s="336" t="str">
        <f>Opleidingseis!C3</f>
        <v>2018-2019</v>
      </c>
      <c r="E6" s="336"/>
      <c r="F6" s="336"/>
      <c r="G6" s="336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AB6" s="239"/>
      <c r="AC6" s="239"/>
      <c r="AD6" s="239"/>
      <c r="AE6" s="239"/>
      <c r="AF6" s="239"/>
      <c r="AG6" s="239"/>
      <c r="AH6" s="239"/>
      <c r="AI6" s="239"/>
      <c r="AR6" s="239"/>
      <c r="AS6" s="239"/>
      <c r="AT6" s="239"/>
      <c r="AU6" s="239"/>
      <c r="AV6" s="239"/>
      <c r="AW6" s="239"/>
      <c r="AX6" s="239"/>
      <c r="AY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</row>
    <row r="7" spans="1:82" x14ac:dyDescent="0.25">
      <c r="A7" s="210" t="s">
        <v>154</v>
      </c>
      <c r="B7" s="210"/>
      <c r="D7" s="336" t="str">
        <f>Opleidingseis!H5</f>
        <v>Advies en leiding in de verkoop 23195 (Verkoopspecialist groene detailhandel)</v>
      </c>
      <c r="E7" s="336"/>
      <c r="F7" s="336"/>
      <c r="G7" s="336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AB7" s="239"/>
      <c r="AC7" s="239"/>
      <c r="AD7" s="239"/>
      <c r="AE7" s="239"/>
      <c r="AF7" s="239"/>
      <c r="AG7" s="239"/>
      <c r="AH7" s="239"/>
      <c r="AI7" s="239"/>
      <c r="AR7" s="239"/>
      <c r="AS7" s="239"/>
      <c r="AT7" s="239"/>
      <c r="AU7" s="239"/>
      <c r="AV7" s="239"/>
      <c r="AW7" s="239"/>
      <c r="AX7" s="239"/>
      <c r="AY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</row>
    <row r="8" spans="1:82" x14ac:dyDescent="0.25">
      <c r="A8" s="210" t="s">
        <v>152</v>
      </c>
      <c r="B8" s="210"/>
      <c r="D8" s="336">
        <f>Opleidingseis!F5</f>
        <v>25501</v>
      </c>
      <c r="E8" s="336"/>
      <c r="F8" s="336"/>
      <c r="G8" s="336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AB8" s="239"/>
      <c r="AC8" s="239"/>
      <c r="AD8" s="239"/>
      <c r="AE8" s="239"/>
      <c r="AF8" s="239"/>
      <c r="AG8" s="239"/>
      <c r="AH8" s="239"/>
      <c r="AI8" s="239"/>
      <c r="AR8" s="239"/>
      <c r="AS8" s="239"/>
      <c r="AT8" s="239"/>
      <c r="AU8" s="239"/>
      <c r="AV8" s="239"/>
      <c r="AW8" s="239"/>
      <c r="AX8" s="239"/>
      <c r="AY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</row>
    <row r="9" spans="1:82" x14ac:dyDescent="0.25">
      <c r="A9" s="210" t="s">
        <v>150</v>
      </c>
      <c r="B9" s="210"/>
      <c r="D9" s="336" t="str">
        <f>Opleidingseis!C7</f>
        <v>BOL</v>
      </c>
      <c r="E9" s="336"/>
      <c r="F9" s="336"/>
      <c r="G9" s="336"/>
      <c r="H9" s="211"/>
      <c r="I9" s="211"/>
      <c r="J9" s="211"/>
      <c r="K9" s="211"/>
      <c r="L9" s="239"/>
      <c r="M9" s="239"/>
      <c r="N9" s="239"/>
      <c r="O9" s="239"/>
      <c r="P9" s="239"/>
      <c r="Q9" s="239"/>
      <c r="R9" s="239"/>
      <c r="S9" s="239"/>
      <c r="T9" s="239"/>
      <c r="AD9" s="209"/>
      <c r="AG9" s="209"/>
      <c r="AT9" s="209"/>
      <c r="AW9" s="209"/>
      <c r="BM9" s="209"/>
      <c r="BR9" s="209"/>
    </row>
    <row r="10" spans="1:82" x14ac:dyDescent="0.25">
      <c r="A10" s="210" t="s">
        <v>151</v>
      </c>
      <c r="B10" s="210"/>
      <c r="D10" s="336">
        <f>Opleidingseis!D7</f>
        <v>3</v>
      </c>
      <c r="E10" s="336"/>
      <c r="F10" s="336"/>
      <c r="G10" s="336"/>
      <c r="H10" s="211"/>
      <c r="I10" s="211"/>
      <c r="J10" s="298"/>
      <c r="K10" s="298"/>
      <c r="L10" s="217"/>
      <c r="M10" s="241"/>
      <c r="N10" s="241"/>
      <c r="O10" s="241"/>
      <c r="P10" s="241"/>
      <c r="Q10" s="241"/>
      <c r="R10" s="241"/>
      <c r="S10" s="241"/>
      <c r="T10" s="241"/>
      <c r="U10" s="242"/>
      <c r="V10" s="242"/>
      <c r="W10" s="24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D10" s="256"/>
      <c r="BE10" s="256"/>
      <c r="BF10" s="256"/>
      <c r="BG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C10" s="314"/>
      <c r="CD10" s="314"/>
    </row>
    <row r="11" spans="1:82" x14ac:dyDescent="0.25">
      <c r="A11" s="210" t="s">
        <v>906</v>
      </c>
      <c r="D11" s="336">
        <f>Opleidingseis!D5</f>
        <v>3</v>
      </c>
      <c r="E11" s="336"/>
      <c r="F11" s="336"/>
      <c r="G11" s="336"/>
      <c r="H11" s="211"/>
      <c r="I11" s="211"/>
      <c r="J11" s="211"/>
      <c r="K11" s="211"/>
    </row>
    <row r="12" spans="1:82" s="300" customFormat="1" ht="14.45" customHeight="1" x14ac:dyDescent="0.2">
      <c r="A12" s="212"/>
      <c r="B12" s="382" t="s">
        <v>193</v>
      </c>
      <c r="C12" s="213"/>
      <c r="D12" s="375" t="s">
        <v>192</v>
      </c>
      <c r="E12" s="372" t="s">
        <v>192</v>
      </c>
      <c r="F12" s="372" t="s">
        <v>192</v>
      </c>
      <c r="G12" s="372" t="s">
        <v>192</v>
      </c>
      <c r="H12" s="372" t="s">
        <v>192</v>
      </c>
      <c r="I12" s="213"/>
      <c r="J12" s="330" t="s">
        <v>26</v>
      </c>
      <c r="K12" s="299">
        <v>1</v>
      </c>
      <c r="L12" s="213"/>
      <c r="M12" s="331" t="s">
        <v>191</v>
      </c>
      <c r="N12" s="243" t="s">
        <v>907</v>
      </c>
      <c r="O12" s="213"/>
      <c r="P12" s="331" t="s">
        <v>191</v>
      </c>
      <c r="Q12" s="243" t="s">
        <v>908</v>
      </c>
      <c r="R12" s="213"/>
      <c r="S12" s="331" t="s">
        <v>191</v>
      </c>
      <c r="T12" s="243" t="s">
        <v>909</v>
      </c>
      <c r="U12" s="244"/>
      <c r="V12" s="331" t="str">
        <f>+S12</f>
        <v>Periode</v>
      </c>
      <c r="W12" s="243" t="s">
        <v>910</v>
      </c>
      <c r="X12" s="244"/>
      <c r="Y12" s="332" t="s">
        <v>26</v>
      </c>
      <c r="Z12" s="253">
        <v>2</v>
      </c>
      <c r="AA12" s="213"/>
      <c r="AB12" s="332" t="s">
        <v>191</v>
      </c>
      <c r="AC12" s="253" t="s">
        <v>911</v>
      </c>
      <c r="AD12" s="213"/>
      <c r="AE12" s="332" t="s">
        <v>191</v>
      </c>
      <c r="AF12" s="253" t="s">
        <v>912</v>
      </c>
      <c r="AG12" s="213"/>
      <c r="AH12" s="332" t="s">
        <v>191</v>
      </c>
      <c r="AI12" s="253" t="s">
        <v>913</v>
      </c>
      <c r="AJ12" s="244"/>
      <c r="AK12" s="332" t="str">
        <f>+AH12</f>
        <v>Periode</v>
      </c>
      <c r="AL12" s="253" t="s">
        <v>914</v>
      </c>
      <c r="AM12" s="244"/>
      <c r="AN12" s="244"/>
      <c r="AO12" s="333" t="s">
        <v>26</v>
      </c>
      <c r="AP12" s="255">
        <v>3</v>
      </c>
      <c r="AQ12" s="213"/>
      <c r="AR12" s="333" t="s">
        <v>191</v>
      </c>
      <c r="AS12" s="255" t="s">
        <v>915</v>
      </c>
      <c r="AT12" s="213"/>
      <c r="AU12" s="333" t="s">
        <v>191</v>
      </c>
      <c r="AV12" s="255" t="s">
        <v>916</v>
      </c>
      <c r="AW12" s="213"/>
      <c r="AX12" s="333" t="s">
        <v>191</v>
      </c>
      <c r="AY12" s="255" t="s">
        <v>917</v>
      </c>
      <c r="AZ12" s="244"/>
      <c r="BA12" s="333" t="str">
        <f>+AX12</f>
        <v>Periode</v>
      </c>
      <c r="BB12" s="255" t="s">
        <v>918</v>
      </c>
      <c r="BC12" s="244"/>
      <c r="BD12" s="385" t="s">
        <v>896</v>
      </c>
      <c r="BE12" s="386"/>
      <c r="BF12" s="386"/>
      <c r="BG12" s="257">
        <v>4</v>
      </c>
      <c r="BI12" s="385" t="s">
        <v>191</v>
      </c>
      <c r="BJ12" s="386"/>
      <c r="BK12" s="386"/>
      <c r="BL12" s="257" t="s">
        <v>919</v>
      </c>
      <c r="BM12" s="213"/>
      <c r="BN12" s="385" t="s">
        <v>191</v>
      </c>
      <c r="BO12" s="386"/>
      <c r="BP12" s="386"/>
      <c r="BQ12" s="257" t="s">
        <v>920</v>
      </c>
      <c r="BR12" s="213"/>
      <c r="BS12" s="385" t="s">
        <v>191</v>
      </c>
      <c r="BT12" s="386"/>
      <c r="BU12" s="386"/>
      <c r="BV12" s="257" t="s">
        <v>921</v>
      </c>
      <c r="BW12" s="244"/>
      <c r="BX12" s="385" t="str">
        <f>+BS12</f>
        <v>Periode</v>
      </c>
      <c r="BY12" s="386"/>
      <c r="BZ12" s="386"/>
      <c r="CA12" s="257" t="s">
        <v>922</v>
      </c>
      <c r="CB12" s="244"/>
      <c r="CC12" s="387" t="s">
        <v>36</v>
      </c>
      <c r="CD12" s="388"/>
    </row>
    <row r="13" spans="1:82" s="300" customFormat="1" ht="14.45" customHeight="1" x14ac:dyDescent="0.2">
      <c r="A13" s="370" t="s">
        <v>2</v>
      </c>
      <c r="B13" s="383"/>
      <c r="C13" s="214"/>
      <c r="D13" s="376"/>
      <c r="E13" s="373"/>
      <c r="F13" s="373"/>
      <c r="G13" s="373"/>
      <c r="H13" s="373"/>
      <c r="I13" s="214"/>
      <c r="J13" s="369" t="s">
        <v>204</v>
      </c>
      <c r="K13" s="369" t="s">
        <v>0</v>
      </c>
      <c r="L13" s="245"/>
      <c r="M13" s="369" t="s">
        <v>204</v>
      </c>
      <c r="N13" s="369" t="s">
        <v>0</v>
      </c>
      <c r="O13" s="245"/>
      <c r="P13" s="369" t="s">
        <v>204</v>
      </c>
      <c r="Q13" s="369" t="s">
        <v>0</v>
      </c>
      <c r="R13" s="245"/>
      <c r="S13" s="369" t="s">
        <v>204</v>
      </c>
      <c r="T13" s="369" t="s">
        <v>0</v>
      </c>
      <c r="U13" s="246"/>
      <c r="V13" s="369" t="s">
        <v>204</v>
      </c>
      <c r="W13" s="369" t="s">
        <v>0</v>
      </c>
      <c r="X13" s="246"/>
      <c r="Y13" s="378" t="s">
        <v>204</v>
      </c>
      <c r="Z13" s="378" t="s">
        <v>0</v>
      </c>
      <c r="AA13" s="245"/>
      <c r="AB13" s="378" t="s">
        <v>204</v>
      </c>
      <c r="AC13" s="378" t="s">
        <v>0</v>
      </c>
      <c r="AD13" s="245"/>
      <c r="AE13" s="378" t="s">
        <v>204</v>
      </c>
      <c r="AF13" s="378" t="s">
        <v>0</v>
      </c>
      <c r="AG13" s="245"/>
      <c r="AH13" s="378" t="s">
        <v>204</v>
      </c>
      <c r="AI13" s="378" t="s">
        <v>0</v>
      </c>
      <c r="AJ13" s="246"/>
      <c r="AK13" s="378" t="s">
        <v>204</v>
      </c>
      <c r="AL13" s="378" t="s">
        <v>0</v>
      </c>
      <c r="AM13" s="246"/>
      <c r="AN13" s="246"/>
      <c r="AO13" s="368" t="s">
        <v>204</v>
      </c>
      <c r="AP13" s="368" t="s">
        <v>0</v>
      </c>
      <c r="AQ13" s="245"/>
      <c r="AR13" s="368" t="s">
        <v>204</v>
      </c>
      <c r="AS13" s="368" t="s">
        <v>0</v>
      </c>
      <c r="AT13" s="245"/>
      <c r="AU13" s="368" t="s">
        <v>204</v>
      </c>
      <c r="AV13" s="368" t="s">
        <v>0</v>
      </c>
      <c r="AW13" s="245"/>
      <c r="AX13" s="368" t="s">
        <v>204</v>
      </c>
      <c r="AY13" s="368" t="s">
        <v>0</v>
      </c>
      <c r="AZ13" s="246"/>
      <c r="BA13" s="368" t="s">
        <v>204</v>
      </c>
      <c r="BB13" s="368" t="s">
        <v>0</v>
      </c>
      <c r="BC13" s="246"/>
      <c r="BD13" s="384" t="s">
        <v>204</v>
      </c>
      <c r="BE13" s="384" t="s">
        <v>0</v>
      </c>
      <c r="BF13" s="384" t="s">
        <v>197</v>
      </c>
      <c r="BG13" s="384" t="s">
        <v>22</v>
      </c>
      <c r="BI13" s="384" t="s">
        <v>204</v>
      </c>
      <c r="BJ13" s="384" t="s">
        <v>0</v>
      </c>
      <c r="BK13" s="384" t="s">
        <v>197</v>
      </c>
      <c r="BL13" s="384" t="s">
        <v>22</v>
      </c>
      <c r="BM13" s="245"/>
      <c r="BN13" s="384" t="s">
        <v>204</v>
      </c>
      <c r="BO13" s="384" t="s">
        <v>0</v>
      </c>
      <c r="BP13" s="384" t="s">
        <v>197</v>
      </c>
      <c r="BQ13" s="384" t="s">
        <v>22</v>
      </c>
      <c r="BR13" s="245"/>
      <c r="BS13" s="384" t="s">
        <v>204</v>
      </c>
      <c r="BT13" s="384" t="s">
        <v>0</v>
      </c>
      <c r="BU13" s="384" t="s">
        <v>197</v>
      </c>
      <c r="BV13" s="384" t="s">
        <v>22</v>
      </c>
      <c r="BW13" s="246"/>
      <c r="BX13" s="384" t="s">
        <v>204</v>
      </c>
      <c r="BY13" s="384" t="s">
        <v>0</v>
      </c>
      <c r="BZ13" s="384" t="s">
        <v>197</v>
      </c>
      <c r="CA13" s="384" t="s">
        <v>22</v>
      </c>
      <c r="CB13" s="246"/>
      <c r="CC13" s="389" t="s">
        <v>204</v>
      </c>
      <c r="CD13" s="389" t="s">
        <v>0</v>
      </c>
    </row>
    <row r="14" spans="1:82" s="247" customFormat="1" ht="12" x14ac:dyDescent="0.25">
      <c r="A14" s="371"/>
      <c r="B14" s="383"/>
      <c r="C14" s="215"/>
      <c r="D14" s="377"/>
      <c r="E14" s="374"/>
      <c r="F14" s="374"/>
      <c r="G14" s="374"/>
      <c r="H14" s="374"/>
      <c r="I14" s="215"/>
      <c r="J14" s="369"/>
      <c r="K14" s="369"/>
      <c r="L14" s="215"/>
      <c r="M14" s="369"/>
      <c r="N14" s="369"/>
      <c r="O14" s="215"/>
      <c r="P14" s="369"/>
      <c r="Q14" s="369"/>
      <c r="R14" s="215"/>
      <c r="S14" s="369"/>
      <c r="T14" s="369"/>
      <c r="V14" s="369"/>
      <c r="W14" s="369"/>
      <c r="Y14" s="378"/>
      <c r="Z14" s="378"/>
      <c r="AA14" s="215"/>
      <c r="AB14" s="378"/>
      <c r="AC14" s="378"/>
      <c r="AD14" s="215"/>
      <c r="AE14" s="378"/>
      <c r="AF14" s="378"/>
      <c r="AG14" s="215"/>
      <c r="AH14" s="378"/>
      <c r="AI14" s="378"/>
      <c r="AK14" s="378"/>
      <c r="AL14" s="378"/>
      <c r="AO14" s="368"/>
      <c r="AP14" s="368"/>
      <c r="AQ14" s="215"/>
      <c r="AR14" s="368"/>
      <c r="AS14" s="368"/>
      <c r="AT14" s="215"/>
      <c r="AU14" s="368"/>
      <c r="AV14" s="368"/>
      <c r="AW14" s="215"/>
      <c r="AX14" s="368"/>
      <c r="AY14" s="368"/>
      <c r="BA14" s="368"/>
      <c r="BB14" s="368"/>
      <c r="BD14" s="384"/>
      <c r="BE14" s="384"/>
      <c r="BF14" s="384"/>
      <c r="BG14" s="384"/>
      <c r="BI14" s="384"/>
      <c r="BJ14" s="384"/>
      <c r="BK14" s="384"/>
      <c r="BL14" s="384"/>
      <c r="BM14" s="215"/>
      <c r="BN14" s="384"/>
      <c r="BO14" s="384"/>
      <c r="BP14" s="384"/>
      <c r="BQ14" s="384"/>
      <c r="BR14" s="215"/>
      <c r="BS14" s="384"/>
      <c r="BT14" s="384"/>
      <c r="BU14" s="384"/>
      <c r="BV14" s="384"/>
      <c r="BX14" s="384"/>
      <c r="BY14" s="384"/>
      <c r="BZ14" s="384"/>
      <c r="CA14" s="384"/>
      <c r="CC14" s="389"/>
      <c r="CD14" s="389"/>
    </row>
    <row r="15" spans="1:82" s="207" customFormat="1" x14ac:dyDescent="0.25">
      <c r="A15" s="216"/>
      <c r="B15" s="216"/>
      <c r="D15" s="217"/>
    </row>
    <row r="16" spans="1:82" s="248" customFormat="1" ht="30" x14ac:dyDescent="0.25">
      <c r="A16" s="218" t="s">
        <v>3</v>
      </c>
      <c r="B16" s="219" t="s">
        <v>193</v>
      </c>
      <c r="C16" s="220"/>
      <c r="D16" s="221"/>
      <c r="E16" s="222"/>
      <c r="F16" s="222"/>
      <c r="G16" s="222"/>
      <c r="H16" s="222"/>
      <c r="I16" s="220"/>
      <c r="J16" s="236"/>
      <c r="K16" s="236"/>
      <c r="L16" s="220"/>
      <c r="M16" s="236"/>
      <c r="N16" s="236"/>
      <c r="O16" s="220"/>
      <c r="P16" s="236"/>
      <c r="Q16" s="236"/>
      <c r="R16" s="220"/>
      <c r="S16" s="236"/>
      <c r="T16" s="236"/>
      <c r="V16" s="249"/>
      <c r="W16" s="249"/>
      <c r="Y16" s="236"/>
      <c r="Z16" s="236"/>
      <c r="AA16" s="220"/>
      <c r="AB16" s="236"/>
      <c r="AC16" s="236"/>
      <c r="AD16" s="220"/>
      <c r="AE16" s="236"/>
      <c r="AF16" s="236"/>
      <c r="AG16" s="220"/>
      <c r="AH16" s="236"/>
      <c r="AI16" s="236"/>
      <c r="AK16" s="249"/>
      <c r="AL16" s="249"/>
      <c r="AO16" s="236"/>
      <c r="AP16" s="236"/>
      <c r="AQ16" s="220"/>
      <c r="AR16" s="236"/>
      <c r="AS16" s="236"/>
      <c r="AT16" s="220"/>
      <c r="AU16" s="236"/>
      <c r="AV16" s="236"/>
      <c r="AW16" s="220"/>
      <c r="AX16" s="236"/>
      <c r="AY16" s="236"/>
      <c r="BA16" s="249"/>
      <c r="BB16" s="249"/>
      <c r="BD16" s="249"/>
      <c r="BE16" s="249"/>
      <c r="BF16" s="249"/>
      <c r="BG16" s="249"/>
      <c r="BI16" s="236"/>
      <c r="BJ16" s="236"/>
      <c r="BK16" s="236"/>
      <c r="BL16" s="236"/>
      <c r="BM16" s="220"/>
      <c r="BN16" s="236"/>
      <c r="BO16" s="236"/>
      <c r="BP16" s="236"/>
      <c r="BQ16" s="236"/>
      <c r="BR16" s="220"/>
      <c r="BS16" s="236"/>
      <c r="BT16" s="236"/>
      <c r="BU16" s="236"/>
      <c r="BV16" s="236"/>
      <c r="BX16" s="249"/>
      <c r="BY16" s="249"/>
      <c r="BZ16" s="249"/>
      <c r="CA16" s="249"/>
      <c r="CC16" s="249"/>
      <c r="CD16" s="249"/>
    </row>
    <row r="17" spans="1:84" x14ac:dyDescent="0.25">
      <c r="A17" s="223" t="s">
        <v>962</v>
      </c>
      <c r="B17" s="223"/>
      <c r="D17" s="224" t="s">
        <v>931</v>
      </c>
      <c r="E17" s="225" t="s">
        <v>932</v>
      </c>
      <c r="F17" s="225" t="s">
        <v>933</v>
      </c>
      <c r="G17" s="225" t="s">
        <v>934</v>
      </c>
      <c r="H17" s="225"/>
      <c r="J17" s="230">
        <f t="shared" ref="J17:J26" si="0">SUM(M17,P17,S17,V17)</f>
        <v>64</v>
      </c>
      <c r="K17" s="234"/>
      <c r="M17" s="230">
        <f>2*9.6*5/6</f>
        <v>16</v>
      </c>
      <c r="N17" s="234"/>
      <c r="P17" s="230">
        <f>2*10*5/6</f>
        <v>16.666666666666668</v>
      </c>
      <c r="Q17" s="234"/>
      <c r="S17" s="230">
        <f>2*9.6*5/6</f>
        <v>16</v>
      </c>
      <c r="T17" s="234"/>
      <c r="V17" s="230">
        <f>2*9.2*5/6</f>
        <v>15.333333333333334</v>
      </c>
      <c r="W17" s="234"/>
      <c r="Y17" s="230">
        <f t="shared" ref="Y17:Y26" si="1">SUM(AB17,AE17,AH17,AK17)</f>
        <v>64</v>
      </c>
      <c r="Z17" s="234"/>
      <c r="AA17" s="207"/>
      <c r="AB17" s="230">
        <f>2*9.6*5/6</f>
        <v>16</v>
      </c>
      <c r="AC17" s="234"/>
      <c r="AE17" s="230">
        <f>2*10*5/6</f>
        <v>16.666666666666668</v>
      </c>
      <c r="AF17" s="234"/>
      <c r="AH17" s="230">
        <f>2*9.6*5/6</f>
        <v>16</v>
      </c>
      <c r="AI17" s="234"/>
      <c r="AK17" s="230">
        <f>2*9.2*5/6</f>
        <v>15.333333333333334</v>
      </c>
      <c r="AL17" s="234"/>
      <c r="AO17" s="230">
        <f t="shared" ref="AO17:AO26" si="2">SUM(AR17,AU17,AX17,BA17)</f>
        <v>58.000000000000007</v>
      </c>
      <c r="AP17" s="234"/>
      <c r="AQ17" s="207"/>
      <c r="AR17" s="230">
        <f t="shared" ref="AR17:AR19" si="3">2*9.6*5/6</f>
        <v>16</v>
      </c>
      <c r="AS17" s="234"/>
      <c r="AU17" s="230">
        <f t="shared" ref="AU17:AU19" si="4">2*10*5/6</f>
        <v>16.666666666666668</v>
      </c>
      <c r="AV17" s="234"/>
      <c r="AX17" s="230">
        <f t="shared" ref="AX17" si="5">2*9.6*5/6</f>
        <v>16</v>
      </c>
      <c r="AY17" s="234"/>
      <c r="BA17" s="230">
        <f>2*5.6*5/6</f>
        <v>9.3333333333333339</v>
      </c>
      <c r="BB17" s="234"/>
      <c r="BD17" s="230">
        <f>SUM(BI17,BN17,BS17,BX17)</f>
        <v>0</v>
      </c>
      <c r="BE17" s="234"/>
      <c r="BF17" s="234"/>
      <c r="BG17" s="230">
        <f>SUM(BL17,BQ17,BV17,CA17)</f>
        <v>0</v>
      </c>
      <c r="BI17" s="230"/>
      <c r="BJ17" s="234"/>
      <c r="BK17" s="234"/>
      <c r="BL17" s="230"/>
      <c r="BN17" s="230"/>
      <c r="BO17" s="234"/>
      <c r="BP17" s="234"/>
      <c r="BQ17" s="230"/>
      <c r="BS17" s="230"/>
      <c r="BT17" s="234"/>
      <c r="BU17" s="234"/>
      <c r="BV17" s="230"/>
      <c r="BX17" s="230"/>
      <c r="BY17" s="234"/>
      <c r="BZ17" s="234"/>
      <c r="CA17" s="230"/>
      <c r="CC17" s="230">
        <f t="shared" ref="CC17:CC26" si="6">SUM(J17,Y17,AN17,BD17)</f>
        <v>128</v>
      </c>
      <c r="CD17" s="234"/>
      <c r="CF17" s="327"/>
    </row>
    <row r="18" spans="1:84" x14ac:dyDescent="0.25">
      <c r="A18" s="223" t="s">
        <v>935</v>
      </c>
      <c r="B18" s="223"/>
      <c r="D18" s="224" t="s">
        <v>935</v>
      </c>
      <c r="E18" s="225"/>
      <c r="F18" s="225"/>
      <c r="G18" s="225"/>
      <c r="H18" s="225"/>
      <c r="J18" s="230">
        <f t="shared" si="0"/>
        <v>64</v>
      </c>
      <c r="K18" s="234"/>
      <c r="M18" s="230">
        <f>2*9.6*5/6</f>
        <v>16</v>
      </c>
      <c r="N18" s="234"/>
      <c r="P18" s="230">
        <f>2*10*5/6</f>
        <v>16.666666666666668</v>
      </c>
      <c r="Q18" s="234"/>
      <c r="S18" s="230">
        <f t="shared" ref="S18:S19" si="7">2*9.6*5/6</f>
        <v>16</v>
      </c>
      <c r="T18" s="234"/>
      <c r="V18" s="230">
        <f>2*9.2*5/6</f>
        <v>15.333333333333334</v>
      </c>
      <c r="W18" s="234"/>
      <c r="Y18" s="230">
        <f t="shared" si="1"/>
        <v>32</v>
      </c>
      <c r="Z18" s="234"/>
      <c r="AA18" s="207"/>
      <c r="AB18" s="230">
        <f>1*9.6*5/6</f>
        <v>8</v>
      </c>
      <c r="AC18" s="234"/>
      <c r="AE18" s="230">
        <f>1*10*5/6</f>
        <v>8.3333333333333339</v>
      </c>
      <c r="AF18" s="234"/>
      <c r="AH18" s="230">
        <f>1*9.6*5/6</f>
        <v>8</v>
      </c>
      <c r="AI18" s="234"/>
      <c r="AK18" s="230">
        <f>1*9.2*5/6</f>
        <v>7.666666666666667</v>
      </c>
      <c r="AL18" s="234"/>
      <c r="AO18" s="230">
        <f t="shared" si="2"/>
        <v>0</v>
      </c>
      <c r="AP18" s="234"/>
      <c r="AQ18" s="207"/>
      <c r="AR18" s="230">
        <v>0</v>
      </c>
      <c r="AS18" s="234"/>
      <c r="AU18" s="230">
        <v>0</v>
      </c>
      <c r="AV18" s="234"/>
      <c r="AX18" s="230">
        <v>0</v>
      </c>
      <c r="AY18" s="234"/>
      <c r="BA18" s="230">
        <v>0</v>
      </c>
      <c r="BB18" s="234"/>
      <c r="BD18" s="230">
        <f t="shared" ref="BD18:BD26" si="8">SUM(BI18,BN18,BS18,BX18)</f>
        <v>0</v>
      </c>
      <c r="BE18" s="234"/>
      <c r="BF18" s="234"/>
      <c r="BG18" s="230">
        <f t="shared" ref="BG18:BG26" si="9">SUM(BL18,BQ18,BV18,CA18)</f>
        <v>0</v>
      </c>
      <c r="BI18" s="230"/>
      <c r="BJ18" s="234"/>
      <c r="BK18" s="234"/>
      <c r="BL18" s="230"/>
      <c r="BN18" s="230"/>
      <c r="BO18" s="234"/>
      <c r="BP18" s="234"/>
      <c r="BQ18" s="230"/>
      <c r="BS18" s="230"/>
      <c r="BT18" s="234"/>
      <c r="BU18" s="234"/>
      <c r="BV18" s="230"/>
      <c r="BX18" s="230"/>
      <c r="BY18" s="234"/>
      <c r="BZ18" s="234"/>
      <c r="CA18" s="230"/>
      <c r="CC18" s="230">
        <f t="shared" si="6"/>
        <v>96</v>
      </c>
      <c r="CD18" s="234"/>
    </row>
    <row r="19" spans="1:84" x14ac:dyDescent="0.25">
      <c r="A19" s="223" t="s">
        <v>963</v>
      </c>
      <c r="B19" s="223"/>
      <c r="D19" s="224" t="s">
        <v>162</v>
      </c>
      <c r="E19" s="225"/>
      <c r="F19" s="225"/>
      <c r="G19" s="225"/>
      <c r="H19" s="225"/>
      <c r="J19" s="230">
        <f t="shared" si="0"/>
        <v>64</v>
      </c>
      <c r="K19" s="234"/>
      <c r="M19" s="230">
        <f>2*9.6*5/6</f>
        <v>16</v>
      </c>
      <c r="N19" s="234"/>
      <c r="P19" s="230">
        <f>2*10*5/6</f>
        <v>16.666666666666668</v>
      </c>
      <c r="Q19" s="234"/>
      <c r="S19" s="230">
        <f t="shared" si="7"/>
        <v>16</v>
      </c>
      <c r="T19" s="234"/>
      <c r="V19" s="230">
        <f>2*9.2*5/6</f>
        <v>15.333333333333334</v>
      </c>
      <c r="W19" s="234"/>
      <c r="Y19" s="230">
        <f t="shared" si="1"/>
        <v>64</v>
      </c>
      <c r="Z19" s="234"/>
      <c r="AA19" s="207"/>
      <c r="AB19" s="230">
        <f t="shared" ref="AB19" si="10">2*9.6*5/6</f>
        <v>16</v>
      </c>
      <c r="AC19" s="234"/>
      <c r="AE19" s="230">
        <f t="shared" ref="AE19" si="11">2*10*5/6</f>
        <v>16.666666666666668</v>
      </c>
      <c r="AF19" s="234"/>
      <c r="AH19" s="230">
        <f t="shared" ref="AH19" si="12">2*9.6*5/6</f>
        <v>16</v>
      </c>
      <c r="AI19" s="234"/>
      <c r="AK19" s="230">
        <f>2*9.2*5/6</f>
        <v>15.333333333333334</v>
      </c>
      <c r="AL19" s="234"/>
      <c r="AO19" s="230">
        <f t="shared" si="2"/>
        <v>32.666666666666671</v>
      </c>
      <c r="AP19" s="234"/>
      <c r="AQ19" s="207"/>
      <c r="AR19" s="230">
        <f t="shared" si="3"/>
        <v>16</v>
      </c>
      <c r="AS19" s="234"/>
      <c r="AU19" s="230">
        <f t="shared" si="4"/>
        <v>16.666666666666668</v>
      </c>
      <c r="AV19" s="234"/>
      <c r="AX19" s="230">
        <v>0</v>
      </c>
      <c r="AY19" s="234"/>
      <c r="BA19" s="230">
        <v>0</v>
      </c>
      <c r="BB19" s="234"/>
      <c r="BD19" s="230">
        <f t="shared" si="8"/>
        <v>0</v>
      </c>
      <c r="BE19" s="234"/>
      <c r="BF19" s="234"/>
      <c r="BG19" s="230">
        <f t="shared" si="9"/>
        <v>0</v>
      </c>
      <c r="BI19" s="230"/>
      <c r="BJ19" s="234"/>
      <c r="BK19" s="234"/>
      <c r="BL19" s="230"/>
      <c r="BN19" s="230"/>
      <c r="BO19" s="234"/>
      <c r="BP19" s="234"/>
      <c r="BQ19" s="230"/>
      <c r="BS19" s="230"/>
      <c r="BT19" s="234"/>
      <c r="BU19" s="234"/>
      <c r="BV19" s="230"/>
      <c r="BX19" s="230"/>
      <c r="BY19" s="234"/>
      <c r="BZ19" s="234"/>
      <c r="CA19" s="230"/>
      <c r="CC19" s="230">
        <f t="shared" si="6"/>
        <v>128</v>
      </c>
      <c r="CD19" s="234"/>
    </row>
    <row r="20" spans="1:84" hidden="1" x14ac:dyDescent="0.25">
      <c r="A20" s="223" t="s">
        <v>85</v>
      </c>
      <c r="B20" s="223"/>
      <c r="D20" s="224"/>
      <c r="E20" s="225"/>
      <c r="F20" s="225"/>
      <c r="G20" s="225"/>
      <c r="H20" s="225"/>
      <c r="J20" s="230">
        <f t="shared" si="0"/>
        <v>0</v>
      </c>
      <c r="K20" s="234"/>
      <c r="M20" s="230"/>
      <c r="N20" s="234"/>
      <c r="P20" s="230"/>
      <c r="Q20" s="234"/>
      <c r="S20" s="230"/>
      <c r="T20" s="234"/>
      <c r="V20" s="230"/>
      <c r="W20" s="234"/>
      <c r="Y20" s="230">
        <f t="shared" si="1"/>
        <v>0</v>
      </c>
      <c r="Z20" s="234"/>
      <c r="AA20" s="207"/>
      <c r="AB20" s="230"/>
      <c r="AC20" s="234"/>
      <c r="AE20" s="230"/>
      <c r="AF20" s="234"/>
      <c r="AH20" s="230"/>
      <c r="AI20" s="234"/>
      <c r="AK20" s="230"/>
      <c r="AL20" s="234"/>
      <c r="AO20" s="230">
        <f t="shared" si="2"/>
        <v>0</v>
      </c>
      <c r="AP20" s="234"/>
      <c r="AQ20" s="207"/>
      <c r="AR20" s="230"/>
      <c r="AS20" s="234"/>
      <c r="AU20" s="230"/>
      <c r="AV20" s="234"/>
      <c r="AX20" s="230"/>
      <c r="AY20" s="234"/>
      <c r="BA20" s="230"/>
      <c r="BB20" s="234"/>
      <c r="BD20" s="230">
        <f t="shared" si="8"/>
        <v>0</v>
      </c>
      <c r="BE20" s="234"/>
      <c r="BF20" s="234"/>
      <c r="BG20" s="230">
        <f t="shared" si="9"/>
        <v>0</v>
      </c>
      <c r="BI20" s="230"/>
      <c r="BJ20" s="234"/>
      <c r="BK20" s="234"/>
      <c r="BL20" s="230"/>
      <c r="BN20" s="230"/>
      <c r="BO20" s="234"/>
      <c r="BP20" s="234"/>
      <c r="BQ20" s="230"/>
      <c r="BS20" s="230"/>
      <c r="BT20" s="234"/>
      <c r="BU20" s="234"/>
      <c r="BV20" s="230"/>
      <c r="BX20" s="230"/>
      <c r="BY20" s="234"/>
      <c r="BZ20" s="234"/>
      <c r="CA20" s="230"/>
      <c r="CC20" s="230">
        <f t="shared" si="6"/>
        <v>0</v>
      </c>
      <c r="CD20" s="234"/>
    </row>
    <row r="21" spans="1:84" hidden="1" x14ac:dyDescent="0.25">
      <c r="A21" s="223" t="s">
        <v>86</v>
      </c>
      <c r="B21" s="223"/>
      <c r="D21" s="224"/>
      <c r="E21" s="225"/>
      <c r="F21" s="225"/>
      <c r="G21" s="225"/>
      <c r="H21" s="225"/>
      <c r="J21" s="230">
        <f t="shared" si="0"/>
        <v>0</v>
      </c>
      <c r="K21" s="234"/>
      <c r="M21" s="230"/>
      <c r="N21" s="234"/>
      <c r="P21" s="230"/>
      <c r="Q21" s="234"/>
      <c r="S21" s="230"/>
      <c r="T21" s="234"/>
      <c r="V21" s="230"/>
      <c r="W21" s="234"/>
      <c r="Y21" s="230">
        <f t="shared" si="1"/>
        <v>0</v>
      </c>
      <c r="Z21" s="234"/>
      <c r="AA21" s="207"/>
      <c r="AB21" s="230"/>
      <c r="AC21" s="234"/>
      <c r="AE21" s="230"/>
      <c r="AF21" s="234"/>
      <c r="AH21" s="230"/>
      <c r="AI21" s="234"/>
      <c r="AK21" s="230"/>
      <c r="AL21" s="234"/>
      <c r="AO21" s="230">
        <f t="shared" si="2"/>
        <v>0</v>
      </c>
      <c r="AP21" s="234"/>
      <c r="AQ21" s="207"/>
      <c r="AR21" s="230"/>
      <c r="AS21" s="234"/>
      <c r="AU21" s="230"/>
      <c r="AV21" s="234"/>
      <c r="AX21" s="230"/>
      <c r="AY21" s="234"/>
      <c r="BA21" s="230"/>
      <c r="BB21" s="234"/>
      <c r="BD21" s="230">
        <f t="shared" si="8"/>
        <v>0</v>
      </c>
      <c r="BE21" s="234"/>
      <c r="BF21" s="234"/>
      <c r="BG21" s="230">
        <f t="shared" si="9"/>
        <v>0</v>
      </c>
      <c r="BI21" s="230"/>
      <c r="BJ21" s="234"/>
      <c r="BK21" s="234"/>
      <c r="BL21" s="230"/>
      <c r="BN21" s="230"/>
      <c r="BO21" s="234"/>
      <c r="BP21" s="234"/>
      <c r="BQ21" s="230"/>
      <c r="BS21" s="230"/>
      <c r="BT21" s="234"/>
      <c r="BU21" s="234"/>
      <c r="BV21" s="230"/>
      <c r="BX21" s="230"/>
      <c r="BY21" s="234"/>
      <c r="BZ21" s="234"/>
      <c r="CA21" s="230"/>
      <c r="CC21" s="230">
        <f t="shared" si="6"/>
        <v>0</v>
      </c>
      <c r="CD21" s="234"/>
    </row>
    <row r="22" spans="1:84" hidden="1" x14ac:dyDescent="0.25">
      <c r="A22" s="223" t="s">
        <v>87</v>
      </c>
      <c r="B22" s="223"/>
      <c r="D22" s="224"/>
      <c r="E22" s="225"/>
      <c r="F22" s="225"/>
      <c r="G22" s="225"/>
      <c r="H22" s="225"/>
      <c r="J22" s="230">
        <f t="shared" si="0"/>
        <v>0</v>
      </c>
      <c r="K22" s="234"/>
      <c r="M22" s="230"/>
      <c r="N22" s="234"/>
      <c r="P22" s="230"/>
      <c r="Q22" s="234"/>
      <c r="S22" s="230"/>
      <c r="T22" s="234"/>
      <c r="V22" s="230"/>
      <c r="W22" s="234"/>
      <c r="Y22" s="230">
        <f t="shared" si="1"/>
        <v>0</v>
      </c>
      <c r="Z22" s="234"/>
      <c r="AA22" s="207"/>
      <c r="AB22" s="230"/>
      <c r="AC22" s="234"/>
      <c r="AE22" s="230"/>
      <c r="AF22" s="234"/>
      <c r="AH22" s="230"/>
      <c r="AI22" s="234"/>
      <c r="AK22" s="230"/>
      <c r="AL22" s="234"/>
      <c r="AO22" s="230">
        <f t="shared" si="2"/>
        <v>0</v>
      </c>
      <c r="AP22" s="234"/>
      <c r="AQ22" s="207"/>
      <c r="AR22" s="230"/>
      <c r="AS22" s="234"/>
      <c r="AU22" s="230"/>
      <c r="AV22" s="234"/>
      <c r="AX22" s="230"/>
      <c r="AY22" s="234"/>
      <c r="BA22" s="230"/>
      <c r="BB22" s="234"/>
      <c r="BD22" s="230">
        <f t="shared" si="8"/>
        <v>0</v>
      </c>
      <c r="BE22" s="234"/>
      <c r="BF22" s="234"/>
      <c r="BG22" s="230">
        <f t="shared" si="9"/>
        <v>0</v>
      </c>
      <c r="BI22" s="230"/>
      <c r="BJ22" s="234"/>
      <c r="BK22" s="234"/>
      <c r="BL22" s="230"/>
      <c r="BN22" s="230"/>
      <c r="BO22" s="234"/>
      <c r="BP22" s="234"/>
      <c r="BQ22" s="230"/>
      <c r="BS22" s="230"/>
      <c r="BT22" s="234"/>
      <c r="BU22" s="234"/>
      <c r="BV22" s="230"/>
      <c r="BX22" s="230"/>
      <c r="BY22" s="234"/>
      <c r="BZ22" s="234"/>
      <c r="CA22" s="230"/>
      <c r="CC22" s="230">
        <f t="shared" si="6"/>
        <v>0</v>
      </c>
      <c r="CD22" s="234"/>
    </row>
    <row r="23" spans="1:84" hidden="1" x14ac:dyDescent="0.25">
      <c r="A23" s="223" t="s">
        <v>88</v>
      </c>
      <c r="B23" s="223"/>
      <c r="D23" s="224"/>
      <c r="E23" s="225"/>
      <c r="F23" s="225"/>
      <c r="G23" s="225"/>
      <c r="H23" s="225"/>
      <c r="J23" s="230">
        <f t="shared" si="0"/>
        <v>0</v>
      </c>
      <c r="K23" s="234"/>
      <c r="M23" s="230"/>
      <c r="N23" s="234"/>
      <c r="P23" s="230"/>
      <c r="Q23" s="234"/>
      <c r="S23" s="230"/>
      <c r="T23" s="234"/>
      <c r="V23" s="230"/>
      <c r="W23" s="234"/>
      <c r="Y23" s="230">
        <f t="shared" si="1"/>
        <v>0</v>
      </c>
      <c r="Z23" s="234"/>
      <c r="AA23" s="207"/>
      <c r="AB23" s="230"/>
      <c r="AC23" s="234"/>
      <c r="AE23" s="230"/>
      <c r="AF23" s="234"/>
      <c r="AH23" s="230"/>
      <c r="AI23" s="234"/>
      <c r="AK23" s="230"/>
      <c r="AL23" s="234"/>
      <c r="AO23" s="230">
        <f t="shared" si="2"/>
        <v>0</v>
      </c>
      <c r="AP23" s="234"/>
      <c r="AQ23" s="207"/>
      <c r="AR23" s="230"/>
      <c r="AS23" s="234"/>
      <c r="AU23" s="230"/>
      <c r="AV23" s="234"/>
      <c r="AX23" s="230"/>
      <c r="AY23" s="234"/>
      <c r="BA23" s="230"/>
      <c r="BB23" s="234"/>
      <c r="BD23" s="230">
        <f t="shared" si="8"/>
        <v>0</v>
      </c>
      <c r="BE23" s="234"/>
      <c r="BF23" s="234"/>
      <c r="BG23" s="230">
        <f t="shared" si="9"/>
        <v>0</v>
      </c>
      <c r="BI23" s="230"/>
      <c r="BJ23" s="234"/>
      <c r="BK23" s="234"/>
      <c r="BL23" s="230"/>
      <c r="BN23" s="230"/>
      <c r="BO23" s="234"/>
      <c r="BP23" s="234"/>
      <c r="BQ23" s="230"/>
      <c r="BS23" s="230"/>
      <c r="BT23" s="234"/>
      <c r="BU23" s="234"/>
      <c r="BV23" s="230"/>
      <c r="BX23" s="230"/>
      <c r="BY23" s="234"/>
      <c r="BZ23" s="234"/>
      <c r="CA23" s="230"/>
      <c r="CC23" s="230">
        <f t="shared" si="6"/>
        <v>0</v>
      </c>
      <c r="CD23" s="234"/>
    </row>
    <row r="24" spans="1:84" hidden="1" x14ac:dyDescent="0.25">
      <c r="A24" s="223" t="s">
        <v>89</v>
      </c>
      <c r="B24" s="223"/>
      <c r="D24" s="224"/>
      <c r="E24" s="225"/>
      <c r="F24" s="225"/>
      <c r="G24" s="225"/>
      <c r="H24" s="225"/>
      <c r="J24" s="230">
        <f t="shared" si="0"/>
        <v>0</v>
      </c>
      <c r="K24" s="234"/>
      <c r="M24" s="230"/>
      <c r="N24" s="234"/>
      <c r="P24" s="230"/>
      <c r="Q24" s="234"/>
      <c r="S24" s="230"/>
      <c r="T24" s="234"/>
      <c r="V24" s="230"/>
      <c r="W24" s="234"/>
      <c r="Y24" s="230">
        <f t="shared" si="1"/>
        <v>0</v>
      </c>
      <c r="Z24" s="234"/>
      <c r="AA24" s="207"/>
      <c r="AB24" s="230"/>
      <c r="AC24" s="234"/>
      <c r="AE24" s="230"/>
      <c r="AF24" s="234"/>
      <c r="AH24" s="230"/>
      <c r="AI24" s="234"/>
      <c r="AK24" s="230"/>
      <c r="AL24" s="234"/>
      <c r="AO24" s="230">
        <f t="shared" si="2"/>
        <v>0</v>
      </c>
      <c r="AP24" s="234"/>
      <c r="AQ24" s="207"/>
      <c r="AR24" s="230"/>
      <c r="AS24" s="234"/>
      <c r="AU24" s="230"/>
      <c r="AV24" s="234"/>
      <c r="AX24" s="230"/>
      <c r="AY24" s="234"/>
      <c r="BA24" s="230"/>
      <c r="BB24" s="234"/>
      <c r="BD24" s="230">
        <f t="shared" si="8"/>
        <v>0</v>
      </c>
      <c r="BE24" s="234"/>
      <c r="BF24" s="234"/>
      <c r="BG24" s="230">
        <f t="shared" si="9"/>
        <v>0</v>
      </c>
      <c r="BI24" s="230"/>
      <c r="BJ24" s="234"/>
      <c r="BK24" s="234"/>
      <c r="BL24" s="230"/>
      <c r="BN24" s="230"/>
      <c r="BO24" s="234"/>
      <c r="BP24" s="234"/>
      <c r="BQ24" s="230"/>
      <c r="BS24" s="230"/>
      <c r="BT24" s="234"/>
      <c r="BU24" s="234"/>
      <c r="BV24" s="230"/>
      <c r="BX24" s="230"/>
      <c r="BY24" s="234"/>
      <c r="BZ24" s="234"/>
      <c r="CA24" s="230"/>
      <c r="CC24" s="230">
        <f t="shared" si="6"/>
        <v>0</v>
      </c>
      <c r="CD24" s="234"/>
    </row>
    <row r="25" spans="1:84" hidden="1" x14ac:dyDescent="0.25">
      <c r="A25" s="223" t="s">
        <v>90</v>
      </c>
      <c r="B25" s="223"/>
      <c r="D25" s="224"/>
      <c r="E25" s="225"/>
      <c r="F25" s="225"/>
      <c r="G25" s="225"/>
      <c r="H25" s="225"/>
      <c r="J25" s="230">
        <f t="shared" si="0"/>
        <v>0</v>
      </c>
      <c r="K25" s="234"/>
      <c r="M25" s="230"/>
      <c r="N25" s="234"/>
      <c r="P25" s="230"/>
      <c r="Q25" s="234"/>
      <c r="S25" s="230"/>
      <c r="T25" s="234"/>
      <c r="V25" s="230"/>
      <c r="W25" s="234"/>
      <c r="Y25" s="230">
        <f t="shared" si="1"/>
        <v>0</v>
      </c>
      <c r="Z25" s="234"/>
      <c r="AA25" s="207"/>
      <c r="AB25" s="230"/>
      <c r="AC25" s="234"/>
      <c r="AE25" s="230"/>
      <c r="AF25" s="234"/>
      <c r="AH25" s="230"/>
      <c r="AI25" s="234"/>
      <c r="AK25" s="230"/>
      <c r="AL25" s="234"/>
      <c r="AO25" s="230">
        <f t="shared" si="2"/>
        <v>0</v>
      </c>
      <c r="AP25" s="234"/>
      <c r="AQ25" s="207"/>
      <c r="AR25" s="230"/>
      <c r="AS25" s="234"/>
      <c r="AU25" s="230"/>
      <c r="AV25" s="234"/>
      <c r="AX25" s="230"/>
      <c r="AY25" s="234"/>
      <c r="BA25" s="230"/>
      <c r="BB25" s="234"/>
      <c r="BD25" s="230">
        <f t="shared" si="8"/>
        <v>0</v>
      </c>
      <c r="BE25" s="234"/>
      <c r="BF25" s="234"/>
      <c r="BG25" s="230">
        <f t="shared" si="9"/>
        <v>0</v>
      </c>
      <c r="BI25" s="230"/>
      <c r="BJ25" s="234"/>
      <c r="BK25" s="234"/>
      <c r="BL25" s="230"/>
      <c r="BN25" s="230"/>
      <c r="BO25" s="234"/>
      <c r="BP25" s="234"/>
      <c r="BQ25" s="230"/>
      <c r="BS25" s="230"/>
      <c r="BT25" s="234"/>
      <c r="BU25" s="234"/>
      <c r="BV25" s="230"/>
      <c r="BX25" s="230"/>
      <c r="BY25" s="234"/>
      <c r="BZ25" s="234"/>
      <c r="CA25" s="230"/>
      <c r="CC25" s="230">
        <f t="shared" si="6"/>
        <v>0</v>
      </c>
      <c r="CD25" s="234"/>
    </row>
    <row r="26" spans="1:84" hidden="1" x14ac:dyDescent="0.25">
      <c r="A26" s="223" t="s">
        <v>91</v>
      </c>
      <c r="B26" s="223"/>
      <c r="D26" s="224"/>
      <c r="E26" s="225"/>
      <c r="F26" s="225"/>
      <c r="G26" s="225"/>
      <c r="H26" s="225"/>
      <c r="J26" s="230">
        <f t="shared" si="0"/>
        <v>0</v>
      </c>
      <c r="K26" s="234"/>
      <c r="M26" s="230"/>
      <c r="N26" s="234"/>
      <c r="P26" s="230"/>
      <c r="Q26" s="234"/>
      <c r="S26" s="230"/>
      <c r="T26" s="234"/>
      <c r="V26" s="230"/>
      <c r="W26" s="234"/>
      <c r="Y26" s="230">
        <f t="shared" si="1"/>
        <v>0</v>
      </c>
      <c r="Z26" s="234"/>
      <c r="AA26" s="207"/>
      <c r="AB26" s="230"/>
      <c r="AC26" s="234"/>
      <c r="AE26" s="230"/>
      <c r="AF26" s="234"/>
      <c r="AH26" s="230"/>
      <c r="AI26" s="234"/>
      <c r="AK26" s="230"/>
      <c r="AL26" s="234"/>
      <c r="AO26" s="230">
        <f t="shared" si="2"/>
        <v>0</v>
      </c>
      <c r="AP26" s="234"/>
      <c r="AQ26" s="207"/>
      <c r="AR26" s="230"/>
      <c r="AS26" s="234"/>
      <c r="AU26" s="230"/>
      <c r="AV26" s="234"/>
      <c r="AX26" s="230"/>
      <c r="AY26" s="234"/>
      <c r="BA26" s="230"/>
      <c r="BB26" s="234"/>
      <c r="BD26" s="230">
        <f t="shared" si="8"/>
        <v>0</v>
      </c>
      <c r="BE26" s="234"/>
      <c r="BF26" s="234"/>
      <c r="BG26" s="230">
        <f t="shared" si="9"/>
        <v>0</v>
      </c>
      <c r="BI26" s="230"/>
      <c r="BJ26" s="234"/>
      <c r="BK26" s="234"/>
      <c r="BL26" s="230"/>
      <c r="BN26" s="230"/>
      <c r="BO26" s="234"/>
      <c r="BP26" s="234"/>
      <c r="BQ26" s="230"/>
      <c r="BS26" s="230"/>
      <c r="BT26" s="234"/>
      <c r="BU26" s="234"/>
      <c r="BV26" s="230"/>
      <c r="BX26" s="230"/>
      <c r="BY26" s="234"/>
      <c r="BZ26" s="234"/>
      <c r="CA26" s="230"/>
      <c r="CC26" s="230">
        <f t="shared" si="6"/>
        <v>0</v>
      </c>
      <c r="CD26" s="234"/>
    </row>
    <row r="27" spans="1:84" s="207" customFormat="1" x14ac:dyDescent="0.25">
      <c r="D27" s="217"/>
      <c r="J27" s="250"/>
      <c r="K27" s="250"/>
      <c r="M27" s="250"/>
      <c r="N27" s="250"/>
      <c r="P27" s="250"/>
      <c r="Q27" s="250"/>
      <c r="S27" s="250"/>
      <c r="T27" s="250"/>
      <c r="V27" s="250"/>
      <c r="W27" s="250"/>
      <c r="Y27" s="250"/>
      <c r="Z27" s="250"/>
      <c r="AB27" s="250"/>
      <c r="AC27" s="250"/>
      <c r="AE27" s="250"/>
      <c r="AF27" s="250"/>
      <c r="AH27" s="250"/>
      <c r="AI27" s="250"/>
      <c r="AK27" s="250"/>
      <c r="AL27" s="250"/>
      <c r="AO27" s="250"/>
      <c r="AP27" s="250"/>
      <c r="AR27" s="250"/>
      <c r="AS27" s="250"/>
      <c r="AU27" s="250"/>
      <c r="AV27" s="250"/>
      <c r="AX27" s="250"/>
      <c r="AY27" s="250"/>
      <c r="BA27" s="250"/>
      <c r="BB27" s="250"/>
      <c r="BD27" s="250"/>
      <c r="BE27" s="250"/>
      <c r="BF27" s="250"/>
      <c r="BG27" s="250"/>
      <c r="BI27" s="250"/>
      <c r="BJ27" s="250"/>
      <c r="BK27" s="250"/>
      <c r="BL27" s="250"/>
      <c r="BN27" s="250"/>
      <c r="BO27" s="250"/>
      <c r="BP27" s="250"/>
      <c r="BQ27" s="250"/>
      <c r="BS27" s="250"/>
      <c r="BT27" s="250"/>
      <c r="BU27" s="250"/>
      <c r="BV27" s="250"/>
      <c r="BX27" s="250"/>
      <c r="BY27" s="250"/>
      <c r="BZ27" s="250"/>
      <c r="CA27" s="250"/>
      <c r="CC27" s="250"/>
      <c r="CD27" s="250"/>
    </row>
    <row r="28" spans="1:84" s="248" customFormat="1" ht="30" x14ac:dyDescent="0.25">
      <c r="A28" s="218" t="s">
        <v>40</v>
      </c>
      <c r="B28" s="219" t="s">
        <v>193</v>
      </c>
      <c r="C28" s="220"/>
      <c r="D28" s="221"/>
      <c r="E28" s="222"/>
      <c r="F28" s="222"/>
      <c r="G28" s="222"/>
      <c r="H28" s="222"/>
      <c r="I28" s="220"/>
      <c r="J28" s="236"/>
      <c r="K28" s="236"/>
      <c r="L28" s="220"/>
      <c r="M28" s="236"/>
      <c r="N28" s="236"/>
      <c r="O28" s="220"/>
      <c r="P28" s="236"/>
      <c r="Q28" s="236"/>
      <c r="R28" s="220"/>
      <c r="S28" s="236"/>
      <c r="T28" s="236"/>
      <c r="V28" s="236"/>
      <c r="W28" s="236"/>
      <c r="Y28" s="236"/>
      <c r="Z28" s="236"/>
      <c r="AA28" s="220"/>
      <c r="AB28" s="236"/>
      <c r="AC28" s="236"/>
      <c r="AD28" s="220"/>
      <c r="AE28" s="236"/>
      <c r="AF28" s="236"/>
      <c r="AG28" s="220"/>
      <c r="AH28" s="236"/>
      <c r="AI28" s="236"/>
      <c r="AK28" s="236"/>
      <c r="AL28" s="236"/>
      <c r="AO28" s="236"/>
      <c r="AP28" s="236"/>
      <c r="AQ28" s="220"/>
      <c r="AR28" s="236"/>
      <c r="AS28" s="236"/>
      <c r="AT28" s="220"/>
      <c r="AU28" s="236"/>
      <c r="AV28" s="236"/>
      <c r="AW28" s="220"/>
      <c r="AX28" s="236"/>
      <c r="AY28" s="236"/>
      <c r="BA28" s="236"/>
      <c r="BB28" s="236"/>
      <c r="BD28" s="236"/>
      <c r="BE28" s="236"/>
      <c r="BF28" s="236"/>
      <c r="BG28" s="236"/>
      <c r="BI28" s="236"/>
      <c r="BJ28" s="236"/>
      <c r="BK28" s="236"/>
      <c r="BL28" s="236"/>
      <c r="BM28" s="220"/>
      <c r="BN28" s="236"/>
      <c r="BO28" s="236"/>
      <c r="BP28" s="236"/>
      <c r="BQ28" s="236"/>
      <c r="BR28" s="220"/>
      <c r="BS28" s="236"/>
      <c r="BT28" s="236"/>
      <c r="BU28" s="236"/>
      <c r="BV28" s="236"/>
      <c r="BX28" s="236"/>
      <c r="BY28" s="236"/>
      <c r="BZ28" s="236"/>
      <c r="CA28" s="236"/>
      <c r="CC28" s="236"/>
      <c r="CD28" s="236"/>
    </row>
    <row r="29" spans="1:84" x14ac:dyDescent="0.25">
      <c r="A29" s="223" t="s">
        <v>964</v>
      </c>
      <c r="B29" s="223"/>
      <c r="D29" s="224" t="s">
        <v>978</v>
      </c>
      <c r="E29" s="223"/>
      <c r="F29" s="225"/>
      <c r="G29" s="225"/>
      <c r="H29" s="225"/>
      <c r="J29" s="230">
        <f t="shared" ref="J29:J35" si="13">SUM(M29,P29,S29,V29)</f>
        <v>96</v>
      </c>
      <c r="K29" s="234"/>
      <c r="M29" s="230">
        <f>3*9.6*5/6</f>
        <v>24</v>
      </c>
      <c r="N29" s="234"/>
      <c r="P29" s="230">
        <f>3*10*5/6</f>
        <v>25</v>
      </c>
      <c r="Q29" s="234"/>
      <c r="S29" s="230">
        <f>3*9.6*5/6</f>
        <v>24</v>
      </c>
      <c r="T29" s="234"/>
      <c r="V29" s="230">
        <f>3*9.2*5/6</f>
        <v>23</v>
      </c>
      <c r="W29" s="234"/>
      <c r="Y29" s="230">
        <f t="shared" ref="Y29:Y35" si="14">SUM(AB29,AE29,AH29,AK29)</f>
        <v>96</v>
      </c>
      <c r="Z29" s="234"/>
      <c r="AA29" s="207"/>
      <c r="AB29" s="230">
        <f>3*9.6*5/6</f>
        <v>24</v>
      </c>
      <c r="AC29" s="234"/>
      <c r="AE29" s="230">
        <f>3*10*5/6</f>
        <v>25</v>
      </c>
      <c r="AF29" s="234"/>
      <c r="AH29" s="230">
        <f>3*9.6*5/6</f>
        <v>24</v>
      </c>
      <c r="AI29" s="234"/>
      <c r="AK29" s="230">
        <f>3*9.2*5/6</f>
        <v>23</v>
      </c>
      <c r="AL29" s="234"/>
      <c r="AO29" s="301">
        <f t="shared" ref="AO29:AO35" si="15">SUM(AR29,AU29,AX29,BA29)</f>
        <v>74.333333333333329</v>
      </c>
      <c r="AP29" s="234"/>
      <c r="AQ29" s="207"/>
      <c r="AR29" s="230">
        <f>3*9.6*5/6</f>
        <v>24</v>
      </c>
      <c r="AS29" s="234"/>
      <c r="AU29" s="230">
        <f>3*10*5/6</f>
        <v>25</v>
      </c>
      <c r="AV29" s="234"/>
      <c r="AX29" s="230">
        <f t="shared" ref="AX29:AX34" si="16">2*9.6*5/6</f>
        <v>16</v>
      </c>
      <c r="AY29" s="234"/>
      <c r="BA29" s="230">
        <f t="shared" ref="BA29:BA34" si="17">2*5.6*5/6</f>
        <v>9.3333333333333339</v>
      </c>
      <c r="BB29" s="234"/>
      <c r="BD29" s="230">
        <f t="shared" ref="BD29:BD35" si="18">SUM(BI29,BN29,BS29,BX29)</f>
        <v>0</v>
      </c>
      <c r="BE29" s="234"/>
      <c r="BF29" s="234"/>
      <c r="BG29" s="230">
        <f t="shared" ref="BG29:BG35" si="19">SUM(BL29,BQ29,BV29,CA29)</f>
        <v>0</v>
      </c>
      <c r="BI29" s="230"/>
      <c r="BJ29" s="234"/>
      <c r="BK29" s="234"/>
      <c r="BL29" s="230"/>
      <c r="BN29" s="230"/>
      <c r="BO29" s="234"/>
      <c r="BP29" s="234"/>
      <c r="BQ29" s="230"/>
      <c r="BS29" s="230"/>
      <c r="BT29" s="234"/>
      <c r="BU29" s="234"/>
      <c r="BV29" s="230"/>
      <c r="BX29" s="230"/>
      <c r="BY29" s="234"/>
      <c r="BZ29" s="234"/>
      <c r="CA29" s="230"/>
      <c r="CC29" s="230">
        <f>SUM(J29,Y29,AO29,BD29)</f>
        <v>266.33333333333331</v>
      </c>
      <c r="CD29" s="234"/>
    </row>
    <row r="30" spans="1:84" x14ac:dyDescent="0.25">
      <c r="A30" s="223" t="s">
        <v>965</v>
      </c>
      <c r="B30" s="223"/>
      <c r="D30" s="224" t="s">
        <v>978</v>
      </c>
      <c r="F30" s="225"/>
      <c r="G30" s="225"/>
      <c r="H30" s="225"/>
      <c r="J30" s="230">
        <f t="shared" si="13"/>
        <v>16.333333333333336</v>
      </c>
      <c r="K30" s="234"/>
      <c r="M30" s="230">
        <f>1*9.6*5/6</f>
        <v>8</v>
      </c>
      <c r="N30" s="234"/>
      <c r="P30" s="230">
        <f>1*10*5/6</f>
        <v>8.3333333333333339</v>
      </c>
      <c r="Q30" s="234"/>
      <c r="S30" s="230">
        <v>0</v>
      </c>
      <c r="T30" s="234"/>
      <c r="V30" s="230">
        <v>0</v>
      </c>
      <c r="W30" s="234"/>
      <c r="Y30" s="230">
        <f t="shared" si="14"/>
        <v>16.333333333333336</v>
      </c>
      <c r="Z30" s="234"/>
      <c r="AA30" s="207"/>
      <c r="AB30" s="230">
        <f>1*9.6*5/6</f>
        <v>8</v>
      </c>
      <c r="AC30" s="234"/>
      <c r="AE30" s="230">
        <f>1*10*5/6</f>
        <v>8.3333333333333339</v>
      </c>
      <c r="AF30" s="234"/>
      <c r="AH30" s="230">
        <v>0</v>
      </c>
      <c r="AI30" s="234"/>
      <c r="AK30" s="230">
        <v>0</v>
      </c>
      <c r="AL30" s="234"/>
      <c r="AO30" s="301">
        <f t="shared" si="15"/>
        <v>0</v>
      </c>
      <c r="AP30" s="234"/>
      <c r="AQ30" s="207"/>
      <c r="AR30" s="230">
        <v>0</v>
      </c>
      <c r="AS30" s="234"/>
      <c r="AU30" s="230">
        <v>0</v>
      </c>
      <c r="AV30" s="234"/>
      <c r="AX30" s="230">
        <v>0</v>
      </c>
      <c r="AY30" s="234"/>
      <c r="BA30" s="230">
        <v>0</v>
      </c>
      <c r="BB30" s="234"/>
      <c r="BD30" s="230">
        <f t="shared" si="18"/>
        <v>0</v>
      </c>
      <c r="BE30" s="234"/>
      <c r="BF30" s="234"/>
      <c r="BG30" s="230">
        <f t="shared" si="19"/>
        <v>0</v>
      </c>
      <c r="BI30" s="230"/>
      <c r="BJ30" s="234"/>
      <c r="BK30" s="234"/>
      <c r="BL30" s="230"/>
      <c r="BN30" s="230"/>
      <c r="BO30" s="234"/>
      <c r="BP30" s="234"/>
      <c r="BQ30" s="230"/>
      <c r="BS30" s="230"/>
      <c r="BT30" s="234"/>
      <c r="BU30" s="234"/>
      <c r="BV30" s="230"/>
      <c r="BX30" s="230"/>
      <c r="BY30" s="234"/>
      <c r="BZ30" s="234"/>
      <c r="CA30" s="230"/>
      <c r="CC30" s="230">
        <f>SUM(J30,Y30,AO30,BD30)</f>
        <v>32.666666666666671</v>
      </c>
      <c r="CD30" s="234"/>
    </row>
    <row r="31" spans="1:84" x14ac:dyDescent="0.25">
      <c r="A31" s="223" t="s">
        <v>968</v>
      </c>
      <c r="B31" s="223"/>
      <c r="D31" s="224" t="s">
        <v>978</v>
      </c>
      <c r="E31" s="223"/>
      <c r="F31" s="225"/>
      <c r="G31" s="225"/>
      <c r="H31" s="225"/>
      <c r="J31" s="230">
        <f t="shared" si="13"/>
        <v>47.666666666666671</v>
      </c>
      <c r="K31" s="234"/>
      <c r="M31" s="230">
        <f>1*9.6*5/6</f>
        <v>8</v>
      </c>
      <c r="N31" s="234"/>
      <c r="P31" s="230">
        <f>1*10*5/6</f>
        <v>8.3333333333333339</v>
      </c>
      <c r="Q31" s="234"/>
      <c r="S31" s="230">
        <f>2*9.6*5/6</f>
        <v>16</v>
      </c>
      <c r="T31" s="234"/>
      <c r="V31" s="230">
        <f>2*9.2*5/6</f>
        <v>15.333333333333334</v>
      </c>
      <c r="W31" s="234"/>
      <c r="Y31" s="230">
        <f t="shared" si="14"/>
        <v>56.000000000000007</v>
      </c>
      <c r="Z31" s="234"/>
      <c r="AA31" s="207"/>
      <c r="AB31" s="230">
        <f>1*9.6*5/6</f>
        <v>8</v>
      </c>
      <c r="AC31" s="234"/>
      <c r="AE31" s="230">
        <f t="shared" ref="AE31" si="20">2*10*5/6</f>
        <v>16.666666666666668</v>
      </c>
      <c r="AF31" s="234"/>
      <c r="AH31" s="230">
        <f t="shared" ref="AH31" si="21">2*9.6*5/6</f>
        <v>16</v>
      </c>
      <c r="AI31" s="234"/>
      <c r="AK31" s="230">
        <f>2*9.2*5/6</f>
        <v>15.333333333333334</v>
      </c>
      <c r="AL31" s="234"/>
      <c r="AO31" s="301">
        <f t="shared" si="15"/>
        <v>116.00000000000001</v>
      </c>
      <c r="AP31" s="234"/>
      <c r="AQ31" s="207"/>
      <c r="AR31" s="230">
        <f>4*9.6*5/6</f>
        <v>32</v>
      </c>
      <c r="AS31" s="234"/>
      <c r="AU31" s="230">
        <f>4*10*5/6</f>
        <v>33.333333333333336</v>
      </c>
      <c r="AV31" s="234"/>
      <c r="AX31" s="230">
        <f>4*9.6*5/6</f>
        <v>32</v>
      </c>
      <c r="AY31" s="234"/>
      <c r="BA31" s="230">
        <f>4*5.6*5/6</f>
        <v>18.666666666666668</v>
      </c>
      <c r="BB31" s="234"/>
      <c r="BD31" s="230">
        <f t="shared" si="18"/>
        <v>0</v>
      </c>
      <c r="BE31" s="234"/>
      <c r="BF31" s="234"/>
      <c r="BG31" s="230">
        <f t="shared" si="19"/>
        <v>0</v>
      </c>
      <c r="BI31" s="230"/>
      <c r="BJ31" s="234"/>
      <c r="BK31" s="234"/>
      <c r="BL31" s="230"/>
      <c r="BN31" s="230"/>
      <c r="BO31" s="234"/>
      <c r="BP31" s="234"/>
      <c r="BQ31" s="230"/>
      <c r="BS31" s="230"/>
      <c r="BT31" s="234"/>
      <c r="BU31" s="234"/>
      <c r="BV31" s="230"/>
      <c r="BX31" s="230"/>
      <c r="BY31" s="234"/>
      <c r="BZ31" s="234"/>
      <c r="CA31" s="230"/>
      <c r="CC31" s="230">
        <f>SUM(J31,Y31,AO31,BD31)</f>
        <v>219.66666666666669</v>
      </c>
      <c r="CD31" s="234"/>
    </row>
    <row r="32" spans="1:84" x14ac:dyDescent="0.25">
      <c r="A32" s="223" t="s">
        <v>969</v>
      </c>
      <c r="B32" s="223"/>
      <c r="D32" s="224" t="s">
        <v>978</v>
      </c>
      <c r="E32" s="223"/>
      <c r="F32" s="225"/>
      <c r="G32" s="225"/>
      <c r="H32" s="225"/>
      <c r="J32" s="230">
        <f t="shared" si="13"/>
        <v>98</v>
      </c>
      <c r="K32" s="234"/>
      <c r="M32" s="230">
        <f>6*9.6*5/6</f>
        <v>48</v>
      </c>
      <c r="N32" s="234"/>
      <c r="P32" s="230">
        <f>6*10*5/6</f>
        <v>50</v>
      </c>
      <c r="Q32" s="234"/>
      <c r="S32" s="230">
        <v>0</v>
      </c>
      <c r="T32" s="234"/>
      <c r="V32" s="230">
        <v>0</v>
      </c>
      <c r="W32" s="234"/>
      <c r="Y32" s="230">
        <f t="shared" si="14"/>
        <v>0</v>
      </c>
      <c r="Z32" s="234"/>
      <c r="AA32" s="207"/>
      <c r="AB32" s="230">
        <v>0</v>
      </c>
      <c r="AC32" s="234"/>
      <c r="AE32" s="230">
        <v>0</v>
      </c>
      <c r="AF32" s="234"/>
      <c r="AH32" s="230">
        <v>0</v>
      </c>
      <c r="AI32" s="234"/>
      <c r="AK32" s="230">
        <v>0</v>
      </c>
      <c r="AL32" s="234"/>
      <c r="AO32" s="301">
        <f t="shared" si="15"/>
        <v>0</v>
      </c>
      <c r="AP32" s="234"/>
      <c r="AQ32" s="207"/>
      <c r="AR32" s="230">
        <v>0</v>
      </c>
      <c r="AS32" s="234"/>
      <c r="AU32" s="230">
        <v>0</v>
      </c>
      <c r="AV32" s="234"/>
      <c r="AX32" s="230">
        <v>0</v>
      </c>
      <c r="AY32" s="234"/>
      <c r="BA32" s="230">
        <v>0</v>
      </c>
      <c r="BB32" s="234"/>
      <c r="BD32" s="230">
        <f t="shared" si="18"/>
        <v>0</v>
      </c>
      <c r="BE32" s="234"/>
      <c r="BF32" s="234"/>
      <c r="BG32" s="230">
        <f t="shared" si="19"/>
        <v>0</v>
      </c>
      <c r="BI32" s="230"/>
      <c r="BJ32" s="234"/>
      <c r="BK32" s="234"/>
      <c r="BL32" s="230"/>
      <c r="BN32" s="230"/>
      <c r="BO32" s="234"/>
      <c r="BP32" s="234"/>
      <c r="BQ32" s="230"/>
      <c r="BS32" s="230"/>
      <c r="BT32" s="234"/>
      <c r="BU32" s="234"/>
      <c r="BV32" s="230"/>
      <c r="BX32" s="230"/>
      <c r="BY32" s="234"/>
      <c r="BZ32" s="234"/>
      <c r="CA32" s="230"/>
      <c r="CC32" s="230">
        <f>SUM(J32,Y32,AO32,BD32)</f>
        <v>98</v>
      </c>
      <c r="CD32" s="234"/>
    </row>
    <row r="33" spans="1:82" x14ac:dyDescent="0.25">
      <c r="A33" s="223" t="s">
        <v>980</v>
      </c>
      <c r="B33" s="223"/>
      <c r="D33" s="224" t="s">
        <v>978</v>
      </c>
      <c r="E33" s="223"/>
      <c r="F33" s="225"/>
      <c r="G33" s="225"/>
      <c r="H33" s="225"/>
      <c r="J33" s="230">
        <f t="shared" si="13"/>
        <v>144.33333333333331</v>
      </c>
      <c r="K33" s="234"/>
      <c r="M33" s="230">
        <f>5*9.6*5/6</f>
        <v>40</v>
      </c>
      <c r="N33" s="234"/>
      <c r="P33" s="230">
        <f>5*10*5/6</f>
        <v>41.666666666666664</v>
      </c>
      <c r="Q33" s="234"/>
      <c r="S33" s="230">
        <f>4*9.6*5/6</f>
        <v>32</v>
      </c>
      <c r="T33" s="234"/>
      <c r="V33" s="230">
        <f>4*9.2*5/6</f>
        <v>30.666666666666668</v>
      </c>
      <c r="W33" s="234"/>
      <c r="Y33" s="230">
        <f t="shared" si="14"/>
        <v>0</v>
      </c>
      <c r="Z33" s="234"/>
      <c r="AA33" s="207"/>
      <c r="AB33" s="230">
        <v>0</v>
      </c>
      <c r="AC33" s="234"/>
      <c r="AE33" s="230">
        <v>0</v>
      </c>
      <c r="AF33" s="234"/>
      <c r="AH33" s="230">
        <v>0</v>
      </c>
      <c r="AI33" s="234"/>
      <c r="AK33" s="230">
        <v>0</v>
      </c>
      <c r="AL33" s="234"/>
      <c r="AO33" s="301">
        <f t="shared" si="15"/>
        <v>0</v>
      </c>
      <c r="AP33" s="234"/>
      <c r="AQ33" s="207"/>
      <c r="AR33" s="230">
        <v>0</v>
      </c>
      <c r="AS33" s="234"/>
      <c r="AU33" s="230">
        <v>0</v>
      </c>
      <c r="AV33" s="234"/>
      <c r="AX33" s="230">
        <v>0</v>
      </c>
      <c r="AY33" s="234"/>
      <c r="BA33" s="230">
        <v>0</v>
      </c>
      <c r="BB33" s="234"/>
      <c r="BD33" s="230"/>
      <c r="BE33" s="234"/>
      <c r="BF33" s="234"/>
      <c r="BG33" s="230"/>
      <c r="BI33" s="230"/>
      <c r="BJ33" s="234"/>
      <c r="BK33" s="234"/>
      <c r="BL33" s="230"/>
      <c r="BN33" s="230"/>
      <c r="BO33" s="234"/>
      <c r="BP33" s="234"/>
      <c r="BQ33" s="230"/>
      <c r="BS33" s="230"/>
      <c r="BT33" s="234"/>
      <c r="BU33" s="234"/>
      <c r="BV33" s="230"/>
      <c r="BX33" s="230"/>
      <c r="BY33" s="234"/>
      <c r="BZ33" s="234"/>
      <c r="CA33" s="230"/>
      <c r="CC33" s="230"/>
      <c r="CD33" s="234"/>
    </row>
    <row r="34" spans="1:82" x14ac:dyDescent="0.25">
      <c r="A34" s="223" t="s">
        <v>974</v>
      </c>
      <c r="B34" s="223"/>
      <c r="D34" s="224" t="s">
        <v>978</v>
      </c>
      <c r="E34" s="223"/>
      <c r="F34" s="225"/>
      <c r="G34" s="225"/>
      <c r="H34" s="225"/>
      <c r="J34" s="230">
        <f t="shared" si="13"/>
        <v>32</v>
      </c>
      <c r="K34" s="234"/>
      <c r="M34" s="230">
        <f>1*9.6*5/6</f>
        <v>8</v>
      </c>
      <c r="N34" s="234"/>
      <c r="P34" s="230">
        <f>1*10*5/6</f>
        <v>8.3333333333333339</v>
      </c>
      <c r="Q34" s="234"/>
      <c r="S34" s="230">
        <f>1*9.6*5/6</f>
        <v>8</v>
      </c>
      <c r="T34" s="234"/>
      <c r="V34" s="230">
        <f>1*9.2*5/6</f>
        <v>7.666666666666667</v>
      </c>
      <c r="W34" s="234"/>
      <c r="Y34" s="230">
        <f t="shared" si="14"/>
        <v>32</v>
      </c>
      <c r="Z34" s="234"/>
      <c r="AA34" s="207"/>
      <c r="AB34" s="230">
        <f>1*9.6*5/6</f>
        <v>8</v>
      </c>
      <c r="AC34" s="234"/>
      <c r="AE34" s="230">
        <f>1*10*5/6</f>
        <v>8.3333333333333339</v>
      </c>
      <c r="AF34" s="234"/>
      <c r="AH34" s="230">
        <f>1*9.6*5/6</f>
        <v>8</v>
      </c>
      <c r="AI34" s="234"/>
      <c r="AK34" s="230">
        <f>1*9.2*5/6</f>
        <v>7.666666666666667</v>
      </c>
      <c r="AL34" s="234"/>
      <c r="AO34" s="301">
        <f t="shared" si="15"/>
        <v>58.000000000000007</v>
      </c>
      <c r="AP34" s="234"/>
      <c r="AQ34" s="207"/>
      <c r="AR34" s="230">
        <f t="shared" ref="AR34:AR35" si="22">2*9.6*5/6</f>
        <v>16</v>
      </c>
      <c r="AS34" s="234"/>
      <c r="AU34" s="230">
        <f t="shared" ref="AU34:AU35" si="23">2*10*5/6</f>
        <v>16.666666666666668</v>
      </c>
      <c r="AV34" s="234"/>
      <c r="AX34" s="230">
        <f t="shared" si="16"/>
        <v>16</v>
      </c>
      <c r="AY34" s="234"/>
      <c r="BA34" s="230">
        <f t="shared" si="17"/>
        <v>9.3333333333333339</v>
      </c>
      <c r="BB34" s="234"/>
      <c r="BD34" s="230">
        <f t="shared" si="18"/>
        <v>0</v>
      </c>
      <c r="BE34" s="234"/>
      <c r="BF34" s="234"/>
      <c r="BG34" s="230">
        <f t="shared" si="19"/>
        <v>0</v>
      </c>
      <c r="BI34" s="230"/>
      <c r="BJ34" s="234"/>
      <c r="BK34" s="234"/>
      <c r="BL34" s="230"/>
      <c r="BN34" s="230"/>
      <c r="BO34" s="234"/>
      <c r="BP34" s="234"/>
      <c r="BQ34" s="230"/>
      <c r="BS34" s="230"/>
      <c r="BT34" s="234"/>
      <c r="BU34" s="234"/>
      <c r="BV34" s="230"/>
      <c r="BX34" s="230"/>
      <c r="BY34" s="234"/>
      <c r="BZ34" s="234"/>
      <c r="CA34" s="230"/>
      <c r="CC34" s="230">
        <f>SUM(J34,Y34,AO34,BD34)</f>
        <v>122</v>
      </c>
      <c r="CD34" s="234"/>
    </row>
    <row r="35" spans="1:82" x14ac:dyDescent="0.25">
      <c r="A35" s="223" t="s">
        <v>975</v>
      </c>
      <c r="B35" s="223"/>
      <c r="D35" s="224" t="s">
        <v>978</v>
      </c>
      <c r="E35" s="223"/>
      <c r="F35" s="225"/>
      <c r="G35" s="225"/>
      <c r="H35" s="225"/>
      <c r="J35" s="230">
        <f t="shared" si="13"/>
        <v>15.666666666666668</v>
      </c>
      <c r="K35" s="234"/>
      <c r="M35" s="230">
        <v>0</v>
      </c>
      <c r="N35" s="234"/>
      <c r="P35" s="230">
        <v>0</v>
      </c>
      <c r="Q35" s="234"/>
      <c r="S35" s="230">
        <f>1*9.6*5/6</f>
        <v>8</v>
      </c>
      <c r="T35" s="234"/>
      <c r="V35" s="230">
        <f>1*9.2*5/6</f>
        <v>7.666666666666667</v>
      </c>
      <c r="W35" s="234"/>
      <c r="Y35" s="301">
        <f t="shared" si="14"/>
        <v>15.666666666666668</v>
      </c>
      <c r="Z35" s="234"/>
      <c r="AA35" s="207"/>
      <c r="AB35" s="230">
        <v>0</v>
      </c>
      <c r="AC35" s="234"/>
      <c r="AE35" s="230">
        <f>0*10*5/6</f>
        <v>0</v>
      </c>
      <c r="AF35" s="234"/>
      <c r="AH35" s="230">
        <f>1*9.6*5/6</f>
        <v>8</v>
      </c>
      <c r="AI35" s="234"/>
      <c r="AK35" s="230">
        <f>1*9.2*5/6</f>
        <v>7.666666666666667</v>
      </c>
      <c r="AL35" s="234"/>
      <c r="AO35" s="301">
        <f t="shared" si="15"/>
        <v>32.666666666666671</v>
      </c>
      <c r="AP35" s="234"/>
      <c r="AQ35" s="207"/>
      <c r="AR35" s="230">
        <f t="shared" si="22"/>
        <v>16</v>
      </c>
      <c r="AS35" s="234"/>
      <c r="AU35" s="230">
        <f t="shared" si="23"/>
        <v>16.666666666666668</v>
      </c>
      <c r="AV35" s="234"/>
      <c r="AX35" s="230">
        <v>0</v>
      </c>
      <c r="AY35" s="234"/>
      <c r="BA35" s="230">
        <v>0</v>
      </c>
      <c r="BB35" s="234"/>
      <c r="BD35" s="230">
        <f t="shared" si="18"/>
        <v>0</v>
      </c>
      <c r="BE35" s="234"/>
      <c r="BF35" s="234"/>
      <c r="BG35" s="230">
        <f t="shared" si="19"/>
        <v>0</v>
      </c>
      <c r="BI35" s="230"/>
      <c r="BJ35" s="234"/>
      <c r="BK35" s="234"/>
      <c r="BL35" s="230"/>
      <c r="BN35" s="230"/>
      <c r="BO35" s="234"/>
      <c r="BP35" s="234"/>
      <c r="BQ35" s="230"/>
      <c r="BS35" s="230"/>
      <c r="BT35" s="234"/>
      <c r="BU35" s="234"/>
      <c r="BV35" s="230"/>
      <c r="BX35" s="251"/>
      <c r="BY35" s="234"/>
      <c r="BZ35" s="234"/>
      <c r="CA35" s="230"/>
      <c r="CC35" s="230">
        <f>SUM(J35,Y35,AO35,BD35)</f>
        <v>64</v>
      </c>
      <c r="CD35" s="234"/>
    </row>
    <row r="36" spans="1:82" s="207" customFormat="1" x14ac:dyDescent="0.25">
      <c r="A36" s="226"/>
      <c r="B36" s="226"/>
      <c r="D36" s="217"/>
      <c r="J36" s="250"/>
      <c r="K36" s="250"/>
      <c r="M36" s="250"/>
      <c r="N36" s="250"/>
      <c r="P36" s="250"/>
      <c r="Q36" s="250"/>
      <c r="S36" s="250"/>
      <c r="T36" s="250"/>
      <c r="V36" s="250"/>
      <c r="W36" s="250"/>
      <c r="Y36" s="250"/>
      <c r="Z36" s="250"/>
      <c r="AB36" s="250"/>
      <c r="AC36" s="250"/>
      <c r="AE36" s="250"/>
      <c r="AF36" s="250"/>
      <c r="AH36" s="250"/>
      <c r="AI36" s="250"/>
      <c r="AK36" s="250"/>
      <c r="AL36" s="250"/>
      <c r="AO36" s="250"/>
      <c r="AP36" s="250"/>
      <c r="AR36" s="250"/>
      <c r="AS36" s="250"/>
      <c r="AU36" s="250"/>
      <c r="AV36" s="250"/>
      <c r="AX36" s="250"/>
      <c r="AY36" s="250"/>
      <c r="BA36" s="250"/>
      <c r="BB36" s="250"/>
      <c r="BD36" s="250"/>
      <c r="BE36" s="250"/>
      <c r="BF36" s="250"/>
      <c r="BG36" s="250"/>
      <c r="BI36" s="250"/>
      <c r="BJ36" s="250"/>
      <c r="BK36" s="250"/>
      <c r="BL36" s="250"/>
      <c r="BN36" s="250"/>
      <c r="BO36" s="250"/>
      <c r="BP36" s="250"/>
      <c r="BQ36" s="250"/>
      <c r="BS36" s="250"/>
      <c r="BT36" s="250"/>
      <c r="BU36" s="250"/>
      <c r="BV36" s="250"/>
      <c r="BX36" s="250"/>
      <c r="BY36" s="250"/>
      <c r="BZ36" s="250"/>
      <c r="CA36" s="250"/>
      <c r="CC36" s="250"/>
      <c r="CD36" s="250"/>
    </row>
    <row r="37" spans="1:82" s="248" customFormat="1" ht="30" x14ac:dyDescent="0.25">
      <c r="A37" s="218" t="s">
        <v>188</v>
      </c>
      <c r="B37" s="219" t="s">
        <v>193</v>
      </c>
      <c r="C37" s="220"/>
      <c r="D37" s="221"/>
      <c r="E37" s="222"/>
      <c r="F37" s="222"/>
      <c r="G37" s="222"/>
      <c r="H37" s="222"/>
      <c r="I37" s="220"/>
      <c r="J37" s="236"/>
      <c r="K37" s="236"/>
      <c r="L37" s="220"/>
      <c r="M37" s="236"/>
      <c r="N37" s="236"/>
      <c r="O37" s="220"/>
      <c r="P37" s="236"/>
      <c r="Q37" s="236"/>
      <c r="R37" s="220"/>
      <c r="S37" s="236"/>
      <c r="T37" s="236"/>
      <c r="V37" s="236"/>
      <c r="W37" s="236"/>
      <c r="Y37" s="236"/>
      <c r="Z37" s="236"/>
      <c r="AA37" s="220"/>
      <c r="AB37" s="236"/>
      <c r="AC37" s="236"/>
      <c r="AD37" s="220"/>
      <c r="AE37" s="236"/>
      <c r="AF37" s="236"/>
      <c r="AG37" s="220"/>
      <c r="AH37" s="236"/>
      <c r="AI37" s="236"/>
      <c r="AK37" s="236"/>
      <c r="AL37" s="236"/>
      <c r="AO37" s="236"/>
      <c r="AP37" s="236"/>
      <c r="AQ37" s="220"/>
      <c r="AR37" s="236"/>
      <c r="AS37" s="236"/>
      <c r="AT37" s="220"/>
      <c r="AU37" s="236"/>
      <c r="AV37" s="236"/>
      <c r="AW37" s="220"/>
      <c r="AX37" s="236"/>
      <c r="AY37" s="236"/>
      <c r="BA37" s="236"/>
      <c r="BB37" s="236"/>
      <c r="BD37" s="236"/>
      <c r="BE37" s="236"/>
      <c r="BF37" s="236"/>
      <c r="BG37" s="236"/>
      <c r="BI37" s="236"/>
      <c r="BJ37" s="236"/>
      <c r="BK37" s="236"/>
      <c r="BL37" s="236"/>
      <c r="BM37" s="220"/>
      <c r="BN37" s="236"/>
      <c r="BO37" s="236"/>
      <c r="BP37" s="236"/>
      <c r="BQ37" s="236"/>
      <c r="BR37" s="220"/>
      <c r="BS37" s="236"/>
      <c r="BT37" s="236"/>
      <c r="BU37" s="236"/>
      <c r="BV37" s="236"/>
      <c r="BX37" s="236"/>
      <c r="BY37" s="236"/>
      <c r="BZ37" s="236"/>
      <c r="CA37" s="236"/>
      <c r="CC37" s="236"/>
      <c r="CD37" s="236"/>
    </row>
    <row r="38" spans="1:82" x14ac:dyDescent="0.25">
      <c r="A38" s="223" t="s">
        <v>973</v>
      </c>
      <c r="B38" s="223"/>
      <c r="D38" s="227" t="s">
        <v>943</v>
      </c>
      <c r="E38" s="228"/>
      <c r="F38" s="228"/>
      <c r="G38" s="228"/>
      <c r="H38" s="228"/>
      <c r="J38" s="230">
        <f>SUM(M38,P38,S38,V38)</f>
        <v>64</v>
      </c>
      <c r="K38" s="234"/>
      <c r="M38" s="230">
        <f>2*9.6*5/6</f>
        <v>16</v>
      </c>
      <c r="N38" s="234"/>
      <c r="P38" s="230">
        <f>2*10*5/6</f>
        <v>16.666666666666668</v>
      </c>
      <c r="Q38" s="234"/>
      <c r="S38" s="230">
        <f>2*9.6*5/6</f>
        <v>16</v>
      </c>
      <c r="T38" s="234"/>
      <c r="V38" s="230">
        <f>2*9.2*5/6</f>
        <v>15.333333333333334</v>
      </c>
      <c r="W38" s="234"/>
      <c r="Y38" s="230">
        <f>SUM(AB38,AE38,AH38,AK38)</f>
        <v>64</v>
      </c>
      <c r="Z38" s="234"/>
      <c r="AA38" s="207"/>
      <c r="AB38" s="230">
        <f>2*9.6*5/6</f>
        <v>16</v>
      </c>
      <c r="AC38" s="234"/>
      <c r="AE38" s="230">
        <f>2*10*5/6</f>
        <v>16.666666666666668</v>
      </c>
      <c r="AF38" s="234"/>
      <c r="AH38" s="230">
        <f>2*9.6*5/6</f>
        <v>16</v>
      </c>
      <c r="AI38" s="234"/>
      <c r="AK38" s="230">
        <f>2*9.2*5/6</f>
        <v>15.333333333333334</v>
      </c>
      <c r="AL38" s="234"/>
      <c r="AO38" s="301">
        <f>SUM(AR38,AU38,AX38,BA38)</f>
        <v>58.000000000000007</v>
      </c>
      <c r="AP38" s="234"/>
      <c r="AQ38" s="207"/>
      <c r="AR38" s="230">
        <f t="shared" ref="AR38" si="24">2*9.6*5/6</f>
        <v>16</v>
      </c>
      <c r="AS38" s="234"/>
      <c r="AU38" s="230">
        <f t="shared" ref="AU38" si="25">2*10*5/6</f>
        <v>16.666666666666668</v>
      </c>
      <c r="AV38" s="234"/>
      <c r="AX38" s="230">
        <f t="shared" ref="AX38" si="26">2*9.6*5/6</f>
        <v>16</v>
      </c>
      <c r="AY38" s="234"/>
      <c r="BA38" s="230">
        <f t="shared" ref="BA38" si="27">2*5.6*5/6</f>
        <v>9.3333333333333339</v>
      </c>
      <c r="BB38" s="234"/>
      <c r="BD38" s="230">
        <f>SUM(BI38,BN38,BS38,BX38)</f>
        <v>0</v>
      </c>
      <c r="BE38" s="234"/>
      <c r="BF38" s="234"/>
      <c r="BG38" s="230">
        <f>SUM(BL38,BQ38,BV38,CA38)</f>
        <v>0</v>
      </c>
      <c r="BI38" s="230"/>
      <c r="BJ38" s="234"/>
      <c r="BK38" s="234"/>
      <c r="BL38" s="230"/>
      <c r="BN38" s="230"/>
      <c r="BO38" s="234"/>
      <c r="BP38" s="234"/>
      <c r="BQ38" s="230"/>
      <c r="BS38" s="230"/>
      <c r="BT38" s="234"/>
      <c r="BU38" s="234"/>
      <c r="BV38" s="230"/>
      <c r="BX38" s="230"/>
      <c r="BY38" s="234"/>
      <c r="BZ38" s="234"/>
      <c r="CA38" s="230"/>
      <c r="CC38" s="230">
        <f>SUM(J38,Y38,AO38,BD38)</f>
        <v>186</v>
      </c>
      <c r="CD38" s="234"/>
    </row>
    <row r="39" spans="1:82" x14ac:dyDescent="0.25">
      <c r="A39" s="223" t="s">
        <v>189</v>
      </c>
      <c r="B39" s="223"/>
      <c r="D39" s="227" t="s">
        <v>943</v>
      </c>
      <c r="E39" s="228"/>
      <c r="F39" s="228"/>
      <c r="G39" s="228"/>
      <c r="H39" s="228"/>
      <c r="J39" s="230">
        <f>SUM(M39,P39,S39,V39)</f>
        <v>0</v>
      </c>
      <c r="K39" s="234"/>
      <c r="M39" s="230">
        <v>0</v>
      </c>
      <c r="N39" s="234"/>
      <c r="P39" s="230">
        <v>0</v>
      </c>
      <c r="Q39" s="234"/>
      <c r="S39" s="230">
        <v>0</v>
      </c>
      <c r="T39" s="234"/>
      <c r="V39" s="230">
        <v>0</v>
      </c>
      <c r="W39" s="234"/>
      <c r="Y39" s="230">
        <f>SUM(AB39,AE39,AH39,AK39)</f>
        <v>64</v>
      </c>
      <c r="Z39" s="234"/>
      <c r="AA39" s="207"/>
      <c r="AB39" s="230">
        <f>2*9.6*5/6</f>
        <v>16</v>
      </c>
      <c r="AC39" s="234"/>
      <c r="AE39" s="230">
        <f>2*10*5/6</f>
        <v>16.666666666666668</v>
      </c>
      <c r="AF39" s="234"/>
      <c r="AH39" s="230">
        <f>2*9.6*5/6</f>
        <v>16</v>
      </c>
      <c r="AI39" s="234"/>
      <c r="AK39" s="230">
        <f>2*9.2*5/6</f>
        <v>15.333333333333334</v>
      </c>
      <c r="AL39" s="234"/>
      <c r="AO39" s="301">
        <f>SUM(AR39,AU39,AX39,BA39)</f>
        <v>0</v>
      </c>
      <c r="AP39" s="234"/>
      <c r="AQ39" s="207"/>
      <c r="AR39" s="230">
        <v>0</v>
      </c>
      <c r="AS39" s="234"/>
      <c r="AU39" s="230">
        <v>0</v>
      </c>
      <c r="AV39" s="234"/>
      <c r="AX39" s="230">
        <v>0</v>
      </c>
      <c r="AY39" s="234"/>
      <c r="BA39" s="230">
        <v>0</v>
      </c>
      <c r="BB39" s="234"/>
      <c r="BD39" s="230">
        <f t="shared" ref="BD39:BD40" si="28">SUM(BI39,BN39,BS39,BX39)</f>
        <v>0</v>
      </c>
      <c r="BE39" s="234"/>
      <c r="BF39" s="234"/>
      <c r="BG39" s="230">
        <f t="shared" ref="BG39:BG40" si="29">SUM(BL39,BQ39,BV39,CA39)</f>
        <v>0</v>
      </c>
      <c r="BI39" s="230"/>
      <c r="BJ39" s="234"/>
      <c r="BK39" s="234"/>
      <c r="BL39" s="230"/>
      <c r="BN39" s="230"/>
      <c r="BO39" s="234"/>
      <c r="BP39" s="234"/>
      <c r="BQ39" s="230"/>
      <c r="BS39" s="230"/>
      <c r="BT39" s="234"/>
      <c r="BU39" s="234"/>
      <c r="BV39" s="230"/>
      <c r="BX39" s="230"/>
      <c r="BY39" s="234"/>
      <c r="BZ39" s="234"/>
      <c r="CA39" s="230"/>
      <c r="CC39" s="230">
        <f>SUM(J39,Y39,AO39,BD39)</f>
        <v>64</v>
      </c>
      <c r="CD39" s="234"/>
    </row>
    <row r="40" spans="1:82" x14ac:dyDescent="0.25">
      <c r="A40" s="223" t="s">
        <v>190</v>
      </c>
      <c r="B40" s="223"/>
      <c r="D40" s="227" t="s">
        <v>943</v>
      </c>
      <c r="E40" s="228"/>
      <c r="F40" s="228"/>
      <c r="G40" s="228"/>
      <c r="H40" s="228"/>
      <c r="J40" s="230">
        <f>SUM(M40,P40,S40,V40)</f>
        <v>0</v>
      </c>
      <c r="K40" s="234"/>
      <c r="M40" s="230">
        <v>0</v>
      </c>
      <c r="N40" s="234"/>
      <c r="P40" s="230">
        <v>0</v>
      </c>
      <c r="Q40" s="234"/>
      <c r="S40" s="230">
        <v>0</v>
      </c>
      <c r="T40" s="234"/>
      <c r="V40" s="230">
        <v>0</v>
      </c>
      <c r="W40" s="234"/>
      <c r="Y40" s="301">
        <f>SUM(AB40,AE40,AH40,AK40)</f>
        <v>0</v>
      </c>
      <c r="Z40" s="234"/>
      <c r="AA40" s="207"/>
      <c r="AB40" s="230">
        <v>0</v>
      </c>
      <c r="AC40" s="234"/>
      <c r="AE40" s="230">
        <v>0</v>
      </c>
      <c r="AF40" s="234"/>
      <c r="AH40" s="230">
        <v>0</v>
      </c>
      <c r="AI40" s="234"/>
      <c r="AK40" s="230">
        <v>0</v>
      </c>
      <c r="AL40" s="234"/>
      <c r="AO40" s="301">
        <f>SUM(AR40,AU40,AX40,BA40)</f>
        <v>58.000000000000007</v>
      </c>
      <c r="AP40" s="234"/>
      <c r="AQ40" s="207"/>
      <c r="AR40" s="230">
        <f>2*9.6*5/6</f>
        <v>16</v>
      </c>
      <c r="AS40" s="234"/>
      <c r="AU40" s="230">
        <f>2*10*5/6</f>
        <v>16.666666666666668</v>
      </c>
      <c r="AV40" s="234"/>
      <c r="AX40" s="230">
        <f>2*9.6*5/6</f>
        <v>16</v>
      </c>
      <c r="AY40" s="234"/>
      <c r="BA40" s="230">
        <f t="shared" ref="BA40" si="30">2*5.6*5/6</f>
        <v>9.3333333333333339</v>
      </c>
      <c r="BB40" s="234"/>
      <c r="BD40" s="230">
        <f t="shared" si="28"/>
        <v>0</v>
      </c>
      <c r="BE40" s="234"/>
      <c r="BF40" s="234"/>
      <c r="BG40" s="230">
        <f t="shared" si="29"/>
        <v>0</v>
      </c>
      <c r="BI40" s="230"/>
      <c r="BJ40" s="234"/>
      <c r="BK40" s="234"/>
      <c r="BL40" s="230"/>
      <c r="BN40" s="230"/>
      <c r="BO40" s="234"/>
      <c r="BP40" s="234"/>
      <c r="BQ40" s="230"/>
      <c r="BS40" s="230"/>
      <c r="BT40" s="234"/>
      <c r="BU40" s="234"/>
      <c r="BV40" s="230"/>
      <c r="BX40" s="230"/>
      <c r="BY40" s="234"/>
      <c r="BZ40" s="234"/>
      <c r="CA40" s="230"/>
      <c r="CC40" s="230">
        <f>SUM(J40,Y40,AO40,BD40)</f>
        <v>58.000000000000007</v>
      </c>
      <c r="CD40" s="234"/>
    </row>
    <row r="41" spans="1:82" s="207" customFormat="1" x14ac:dyDescent="0.25">
      <c r="D41" s="217"/>
      <c r="J41" s="250"/>
      <c r="K41" s="250"/>
      <c r="M41" s="250"/>
      <c r="N41" s="250"/>
      <c r="P41" s="250"/>
      <c r="Q41" s="250"/>
      <c r="S41" s="250"/>
      <c r="T41" s="250"/>
      <c r="V41" s="250"/>
      <c r="W41" s="250"/>
      <c r="Y41" s="250"/>
      <c r="Z41" s="250"/>
      <c r="AB41" s="250"/>
      <c r="AC41" s="250"/>
      <c r="AE41" s="250"/>
      <c r="AF41" s="250"/>
      <c r="AH41" s="250"/>
      <c r="AI41" s="250"/>
      <c r="AK41" s="250"/>
      <c r="AL41" s="250"/>
      <c r="AO41" s="250"/>
      <c r="AP41" s="250"/>
      <c r="AR41" s="250"/>
      <c r="AS41" s="250"/>
      <c r="AU41" s="250"/>
      <c r="AV41" s="250"/>
      <c r="AX41" s="250"/>
      <c r="AY41" s="250"/>
      <c r="BA41" s="250"/>
      <c r="BB41" s="250"/>
      <c r="BD41" s="250"/>
      <c r="BE41" s="250"/>
      <c r="BF41" s="250"/>
      <c r="BG41" s="250"/>
      <c r="BI41" s="250"/>
      <c r="BJ41" s="250"/>
      <c r="BK41" s="250"/>
      <c r="BL41" s="250"/>
      <c r="BN41" s="250"/>
      <c r="BO41" s="250"/>
      <c r="BP41" s="250"/>
      <c r="BQ41" s="250"/>
      <c r="BS41" s="250"/>
      <c r="BT41" s="250"/>
      <c r="BU41" s="250"/>
      <c r="BV41" s="250"/>
      <c r="BX41" s="250"/>
      <c r="BY41" s="250"/>
      <c r="BZ41" s="250"/>
      <c r="CA41" s="250"/>
      <c r="CC41" s="250"/>
      <c r="CD41" s="250"/>
    </row>
    <row r="42" spans="1:82" s="248" customFormat="1" ht="30" x14ac:dyDescent="0.25">
      <c r="A42" s="218" t="s">
        <v>0</v>
      </c>
      <c r="B42" s="219" t="s">
        <v>193</v>
      </c>
      <c r="C42" s="220"/>
      <c r="D42" s="221"/>
      <c r="E42" s="222"/>
      <c r="F42" s="222"/>
      <c r="G42" s="222"/>
      <c r="H42" s="222"/>
      <c r="I42" s="220"/>
      <c r="J42" s="236"/>
      <c r="K42" s="236"/>
      <c r="L42" s="220"/>
      <c r="M42" s="236"/>
      <c r="N42" s="236"/>
      <c r="O42" s="220"/>
      <c r="P42" s="236"/>
      <c r="Q42" s="236"/>
      <c r="R42" s="220"/>
      <c r="S42" s="236"/>
      <c r="T42" s="236"/>
      <c r="V42" s="236"/>
      <c r="W42" s="236"/>
      <c r="Y42" s="236"/>
      <c r="Z42" s="236"/>
      <c r="AA42" s="220"/>
      <c r="AB42" s="236"/>
      <c r="AC42" s="236"/>
      <c r="AD42" s="220"/>
      <c r="AE42" s="236"/>
      <c r="AF42" s="236"/>
      <c r="AG42" s="220"/>
      <c r="AH42" s="236"/>
      <c r="AI42" s="236"/>
      <c r="AK42" s="236"/>
      <c r="AL42" s="236"/>
      <c r="AO42" s="236"/>
      <c r="AP42" s="236"/>
      <c r="AQ42" s="220"/>
      <c r="AR42" s="236"/>
      <c r="AS42" s="236"/>
      <c r="AT42" s="220"/>
      <c r="AU42" s="236"/>
      <c r="AV42" s="236"/>
      <c r="AW42" s="220"/>
      <c r="AX42" s="236"/>
      <c r="AY42" s="236"/>
      <c r="BA42" s="236"/>
      <c r="BB42" s="236"/>
      <c r="BD42" s="236"/>
      <c r="BE42" s="236"/>
      <c r="BF42" s="236"/>
      <c r="BG42" s="236"/>
      <c r="BI42" s="236"/>
      <c r="BJ42" s="236"/>
      <c r="BK42" s="236"/>
      <c r="BL42" s="236"/>
      <c r="BM42" s="220"/>
      <c r="BN42" s="236"/>
      <c r="BO42" s="236"/>
      <c r="BP42" s="236"/>
      <c r="BQ42" s="236"/>
      <c r="BR42" s="220"/>
      <c r="BS42" s="236"/>
      <c r="BT42" s="236"/>
      <c r="BU42" s="236"/>
      <c r="BV42" s="236"/>
      <c r="BX42" s="236"/>
      <c r="BY42" s="236"/>
      <c r="BZ42" s="236"/>
      <c r="CA42" s="236"/>
      <c r="CC42" s="236"/>
      <c r="CD42" s="236"/>
    </row>
    <row r="43" spans="1:82" x14ac:dyDescent="0.25">
      <c r="A43" s="229" t="s">
        <v>92</v>
      </c>
      <c r="B43" s="229"/>
      <c r="D43" s="227"/>
      <c r="E43" s="228"/>
      <c r="F43" s="228"/>
      <c r="G43" s="228"/>
      <c r="H43" s="228"/>
      <c r="J43" s="234"/>
      <c r="K43" s="230">
        <f>SUM(N43,Q43,T43,W43)</f>
        <v>300.79999999999995</v>
      </c>
      <c r="M43" s="234"/>
      <c r="N43" s="230">
        <v>0</v>
      </c>
      <c r="P43" s="234"/>
      <c r="Q43" s="230">
        <v>0</v>
      </c>
      <c r="S43" s="234"/>
      <c r="T43" s="230">
        <f>16*9.6</f>
        <v>153.6</v>
      </c>
      <c r="V43" s="234"/>
      <c r="W43" s="230">
        <f>16*9.2</f>
        <v>147.19999999999999</v>
      </c>
      <c r="Y43" s="302"/>
      <c r="Z43" s="230">
        <f>SUM(AC43,AF43,AI43,AL43)</f>
        <v>0</v>
      </c>
      <c r="AA43" s="207"/>
      <c r="AB43" s="234"/>
      <c r="AC43" s="230"/>
      <c r="AE43" s="234"/>
      <c r="AF43" s="230"/>
      <c r="AH43" s="234"/>
      <c r="AI43" s="230"/>
      <c r="AK43" s="234"/>
      <c r="AL43" s="230"/>
      <c r="AO43" s="302"/>
      <c r="AP43" s="230">
        <f>SUM(AS43,AV43,AY43,BB43)</f>
        <v>0</v>
      </c>
      <c r="AQ43" s="207"/>
      <c r="AR43" s="234"/>
      <c r="AS43" s="230"/>
      <c r="AU43" s="234"/>
      <c r="AV43" s="230"/>
      <c r="AX43" s="234"/>
      <c r="AY43" s="230"/>
      <c r="BA43" s="234"/>
      <c r="BB43" s="230"/>
      <c r="BD43" s="234"/>
      <c r="BE43" s="230">
        <f>SUM(BJ43,BO43,BT43,BY43)</f>
        <v>0</v>
      </c>
      <c r="BF43" s="234"/>
      <c r="BG43" s="234"/>
      <c r="BI43" s="234"/>
      <c r="BJ43" s="230"/>
      <c r="BK43" s="234"/>
      <c r="BL43" s="234"/>
      <c r="BN43" s="234"/>
      <c r="BO43" s="230"/>
      <c r="BP43" s="234"/>
      <c r="BQ43" s="234"/>
      <c r="BS43" s="234"/>
      <c r="BT43" s="230"/>
      <c r="BU43" s="234"/>
      <c r="BV43" s="234"/>
      <c r="BX43" s="234"/>
      <c r="BY43" s="230"/>
      <c r="BZ43" s="234"/>
      <c r="CA43" s="234"/>
      <c r="CC43" s="234"/>
      <c r="CD43" s="230">
        <f>SUM(K43,Z43,AP43,BE43)</f>
        <v>300.79999999999995</v>
      </c>
    </row>
    <row r="44" spans="1:82" x14ac:dyDescent="0.25">
      <c r="A44" s="229" t="s">
        <v>93</v>
      </c>
      <c r="B44" s="229"/>
      <c r="D44" s="227"/>
      <c r="E44" s="228"/>
      <c r="F44" s="228"/>
      <c r="G44" s="228"/>
      <c r="H44" s="228"/>
      <c r="J44" s="234"/>
      <c r="K44" s="230">
        <f>SUM(N44,Q44,T44,W44)</f>
        <v>0</v>
      </c>
      <c r="M44" s="234"/>
      <c r="N44" s="230">
        <v>0</v>
      </c>
      <c r="P44" s="234"/>
      <c r="Q44" s="230">
        <v>0</v>
      </c>
      <c r="S44" s="234"/>
      <c r="T44" s="230">
        <v>0</v>
      </c>
      <c r="V44" s="234"/>
      <c r="W44" s="230">
        <v>0</v>
      </c>
      <c r="Y44" s="302"/>
      <c r="Z44" s="230">
        <f>SUM(AC44,AF44,AI44,AL44)</f>
        <v>614.40000000000009</v>
      </c>
      <c r="AA44" s="207"/>
      <c r="AB44" s="234"/>
      <c r="AC44" s="230">
        <f>16*9.6</f>
        <v>153.6</v>
      </c>
      <c r="AE44" s="234"/>
      <c r="AF44" s="230">
        <f>16*10</f>
        <v>160</v>
      </c>
      <c r="AH44" s="234"/>
      <c r="AI44" s="230">
        <f>16*9.6</f>
        <v>153.6</v>
      </c>
      <c r="AK44" s="234"/>
      <c r="AL44" s="230">
        <f>16*9.2</f>
        <v>147.19999999999999</v>
      </c>
      <c r="AO44" s="302"/>
      <c r="AP44" s="230">
        <f>SUM(AS44,AV44,AY44,BB44)</f>
        <v>0</v>
      </c>
      <c r="AQ44" s="207"/>
      <c r="AR44" s="234"/>
      <c r="AS44" s="230"/>
      <c r="AU44" s="234"/>
      <c r="AV44" s="230"/>
      <c r="AX44" s="234"/>
      <c r="AY44" s="230"/>
      <c r="BA44" s="234"/>
      <c r="BB44" s="230"/>
      <c r="BD44" s="234"/>
      <c r="BE44" s="230">
        <f t="shared" ref="BE44:BE47" si="31">SUM(BJ44,BO44,BT44,BY44)</f>
        <v>0</v>
      </c>
      <c r="BF44" s="234"/>
      <c r="BG44" s="234"/>
      <c r="BI44" s="234"/>
      <c r="BJ44" s="230"/>
      <c r="BK44" s="234"/>
      <c r="BL44" s="234"/>
      <c r="BN44" s="234"/>
      <c r="BO44" s="230"/>
      <c r="BP44" s="234"/>
      <c r="BQ44" s="234"/>
      <c r="BS44" s="234"/>
      <c r="BT44" s="230"/>
      <c r="BU44" s="234"/>
      <c r="BV44" s="234"/>
      <c r="BX44" s="234"/>
      <c r="BY44" s="230"/>
      <c r="BZ44" s="234"/>
      <c r="CA44" s="234"/>
      <c r="CC44" s="234"/>
      <c r="CD44" s="230">
        <f>SUM(K44,Z44,AP44,BE44)</f>
        <v>614.40000000000009</v>
      </c>
    </row>
    <row r="45" spans="1:82" x14ac:dyDescent="0.25">
      <c r="A45" s="229" t="s">
        <v>94</v>
      </c>
      <c r="B45" s="229"/>
      <c r="D45" s="227"/>
      <c r="E45" s="228"/>
      <c r="F45" s="228"/>
      <c r="G45" s="228"/>
      <c r="H45" s="228"/>
      <c r="J45" s="234"/>
      <c r="K45" s="230">
        <f>SUM(N45,Q45,T45,W45)</f>
        <v>0</v>
      </c>
      <c r="M45" s="234"/>
      <c r="N45" s="230"/>
      <c r="P45" s="234"/>
      <c r="Q45" s="230"/>
      <c r="S45" s="234"/>
      <c r="T45" s="230"/>
      <c r="V45" s="234"/>
      <c r="W45" s="230"/>
      <c r="Y45" s="302"/>
      <c r="Z45" s="230">
        <f>SUM(AC45,AF45,AI45,AL45)</f>
        <v>0</v>
      </c>
      <c r="AA45" s="207"/>
      <c r="AB45" s="234"/>
      <c r="AC45" s="230"/>
      <c r="AE45" s="234"/>
      <c r="AF45" s="230"/>
      <c r="AH45" s="234"/>
      <c r="AI45" s="230"/>
      <c r="AK45" s="234"/>
      <c r="AL45" s="230"/>
      <c r="AO45" s="302"/>
      <c r="AP45" s="230">
        <f>SUM(AS45,AV45,AY45,BB45)</f>
        <v>556.80000000000007</v>
      </c>
      <c r="AQ45" s="207"/>
      <c r="AR45" s="234"/>
      <c r="AS45" s="230">
        <f>16*9.6</f>
        <v>153.6</v>
      </c>
      <c r="AU45" s="234"/>
      <c r="AV45" s="230">
        <f>16*10</f>
        <v>160</v>
      </c>
      <c r="AX45" s="234"/>
      <c r="AY45" s="230">
        <f>16*9.6</f>
        <v>153.6</v>
      </c>
      <c r="BA45" s="234"/>
      <c r="BB45" s="230">
        <f>16*5.6</f>
        <v>89.6</v>
      </c>
      <c r="BD45" s="234"/>
      <c r="BE45" s="230">
        <f t="shared" si="31"/>
        <v>0</v>
      </c>
      <c r="BF45" s="234"/>
      <c r="BG45" s="234"/>
      <c r="BI45" s="234"/>
      <c r="BJ45" s="230"/>
      <c r="BK45" s="234"/>
      <c r="BL45" s="234"/>
      <c r="BN45" s="234"/>
      <c r="BO45" s="230"/>
      <c r="BP45" s="234"/>
      <c r="BQ45" s="234"/>
      <c r="BS45" s="234"/>
      <c r="BT45" s="230"/>
      <c r="BU45" s="234"/>
      <c r="BV45" s="234"/>
      <c r="BX45" s="234"/>
      <c r="BY45" s="230"/>
      <c r="BZ45" s="234"/>
      <c r="CA45" s="234"/>
      <c r="CC45" s="234"/>
      <c r="CD45" s="230">
        <f>SUM(K45,Z45,AP45,BE45)</f>
        <v>556.80000000000007</v>
      </c>
    </row>
    <row r="46" spans="1:82" hidden="1" x14ac:dyDescent="0.25">
      <c r="A46" s="229" t="s">
        <v>95</v>
      </c>
      <c r="B46" s="229"/>
      <c r="D46" s="227"/>
      <c r="E46" s="228"/>
      <c r="F46" s="228"/>
      <c r="G46" s="228"/>
      <c r="H46" s="228"/>
      <c r="J46" s="234"/>
      <c r="K46" s="230">
        <f>SUM(N46,Q46,T46,W46)</f>
        <v>0</v>
      </c>
      <c r="M46" s="234"/>
      <c r="N46" s="230"/>
      <c r="P46" s="234"/>
      <c r="Q46" s="230"/>
      <c r="S46" s="234"/>
      <c r="T46" s="230"/>
      <c r="V46" s="234"/>
      <c r="W46" s="230"/>
      <c r="Y46" s="302"/>
      <c r="Z46" s="230">
        <f>SUM(AC46,AF46,AI46,AL46)</f>
        <v>0</v>
      </c>
      <c r="AA46" s="207"/>
      <c r="AB46" s="234"/>
      <c r="AC46" s="230"/>
      <c r="AE46" s="234"/>
      <c r="AF46" s="230"/>
      <c r="AH46" s="234"/>
      <c r="AI46" s="230"/>
      <c r="AK46" s="234"/>
      <c r="AL46" s="230"/>
      <c r="AO46" s="302"/>
      <c r="AP46" s="230">
        <f>SUM(AS46,AV46,AY46,BB46)</f>
        <v>0</v>
      </c>
      <c r="AQ46" s="207"/>
      <c r="AR46" s="234"/>
      <c r="AS46" s="230"/>
      <c r="AU46" s="234"/>
      <c r="AV46" s="230"/>
      <c r="AX46" s="234"/>
      <c r="AY46" s="230"/>
      <c r="BA46" s="234"/>
      <c r="BB46" s="230"/>
      <c r="BD46" s="234"/>
      <c r="BE46" s="230">
        <f t="shared" si="31"/>
        <v>0</v>
      </c>
      <c r="BF46" s="234"/>
      <c r="BG46" s="234"/>
      <c r="BI46" s="234"/>
      <c r="BJ46" s="230"/>
      <c r="BK46" s="234"/>
      <c r="BL46" s="234"/>
      <c r="BN46" s="234"/>
      <c r="BO46" s="230"/>
      <c r="BP46" s="234"/>
      <c r="BQ46" s="234"/>
      <c r="BS46" s="234"/>
      <c r="BT46" s="230"/>
      <c r="BU46" s="234"/>
      <c r="BV46" s="234"/>
      <c r="BX46" s="234"/>
      <c r="BY46" s="230"/>
      <c r="BZ46" s="234"/>
      <c r="CA46" s="234"/>
      <c r="CC46" s="234"/>
      <c r="CD46" s="230">
        <f>SUM(K46,Z46,AP46,BE46)</f>
        <v>0</v>
      </c>
    </row>
    <row r="47" spans="1:82" hidden="1" x14ac:dyDescent="0.25">
      <c r="A47" s="229" t="s">
        <v>96</v>
      </c>
      <c r="B47" s="229"/>
      <c r="D47" s="227"/>
      <c r="E47" s="228"/>
      <c r="F47" s="228"/>
      <c r="G47" s="228"/>
      <c r="H47" s="228"/>
      <c r="J47" s="234"/>
      <c r="K47" s="230">
        <f>SUM(N47,Q47,T47,W47)</f>
        <v>0</v>
      </c>
      <c r="M47" s="234"/>
      <c r="N47" s="230"/>
      <c r="P47" s="234"/>
      <c r="Q47" s="230"/>
      <c r="S47" s="234"/>
      <c r="T47" s="230"/>
      <c r="V47" s="234"/>
      <c r="W47" s="230"/>
      <c r="Y47" s="234"/>
      <c r="Z47" s="230">
        <f>SUM(AC47,AF47,AI47,AL47)</f>
        <v>0</v>
      </c>
      <c r="AA47" s="207"/>
      <c r="AB47" s="234"/>
      <c r="AC47" s="230"/>
      <c r="AE47" s="234"/>
      <c r="AF47" s="230"/>
      <c r="AH47" s="234"/>
      <c r="AI47" s="230"/>
      <c r="AK47" s="234"/>
      <c r="AL47" s="230"/>
      <c r="AO47" s="234"/>
      <c r="AP47" s="230">
        <f>SUM(AS47,AV47,AY47,BB47)</f>
        <v>0</v>
      </c>
      <c r="AQ47" s="207"/>
      <c r="AR47" s="234"/>
      <c r="AS47" s="230"/>
      <c r="AU47" s="234"/>
      <c r="AV47" s="230"/>
      <c r="AX47" s="234"/>
      <c r="AY47" s="230"/>
      <c r="BA47" s="234"/>
      <c r="BB47" s="230"/>
      <c r="BD47" s="234"/>
      <c r="BE47" s="230">
        <f t="shared" si="31"/>
        <v>0</v>
      </c>
      <c r="BF47" s="234"/>
      <c r="BG47" s="234"/>
      <c r="BI47" s="234"/>
      <c r="BJ47" s="230"/>
      <c r="BK47" s="234"/>
      <c r="BL47" s="234"/>
      <c r="BN47" s="234"/>
      <c r="BO47" s="230"/>
      <c r="BP47" s="234"/>
      <c r="BQ47" s="234"/>
      <c r="BS47" s="234"/>
      <c r="BT47" s="230"/>
      <c r="BU47" s="234"/>
      <c r="BV47" s="234"/>
      <c r="BX47" s="234"/>
      <c r="BY47" s="230"/>
      <c r="BZ47" s="234"/>
      <c r="CA47" s="234"/>
      <c r="CC47" s="234"/>
      <c r="CD47" s="230">
        <f>SUM(K47,Z47,AP47,BE47)</f>
        <v>0</v>
      </c>
    </row>
    <row r="48" spans="1:82" s="207" customFormat="1" hidden="1" outlineLevel="1" x14ac:dyDescent="0.25">
      <c r="D48" s="217"/>
      <c r="J48" s="250"/>
      <c r="K48" s="250"/>
      <c r="M48" s="250"/>
      <c r="N48" s="250"/>
      <c r="P48" s="250"/>
      <c r="Q48" s="250"/>
      <c r="S48" s="250"/>
      <c r="T48" s="250"/>
      <c r="V48" s="250"/>
      <c r="W48" s="250"/>
      <c r="Y48" s="250"/>
      <c r="Z48" s="250"/>
      <c r="AB48" s="250"/>
      <c r="AC48" s="250"/>
      <c r="AE48" s="250"/>
      <c r="AF48" s="250"/>
      <c r="AH48" s="250"/>
      <c r="AI48" s="250"/>
      <c r="AK48" s="250"/>
      <c r="AL48" s="250"/>
      <c r="AO48" s="250"/>
      <c r="AP48" s="250"/>
      <c r="AR48" s="250"/>
      <c r="AS48" s="250"/>
      <c r="AU48" s="250"/>
      <c r="AV48" s="250"/>
      <c r="AX48" s="250"/>
      <c r="AY48" s="250"/>
      <c r="BA48" s="250"/>
      <c r="BB48" s="250"/>
      <c r="BD48" s="250"/>
      <c r="BE48" s="250"/>
      <c r="BF48" s="250"/>
      <c r="BG48" s="250"/>
      <c r="BI48" s="250"/>
      <c r="BJ48" s="250"/>
      <c r="BK48" s="250"/>
      <c r="BL48" s="250"/>
      <c r="BN48" s="250"/>
      <c r="BO48" s="250"/>
      <c r="BP48" s="250"/>
      <c r="BQ48" s="250"/>
      <c r="BS48" s="250"/>
      <c r="BT48" s="250"/>
      <c r="BU48" s="250"/>
      <c r="BV48" s="250"/>
      <c r="BX48" s="250"/>
      <c r="BY48" s="250"/>
      <c r="BZ48" s="250"/>
      <c r="CA48" s="250"/>
      <c r="CC48" s="250"/>
      <c r="CD48" s="250"/>
    </row>
    <row r="49" spans="1:82" s="248" customFormat="1" hidden="1" outlineLevel="1" x14ac:dyDescent="0.25">
      <c r="A49" s="218" t="s">
        <v>208</v>
      </c>
      <c r="B49" s="218"/>
      <c r="C49" s="220"/>
      <c r="D49" s="221"/>
      <c r="E49" s="222"/>
      <c r="F49" s="222"/>
      <c r="G49" s="222"/>
      <c r="H49" s="222"/>
      <c r="I49" s="220"/>
      <c r="J49" s="236"/>
      <c r="K49" s="236"/>
      <c r="L49" s="220"/>
      <c r="M49" s="236"/>
      <c r="N49" s="236"/>
      <c r="O49" s="220"/>
      <c r="P49" s="236"/>
      <c r="Q49" s="236"/>
      <c r="R49" s="220"/>
      <c r="S49" s="236"/>
      <c r="T49" s="236"/>
      <c r="V49" s="236"/>
      <c r="W49" s="236"/>
      <c r="Y49" s="236"/>
      <c r="Z49" s="236"/>
      <c r="AA49" s="220"/>
      <c r="AB49" s="236"/>
      <c r="AC49" s="236"/>
      <c r="AD49" s="220"/>
      <c r="AE49" s="236"/>
      <c r="AF49" s="236"/>
      <c r="AG49" s="220"/>
      <c r="AH49" s="236"/>
      <c r="AI49" s="236"/>
      <c r="AK49" s="236"/>
      <c r="AL49" s="236"/>
      <c r="AO49" s="236"/>
      <c r="AP49" s="236"/>
      <c r="AQ49" s="220"/>
      <c r="AR49" s="236"/>
      <c r="AS49" s="236"/>
      <c r="AT49" s="220"/>
      <c r="AU49" s="236"/>
      <c r="AV49" s="236"/>
      <c r="AW49" s="220"/>
      <c r="AX49" s="236"/>
      <c r="AY49" s="236"/>
      <c r="BA49" s="236"/>
      <c r="BB49" s="236"/>
      <c r="BD49" s="236"/>
      <c r="BE49" s="236"/>
      <c r="BF49" s="236"/>
      <c r="BG49" s="236"/>
      <c r="BI49" s="236"/>
      <c r="BJ49" s="236"/>
      <c r="BK49" s="236"/>
      <c r="BL49" s="236"/>
      <c r="BM49" s="220"/>
      <c r="BN49" s="236"/>
      <c r="BO49" s="236"/>
      <c r="BP49" s="236"/>
      <c r="BQ49" s="236"/>
      <c r="BR49" s="220"/>
      <c r="BS49" s="236"/>
      <c r="BT49" s="236"/>
      <c r="BU49" s="236"/>
      <c r="BV49" s="236"/>
      <c r="BX49" s="236"/>
      <c r="BY49" s="236"/>
      <c r="BZ49" s="236"/>
      <c r="CA49" s="236"/>
      <c r="CC49" s="236"/>
      <c r="CD49" s="236"/>
    </row>
    <row r="50" spans="1:82" hidden="1" outlineLevel="1" x14ac:dyDescent="0.25">
      <c r="A50" s="230" t="s">
        <v>212</v>
      </c>
      <c r="B50" s="230"/>
      <c r="D50" s="227"/>
      <c r="E50" s="228"/>
      <c r="F50" s="228"/>
      <c r="G50" s="228"/>
      <c r="H50" s="228"/>
      <c r="I50" s="250"/>
      <c r="J50" s="234"/>
      <c r="K50" s="234"/>
      <c r="M50" s="234"/>
      <c r="N50" s="234"/>
      <c r="P50" s="234"/>
      <c r="Q50" s="234"/>
      <c r="S50" s="234"/>
      <c r="T50" s="234"/>
      <c r="V50" s="234"/>
      <c r="W50" s="234"/>
      <c r="Y50" s="234"/>
      <c r="Z50" s="234"/>
      <c r="AA50" s="207"/>
      <c r="AB50" s="234"/>
      <c r="AC50" s="234"/>
      <c r="AE50" s="234"/>
      <c r="AF50" s="234"/>
      <c r="AH50" s="234"/>
      <c r="AI50" s="234"/>
      <c r="AK50" s="234"/>
      <c r="AL50" s="234"/>
      <c r="AO50" s="234"/>
      <c r="AP50" s="234"/>
      <c r="AQ50" s="207"/>
      <c r="AR50" s="234"/>
      <c r="AS50" s="234"/>
      <c r="AU50" s="234"/>
      <c r="AV50" s="234"/>
      <c r="AX50" s="234"/>
      <c r="AY50" s="234"/>
      <c r="BA50" s="234"/>
      <c r="BB50" s="234"/>
      <c r="BD50" s="234"/>
      <c r="BE50" s="234"/>
      <c r="BF50" s="234"/>
      <c r="BG50" s="234"/>
      <c r="BH50" s="303"/>
      <c r="BI50" s="234"/>
      <c r="BJ50" s="234"/>
      <c r="BK50" s="234"/>
      <c r="BL50" s="234"/>
      <c r="BN50" s="234"/>
      <c r="BO50" s="234"/>
      <c r="BP50" s="234"/>
      <c r="BQ50" s="234"/>
      <c r="BS50" s="234"/>
      <c r="BT50" s="234"/>
      <c r="BU50" s="234"/>
      <c r="BV50" s="234"/>
      <c r="BX50" s="234"/>
      <c r="BY50" s="234"/>
      <c r="BZ50" s="234"/>
      <c r="CA50" s="234"/>
      <c r="CC50" s="234"/>
      <c r="CD50" s="234"/>
    </row>
    <row r="51" spans="1:82" hidden="1" outlineLevel="1" x14ac:dyDescent="0.25">
      <c r="A51" s="230" t="s">
        <v>205</v>
      </c>
      <c r="B51" s="230"/>
      <c r="D51" s="227"/>
      <c r="E51" s="228"/>
      <c r="F51" s="228"/>
      <c r="G51" s="228"/>
      <c r="H51" s="228"/>
      <c r="I51" s="250"/>
      <c r="J51" s="234"/>
      <c r="K51" s="234"/>
      <c r="M51" s="234"/>
      <c r="N51" s="234"/>
      <c r="P51" s="234"/>
      <c r="Q51" s="234"/>
      <c r="S51" s="234"/>
      <c r="T51" s="234"/>
      <c r="V51" s="234"/>
      <c r="W51" s="234"/>
      <c r="Y51" s="234"/>
      <c r="Z51" s="234"/>
      <c r="AA51" s="207"/>
      <c r="AB51" s="234"/>
      <c r="AC51" s="234"/>
      <c r="AE51" s="234"/>
      <c r="AF51" s="234"/>
      <c r="AH51" s="234"/>
      <c r="AI51" s="234"/>
      <c r="AK51" s="234"/>
      <c r="AL51" s="234"/>
      <c r="AO51" s="234"/>
      <c r="AP51" s="234"/>
      <c r="AQ51" s="207"/>
      <c r="AR51" s="234"/>
      <c r="AS51" s="234"/>
      <c r="AU51" s="234"/>
      <c r="AV51" s="234"/>
      <c r="AX51" s="234"/>
      <c r="AY51" s="234"/>
      <c r="BA51" s="234"/>
      <c r="BB51" s="234"/>
      <c r="BD51" s="234"/>
      <c r="BE51" s="234"/>
      <c r="BF51" s="234"/>
      <c r="BG51" s="234"/>
      <c r="BI51" s="234"/>
      <c r="BJ51" s="234"/>
      <c r="BK51" s="234"/>
      <c r="BL51" s="234"/>
      <c r="BN51" s="234"/>
      <c r="BO51" s="234"/>
      <c r="BP51" s="234"/>
      <c r="BQ51" s="234"/>
      <c r="BS51" s="234"/>
      <c r="BT51" s="234"/>
      <c r="BU51" s="234"/>
      <c r="BV51" s="234"/>
      <c r="BX51" s="234"/>
      <c r="BY51" s="234"/>
      <c r="BZ51" s="234"/>
      <c r="CA51" s="234"/>
      <c r="CC51" s="234"/>
      <c r="CD51" s="234"/>
    </row>
    <row r="52" spans="1:82" hidden="1" outlineLevel="1" x14ac:dyDescent="0.25">
      <c r="A52" s="230" t="s">
        <v>206</v>
      </c>
      <c r="B52" s="230"/>
      <c r="D52" s="227"/>
      <c r="E52" s="228"/>
      <c r="F52" s="228"/>
      <c r="G52" s="228"/>
      <c r="H52" s="228"/>
      <c r="I52" s="250"/>
      <c r="J52" s="234"/>
      <c r="K52" s="234"/>
      <c r="M52" s="234"/>
      <c r="N52" s="234"/>
      <c r="P52" s="234"/>
      <c r="Q52" s="234"/>
      <c r="S52" s="234"/>
      <c r="T52" s="234"/>
      <c r="V52" s="234"/>
      <c r="W52" s="234"/>
      <c r="Y52" s="234"/>
      <c r="Z52" s="234"/>
      <c r="AA52" s="207"/>
      <c r="AB52" s="234"/>
      <c r="AC52" s="234"/>
      <c r="AE52" s="234"/>
      <c r="AF52" s="234"/>
      <c r="AH52" s="234"/>
      <c r="AI52" s="234"/>
      <c r="AK52" s="234"/>
      <c r="AL52" s="234"/>
      <c r="AO52" s="234"/>
      <c r="AP52" s="234"/>
      <c r="AQ52" s="207"/>
      <c r="AR52" s="234"/>
      <c r="AS52" s="234"/>
      <c r="AU52" s="234"/>
      <c r="AV52" s="234"/>
      <c r="AX52" s="234"/>
      <c r="AY52" s="234"/>
      <c r="BA52" s="234"/>
      <c r="BB52" s="234"/>
      <c r="BD52" s="234"/>
      <c r="BE52" s="234"/>
      <c r="BF52" s="234"/>
      <c r="BG52" s="234"/>
      <c r="BI52" s="234"/>
      <c r="BJ52" s="234"/>
      <c r="BK52" s="234"/>
      <c r="BL52" s="234"/>
      <c r="BN52" s="234"/>
      <c r="BO52" s="234"/>
      <c r="BP52" s="234"/>
      <c r="BQ52" s="234"/>
      <c r="BS52" s="234"/>
      <c r="BT52" s="234"/>
      <c r="BU52" s="234"/>
      <c r="BV52" s="234"/>
      <c r="BX52" s="234"/>
      <c r="BY52" s="234"/>
      <c r="BZ52" s="234"/>
      <c r="CA52" s="234"/>
      <c r="CC52" s="234"/>
      <c r="CD52" s="234"/>
    </row>
    <row r="53" spans="1:82" hidden="1" outlineLevel="1" x14ac:dyDescent="0.25">
      <c r="A53" s="230" t="s">
        <v>207</v>
      </c>
      <c r="B53" s="230"/>
      <c r="D53" s="227"/>
      <c r="E53" s="228"/>
      <c r="F53" s="228"/>
      <c r="G53" s="228"/>
      <c r="H53" s="228"/>
      <c r="I53" s="250"/>
      <c r="J53" s="234"/>
      <c r="K53" s="234"/>
      <c r="M53" s="234"/>
      <c r="N53" s="234"/>
      <c r="P53" s="234"/>
      <c r="Q53" s="234"/>
      <c r="S53" s="234"/>
      <c r="T53" s="234"/>
      <c r="V53" s="234"/>
      <c r="W53" s="234"/>
      <c r="Y53" s="234"/>
      <c r="Z53" s="234"/>
      <c r="AA53" s="207"/>
      <c r="AB53" s="234"/>
      <c r="AC53" s="234"/>
      <c r="AE53" s="234"/>
      <c r="AF53" s="234"/>
      <c r="AH53" s="234"/>
      <c r="AI53" s="234"/>
      <c r="AK53" s="234"/>
      <c r="AL53" s="234"/>
      <c r="AO53" s="234"/>
      <c r="AP53" s="234"/>
      <c r="AQ53" s="207"/>
      <c r="AR53" s="234"/>
      <c r="AS53" s="234"/>
      <c r="AU53" s="234"/>
      <c r="AV53" s="234"/>
      <c r="AX53" s="234"/>
      <c r="AY53" s="234"/>
      <c r="BA53" s="234"/>
      <c r="BB53" s="234"/>
      <c r="BD53" s="234"/>
      <c r="BE53" s="234"/>
      <c r="BF53" s="234"/>
      <c r="BG53" s="234"/>
      <c r="BI53" s="234"/>
      <c r="BJ53" s="234"/>
      <c r="BK53" s="234"/>
      <c r="BL53" s="234"/>
      <c r="BN53" s="234"/>
      <c r="BO53" s="234"/>
      <c r="BP53" s="234"/>
      <c r="BQ53" s="234"/>
      <c r="BS53" s="234"/>
      <c r="BT53" s="234"/>
      <c r="BU53" s="234"/>
      <c r="BV53" s="234"/>
      <c r="BX53" s="234"/>
      <c r="BY53" s="234"/>
      <c r="BZ53" s="234"/>
      <c r="CA53" s="234"/>
      <c r="CC53" s="234"/>
      <c r="CD53" s="234"/>
    </row>
    <row r="54" spans="1:82" hidden="1" outlineLevel="1" x14ac:dyDescent="0.25">
      <c r="A54" s="230" t="s">
        <v>187</v>
      </c>
      <c r="B54" s="230"/>
      <c r="D54" s="227"/>
      <c r="E54" s="228"/>
      <c r="F54" s="228"/>
      <c r="G54" s="228"/>
      <c r="H54" s="228"/>
      <c r="I54" s="250"/>
      <c r="J54" s="234"/>
      <c r="K54" s="234"/>
      <c r="M54" s="234"/>
      <c r="N54" s="234"/>
      <c r="P54" s="234"/>
      <c r="Q54" s="234"/>
      <c r="S54" s="234"/>
      <c r="T54" s="234"/>
      <c r="V54" s="234"/>
      <c r="W54" s="234"/>
      <c r="Y54" s="234"/>
      <c r="Z54" s="234"/>
      <c r="AA54" s="207"/>
      <c r="AB54" s="234"/>
      <c r="AC54" s="234"/>
      <c r="AE54" s="234"/>
      <c r="AF54" s="234"/>
      <c r="AH54" s="234"/>
      <c r="AI54" s="234"/>
      <c r="AK54" s="234"/>
      <c r="AL54" s="234"/>
      <c r="AO54" s="234"/>
      <c r="AP54" s="234"/>
      <c r="AQ54" s="207"/>
      <c r="AR54" s="234"/>
      <c r="AS54" s="234"/>
      <c r="AU54" s="234"/>
      <c r="AV54" s="234"/>
      <c r="AX54" s="234"/>
      <c r="AY54" s="234"/>
      <c r="BA54" s="234"/>
      <c r="BB54" s="234"/>
      <c r="BD54" s="234"/>
      <c r="BE54" s="234"/>
      <c r="BF54" s="234"/>
      <c r="BG54" s="234"/>
      <c r="BI54" s="234"/>
      <c r="BJ54" s="234"/>
      <c r="BK54" s="234"/>
      <c r="BL54" s="234"/>
      <c r="BN54" s="234"/>
      <c r="BO54" s="234"/>
      <c r="BP54" s="234"/>
      <c r="BQ54" s="234"/>
      <c r="BS54" s="234"/>
      <c r="BT54" s="234"/>
      <c r="BU54" s="234"/>
      <c r="BV54" s="234"/>
      <c r="BX54" s="234"/>
      <c r="BY54" s="234"/>
      <c r="BZ54" s="234"/>
      <c r="CA54" s="234"/>
      <c r="CC54" s="234"/>
      <c r="CD54" s="234"/>
    </row>
    <row r="55" spans="1:82" hidden="1" outlineLevel="1" x14ac:dyDescent="0.25">
      <c r="A55" s="230" t="s">
        <v>200</v>
      </c>
      <c r="B55" s="230"/>
      <c r="D55" s="227"/>
      <c r="E55" s="228"/>
      <c r="F55" s="228"/>
      <c r="G55" s="228"/>
      <c r="H55" s="228"/>
      <c r="I55" s="250"/>
      <c r="J55" s="234"/>
      <c r="K55" s="234"/>
      <c r="M55" s="234"/>
      <c r="N55" s="234"/>
      <c r="P55" s="234"/>
      <c r="Q55" s="234"/>
      <c r="S55" s="234"/>
      <c r="T55" s="234"/>
      <c r="V55" s="234"/>
      <c r="W55" s="234"/>
      <c r="Y55" s="234"/>
      <c r="Z55" s="234"/>
      <c r="AA55" s="207"/>
      <c r="AB55" s="234"/>
      <c r="AC55" s="234"/>
      <c r="AE55" s="234"/>
      <c r="AF55" s="234"/>
      <c r="AH55" s="234"/>
      <c r="AI55" s="234"/>
      <c r="AK55" s="234"/>
      <c r="AL55" s="234"/>
      <c r="AO55" s="234"/>
      <c r="AP55" s="234"/>
      <c r="AQ55" s="207"/>
      <c r="AR55" s="234"/>
      <c r="AS55" s="234"/>
      <c r="AU55" s="234"/>
      <c r="AV55" s="234"/>
      <c r="AX55" s="234"/>
      <c r="AY55" s="234"/>
      <c r="BA55" s="234"/>
      <c r="BB55" s="234"/>
      <c r="BD55" s="234"/>
      <c r="BE55" s="234"/>
      <c r="BF55" s="234"/>
      <c r="BG55" s="234"/>
      <c r="BI55" s="234"/>
      <c r="BJ55" s="234"/>
      <c r="BK55" s="234"/>
      <c r="BL55" s="234"/>
      <c r="BN55" s="234"/>
      <c r="BO55" s="234"/>
      <c r="BP55" s="234"/>
      <c r="BQ55" s="234"/>
      <c r="BS55" s="234"/>
      <c r="BT55" s="234"/>
      <c r="BU55" s="234"/>
      <c r="BV55" s="234"/>
      <c r="BX55" s="234"/>
      <c r="BY55" s="234"/>
      <c r="BZ55" s="234"/>
      <c r="CA55" s="234"/>
      <c r="CC55" s="234"/>
      <c r="CD55" s="234"/>
    </row>
    <row r="56" spans="1:82" hidden="1" outlineLevel="1" x14ac:dyDescent="0.25">
      <c r="A56" s="230" t="s">
        <v>201</v>
      </c>
      <c r="B56" s="230"/>
      <c r="D56" s="227"/>
      <c r="E56" s="228"/>
      <c r="F56" s="228"/>
      <c r="G56" s="228"/>
      <c r="H56" s="228"/>
      <c r="I56" s="250"/>
      <c r="J56" s="234"/>
      <c r="K56" s="234"/>
      <c r="M56" s="234"/>
      <c r="N56" s="234"/>
      <c r="P56" s="234"/>
      <c r="Q56" s="234"/>
      <c r="S56" s="234"/>
      <c r="T56" s="234"/>
      <c r="V56" s="234"/>
      <c r="W56" s="234"/>
      <c r="Y56" s="234"/>
      <c r="Z56" s="234"/>
      <c r="AA56" s="207"/>
      <c r="AB56" s="234"/>
      <c r="AC56" s="234"/>
      <c r="AE56" s="234"/>
      <c r="AF56" s="234"/>
      <c r="AH56" s="234"/>
      <c r="AI56" s="234"/>
      <c r="AK56" s="234"/>
      <c r="AL56" s="234"/>
      <c r="AO56" s="234"/>
      <c r="AP56" s="234"/>
      <c r="AQ56" s="207"/>
      <c r="AR56" s="234"/>
      <c r="AS56" s="234"/>
      <c r="AU56" s="234"/>
      <c r="AV56" s="234"/>
      <c r="AX56" s="234"/>
      <c r="AY56" s="234"/>
      <c r="BA56" s="234"/>
      <c r="BB56" s="234"/>
      <c r="BD56" s="234"/>
      <c r="BE56" s="234"/>
      <c r="BF56" s="234"/>
      <c r="BG56" s="234"/>
      <c r="BI56" s="234"/>
      <c r="BJ56" s="234"/>
      <c r="BK56" s="234"/>
      <c r="BL56" s="234"/>
      <c r="BN56" s="234"/>
      <c r="BO56" s="234"/>
      <c r="BP56" s="234"/>
      <c r="BQ56" s="234"/>
      <c r="BS56" s="234"/>
      <c r="BT56" s="234"/>
      <c r="BU56" s="234"/>
      <c r="BV56" s="234"/>
      <c r="BX56" s="234"/>
      <c r="BY56" s="234"/>
      <c r="BZ56" s="234"/>
      <c r="CA56" s="234"/>
      <c r="CC56" s="234"/>
      <c r="CD56" s="234"/>
    </row>
    <row r="57" spans="1:82" hidden="1" outlineLevel="1" x14ac:dyDescent="0.25">
      <c r="A57" s="230" t="s">
        <v>202</v>
      </c>
      <c r="B57" s="230"/>
      <c r="D57" s="227"/>
      <c r="E57" s="228"/>
      <c r="F57" s="228"/>
      <c r="G57" s="228"/>
      <c r="H57" s="228"/>
      <c r="I57" s="250"/>
      <c r="J57" s="234"/>
      <c r="K57" s="234"/>
      <c r="M57" s="234"/>
      <c r="N57" s="234"/>
      <c r="P57" s="234"/>
      <c r="Q57" s="234"/>
      <c r="S57" s="234"/>
      <c r="T57" s="234"/>
      <c r="V57" s="234"/>
      <c r="W57" s="234"/>
      <c r="Y57" s="234"/>
      <c r="Z57" s="234"/>
      <c r="AA57" s="207"/>
      <c r="AB57" s="234"/>
      <c r="AC57" s="234"/>
      <c r="AE57" s="234"/>
      <c r="AF57" s="234"/>
      <c r="AH57" s="234"/>
      <c r="AI57" s="234"/>
      <c r="AK57" s="234"/>
      <c r="AL57" s="234"/>
      <c r="AO57" s="234"/>
      <c r="AP57" s="234"/>
      <c r="AQ57" s="207"/>
      <c r="AR57" s="234"/>
      <c r="AS57" s="234"/>
      <c r="AU57" s="234"/>
      <c r="AV57" s="234"/>
      <c r="AX57" s="234"/>
      <c r="AY57" s="234"/>
      <c r="BA57" s="234"/>
      <c r="BB57" s="234"/>
      <c r="BD57" s="234"/>
      <c r="BE57" s="234"/>
      <c r="BF57" s="234"/>
      <c r="BG57" s="234"/>
      <c r="BI57" s="234"/>
      <c r="BJ57" s="234"/>
      <c r="BK57" s="234"/>
      <c r="BL57" s="234"/>
      <c r="BN57" s="234"/>
      <c r="BO57" s="234"/>
      <c r="BP57" s="234"/>
      <c r="BQ57" s="234"/>
      <c r="BS57" s="234"/>
      <c r="BT57" s="234"/>
      <c r="BU57" s="234"/>
      <c r="BV57" s="234"/>
      <c r="BX57" s="234"/>
      <c r="BY57" s="234"/>
      <c r="BZ57" s="234"/>
      <c r="CA57" s="234"/>
      <c r="CC57" s="234"/>
      <c r="CD57" s="234"/>
    </row>
    <row r="58" spans="1:82" hidden="1" outlineLevel="1" x14ac:dyDescent="0.25">
      <c r="A58" s="229" t="s">
        <v>203</v>
      </c>
      <c r="B58" s="229"/>
      <c r="D58" s="227"/>
      <c r="E58" s="228"/>
      <c r="F58" s="228"/>
      <c r="G58" s="228"/>
      <c r="H58" s="228"/>
      <c r="J58" s="234"/>
      <c r="K58" s="234"/>
      <c r="M58" s="234"/>
      <c r="N58" s="234"/>
      <c r="P58" s="234"/>
      <c r="Q58" s="234"/>
      <c r="S58" s="234"/>
      <c r="T58" s="234"/>
      <c r="V58" s="234"/>
      <c r="W58" s="234"/>
      <c r="Y58" s="234"/>
      <c r="Z58" s="234"/>
      <c r="AA58" s="207"/>
      <c r="AB58" s="234"/>
      <c r="AC58" s="234"/>
      <c r="AE58" s="234"/>
      <c r="AF58" s="234"/>
      <c r="AH58" s="234"/>
      <c r="AI58" s="234"/>
      <c r="AK58" s="234"/>
      <c r="AL58" s="234"/>
      <c r="AO58" s="234"/>
      <c r="AP58" s="234"/>
      <c r="AQ58" s="207"/>
      <c r="AR58" s="234"/>
      <c r="AS58" s="234"/>
      <c r="AU58" s="234"/>
      <c r="AV58" s="234"/>
      <c r="AX58" s="234"/>
      <c r="AY58" s="234"/>
      <c r="BA58" s="234"/>
      <c r="BB58" s="234"/>
      <c r="BD58" s="234"/>
      <c r="BE58" s="234"/>
      <c r="BF58" s="234"/>
      <c r="BG58" s="234"/>
      <c r="BI58" s="234"/>
      <c r="BJ58" s="234"/>
      <c r="BK58" s="234"/>
      <c r="BL58" s="234"/>
      <c r="BN58" s="234"/>
      <c r="BO58" s="234"/>
      <c r="BP58" s="234"/>
      <c r="BQ58" s="234"/>
      <c r="BS58" s="234"/>
      <c r="BT58" s="234"/>
      <c r="BU58" s="234"/>
      <c r="BV58" s="234"/>
      <c r="BX58" s="234"/>
      <c r="BY58" s="234"/>
      <c r="BZ58" s="234"/>
      <c r="CA58" s="234"/>
      <c r="CC58" s="234"/>
      <c r="CD58" s="234"/>
    </row>
    <row r="59" spans="1:82" s="207" customFormat="1" ht="18" hidden="1" customHeight="1" collapsed="1" x14ac:dyDescent="0.25">
      <c r="A59" s="220" t="s">
        <v>211</v>
      </c>
      <c r="D59" s="217"/>
      <c r="J59" s="250"/>
      <c r="K59" s="250"/>
      <c r="M59" s="250"/>
      <c r="N59" s="250"/>
      <c r="P59" s="250"/>
      <c r="Q59" s="250"/>
      <c r="S59" s="250"/>
      <c r="T59" s="250"/>
      <c r="V59" s="250"/>
      <c r="W59" s="250"/>
      <c r="Y59" s="250"/>
      <c r="Z59" s="250"/>
      <c r="AB59" s="250"/>
      <c r="AC59" s="250"/>
      <c r="AE59" s="250"/>
      <c r="AF59" s="250"/>
      <c r="AH59" s="250"/>
      <c r="AI59" s="250"/>
      <c r="AK59" s="250"/>
      <c r="AL59" s="250"/>
      <c r="AO59" s="250"/>
      <c r="AP59" s="250"/>
      <c r="AR59" s="250"/>
      <c r="AS59" s="250"/>
      <c r="AU59" s="250"/>
      <c r="AV59" s="250"/>
      <c r="AX59" s="250"/>
      <c r="AY59" s="250"/>
      <c r="BA59" s="250"/>
      <c r="BB59" s="250"/>
      <c r="BD59" s="250"/>
      <c r="BE59" s="250"/>
      <c r="BF59" s="250"/>
      <c r="BG59" s="250"/>
      <c r="BI59" s="250"/>
      <c r="BJ59" s="250"/>
      <c r="BK59" s="250"/>
      <c r="BL59" s="250"/>
      <c r="BN59" s="250"/>
      <c r="BO59" s="250"/>
      <c r="BP59" s="250"/>
      <c r="BQ59" s="250"/>
      <c r="BS59" s="250"/>
      <c r="BT59" s="250"/>
      <c r="BU59" s="250"/>
      <c r="BV59" s="250"/>
      <c r="BX59" s="250"/>
      <c r="BY59" s="250"/>
      <c r="BZ59" s="250"/>
      <c r="CA59" s="250"/>
      <c r="CC59" s="250"/>
      <c r="CD59" s="250"/>
    </row>
    <row r="60" spans="1:82" s="248" customFormat="1" hidden="1" x14ac:dyDescent="0.25">
      <c r="A60" s="218" t="s">
        <v>1</v>
      </c>
      <c r="B60" s="218"/>
      <c r="C60" s="220"/>
      <c r="D60" s="221"/>
      <c r="E60" s="222"/>
      <c r="F60" s="222"/>
      <c r="G60" s="222"/>
      <c r="H60" s="222"/>
      <c r="I60" s="220"/>
      <c r="J60" s="236"/>
      <c r="K60" s="236"/>
      <c r="L60" s="220"/>
      <c r="M60" s="236"/>
      <c r="N60" s="236"/>
      <c r="O60" s="220"/>
      <c r="P60" s="236"/>
      <c r="Q60" s="236"/>
      <c r="R60" s="220"/>
      <c r="S60" s="236"/>
      <c r="T60" s="236"/>
      <c r="V60" s="236"/>
      <c r="W60" s="236"/>
      <c r="Y60" s="236"/>
      <c r="Z60" s="236"/>
      <c r="AA60" s="220"/>
      <c r="AB60" s="236"/>
      <c r="AC60" s="236"/>
      <c r="AD60" s="220"/>
      <c r="AE60" s="236"/>
      <c r="AF60" s="236"/>
      <c r="AG60" s="220"/>
      <c r="AH60" s="236"/>
      <c r="AI60" s="236"/>
      <c r="AK60" s="236"/>
      <c r="AL60" s="236"/>
      <c r="AO60" s="236"/>
      <c r="AP60" s="236"/>
      <c r="AQ60" s="220"/>
      <c r="AR60" s="236"/>
      <c r="AS60" s="236"/>
      <c r="AT60" s="220"/>
      <c r="AU60" s="236"/>
      <c r="AV60" s="236"/>
      <c r="AW60" s="220"/>
      <c r="AX60" s="236"/>
      <c r="AY60" s="236"/>
      <c r="BA60" s="236"/>
      <c r="BB60" s="236"/>
      <c r="BD60" s="236"/>
      <c r="BE60" s="236"/>
      <c r="BF60" s="236"/>
      <c r="BG60" s="236"/>
      <c r="BI60" s="236"/>
      <c r="BJ60" s="236"/>
      <c r="BK60" s="236"/>
      <c r="BL60" s="236"/>
      <c r="BM60" s="220"/>
      <c r="BN60" s="236"/>
      <c r="BO60" s="236"/>
      <c r="BP60" s="236"/>
      <c r="BQ60" s="236"/>
      <c r="BR60" s="220"/>
      <c r="BS60" s="236"/>
      <c r="BT60" s="236"/>
      <c r="BU60" s="236"/>
      <c r="BV60" s="236"/>
      <c r="BX60" s="236"/>
      <c r="BY60" s="236"/>
      <c r="BZ60" s="236"/>
      <c r="CA60" s="236"/>
      <c r="CC60" s="236"/>
      <c r="CD60" s="236"/>
    </row>
    <row r="61" spans="1:82" hidden="1" x14ac:dyDescent="0.25">
      <c r="A61" s="229" t="s">
        <v>931</v>
      </c>
      <c r="B61" s="229"/>
      <c r="D61" s="231"/>
      <c r="E61" s="232"/>
      <c r="F61" s="232"/>
      <c r="G61" s="232"/>
      <c r="H61" s="232"/>
      <c r="I61" s="250"/>
      <c r="J61" s="234"/>
      <c r="K61" s="234"/>
      <c r="M61" s="234"/>
      <c r="N61" s="234"/>
      <c r="P61" s="234"/>
      <c r="Q61" s="234"/>
      <c r="S61" s="234"/>
      <c r="T61" s="234"/>
      <c r="V61" s="234"/>
      <c r="W61" s="234"/>
      <c r="Y61" s="234"/>
      <c r="Z61" s="234"/>
      <c r="AA61" s="207"/>
      <c r="AB61" s="234"/>
      <c r="AC61" s="234"/>
      <c r="AE61" s="234"/>
      <c r="AF61" s="234"/>
      <c r="AH61" s="234"/>
      <c r="AI61" s="234"/>
      <c r="AK61" s="234"/>
      <c r="AL61" s="234"/>
      <c r="AO61" s="234"/>
      <c r="AP61" s="234"/>
      <c r="AQ61" s="207"/>
      <c r="AR61" s="234"/>
      <c r="AS61" s="234"/>
      <c r="AU61" s="234"/>
      <c r="AV61" s="234"/>
      <c r="AX61" s="234"/>
      <c r="AY61" s="234"/>
      <c r="BA61" s="234"/>
      <c r="BB61" s="234"/>
      <c r="BD61" s="234"/>
      <c r="BE61" s="234"/>
      <c r="BF61" s="230">
        <f>SUM(BK61,BP61,BU61,BZ61)</f>
        <v>0</v>
      </c>
      <c r="BG61" s="234"/>
      <c r="BI61" s="234"/>
      <c r="BJ61" s="234"/>
      <c r="BK61" s="230"/>
      <c r="BL61" s="234"/>
      <c r="BN61" s="234"/>
      <c r="BO61" s="234"/>
      <c r="BP61" s="230"/>
      <c r="BQ61" s="234"/>
      <c r="BS61" s="234"/>
      <c r="BT61" s="234"/>
      <c r="BU61" s="230"/>
      <c r="BV61" s="234"/>
      <c r="BX61" s="234"/>
      <c r="BY61" s="234"/>
      <c r="BZ61" s="230"/>
      <c r="CA61" s="234"/>
      <c r="CC61" s="234"/>
      <c r="CD61" s="234"/>
    </row>
    <row r="62" spans="1:82" hidden="1" x14ac:dyDescent="0.25">
      <c r="A62" s="229" t="s">
        <v>932</v>
      </c>
      <c r="B62" s="229"/>
      <c r="D62" s="233"/>
      <c r="E62" s="234"/>
      <c r="F62" s="234"/>
      <c r="G62" s="234"/>
      <c r="H62" s="234"/>
      <c r="I62" s="250"/>
      <c r="J62" s="234"/>
      <c r="K62" s="234"/>
      <c r="M62" s="234"/>
      <c r="N62" s="234"/>
      <c r="P62" s="234"/>
      <c r="Q62" s="234"/>
      <c r="S62" s="234"/>
      <c r="T62" s="234"/>
      <c r="V62" s="234"/>
      <c r="W62" s="234"/>
      <c r="Y62" s="234"/>
      <c r="Z62" s="234"/>
      <c r="AA62" s="207"/>
      <c r="AB62" s="234"/>
      <c r="AC62" s="234"/>
      <c r="AE62" s="234"/>
      <c r="AF62" s="234"/>
      <c r="AH62" s="234"/>
      <c r="AI62" s="234"/>
      <c r="AK62" s="234"/>
      <c r="AL62" s="234"/>
      <c r="AO62" s="234"/>
      <c r="AP62" s="234"/>
      <c r="AQ62" s="207"/>
      <c r="AR62" s="234"/>
      <c r="AS62" s="234"/>
      <c r="AU62" s="234"/>
      <c r="AV62" s="234"/>
      <c r="AX62" s="234"/>
      <c r="AY62" s="234"/>
      <c r="BA62" s="234"/>
      <c r="BB62" s="234"/>
      <c r="BD62" s="234"/>
      <c r="BE62" s="234"/>
      <c r="BF62" s="230">
        <f t="shared" ref="BF62:BF76" si="32">SUM(BK62,BP62,BU62,BZ62)</f>
        <v>0</v>
      </c>
      <c r="BG62" s="234"/>
      <c r="BI62" s="234"/>
      <c r="BJ62" s="234"/>
      <c r="BK62" s="230"/>
      <c r="BL62" s="234"/>
      <c r="BN62" s="234"/>
      <c r="BO62" s="234"/>
      <c r="BP62" s="230"/>
      <c r="BQ62" s="234"/>
      <c r="BS62" s="234"/>
      <c r="BT62" s="234"/>
      <c r="BU62" s="230"/>
      <c r="BV62" s="234"/>
      <c r="BX62" s="234"/>
      <c r="BY62" s="234"/>
      <c r="BZ62" s="230"/>
      <c r="CA62" s="234"/>
      <c r="CC62" s="234"/>
      <c r="CD62" s="234"/>
    </row>
    <row r="63" spans="1:82" hidden="1" x14ac:dyDescent="0.25">
      <c r="A63" s="229" t="s">
        <v>933</v>
      </c>
      <c r="B63" s="229"/>
      <c r="D63" s="233"/>
      <c r="E63" s="234"/>
      <c r="F63" s="234"/>
      <c r="G63" s="234"/>
      <c r="H63" s="234"/>
      <c r="I63" s="250"/>
      <c r="J63" s="234"/>
      <c r="K63" s="234"/>
      <c r="M63" s="234"/>
      <c r="N63" s="234"/>
      <c r="P63" s="234"/>
      <c r="Q63" s="234"/>
      <c r="S63" s="234"/>
      <c r="T63" s="234"/>
      <c r="V63" s="234"/>
      <c r="W63" s="234"/>
      <c r="Y63" s="234"/>
      <c r="Z63" s="234"/>
      <c r="AA63" s="207"/>
      <c r="AB63" s="234"/>
      <c r="AC63" s="234"/>
      <c r="AE63" s="234"/>
      <c r="AF63" s="234"/>
      <c r="AH63" s="234"/>
      <c r="AI63" s="234"/>
      <c r="AK63" s="234"/>
      <c r="AL63" s="234"/>
      <c r="AO63" s="234"/>
      <c r="AP63" s="234"/>
      <c r="AQ63" s="207"/>
      <c r="AR63" s="234"/>
      <c r="AS63" s="234"/>
      <c r="AU63" s="234"/>
      <c r="AV63" s="234"/>
      <c r="AX63" s="234"/>
      <c r="AY63" s="234"/>
      <c r="BA63" s="234"/>
      <c r="BB63" s="234"/>
      <c r="BD63" s="234"/>
      <c r="BE63" s="234"/>
      <c r="BF63" s="230">
        <f t="shared" si="32"/>
        <v>0</v>
      </c>
      <c r="BG63" s="234"/>
      <c r="BI63" s="234"/>
      <c r="BJ63" s="234"/>
      <c r="BK63" s="230"/>
      <c r="BL63" s="234"/>
      <c r="BN63" s="234"/>
      <c r="BO63" s="234"/>
      <c r="BP63" s="230"/>
      <c r="BQ63" s="234"/>
      <c r="BS63" s="234"/>
      <c r="BT63" s="234"/>
      <c r="BU63" s="230"/>
      <c r="BV63" s="234"/>
      <c r="BX63" s="234"/>
      <c r="BY63" s="234"/>
      <c r="BZ63" s="230"/>
      <c r="CA63" s="234"/>
      <c r="CC63" s="234"/>
      <c r="CD63" s="234"/>
    </row>
    <row r="64" spans="1:82" hidden="1" x14ac:dyDescent="0.25">
      <c r="A64" s="229" t="s">
        <v>934</v>
      </c>
      <c r="B64" s="229"/>
      <c r="D64" s="233"/>
      <c r="E64" s="234"/>
      <c r="F64" s="234"/>
      <c r="G64" s="234"/>
      <c r="H64" s="234"/>
      <c r="I64" s="250"/>
      <c r="J64" s="234"/>
      <c r="K64" s="234"/>
      <c r="M64" s="234"/>
      <c r="N64" s="234"/>
      <c r="P64" s="234"/>
      <c r="Q64" s="234"/>
      <c r="S64" s="234"/>
      <c r="T64" s="234"/>
      <c r="V64" s="234"/>
      <c r="W64" s="234"/>
      <c r="Y64" s="234"/>
      <c r="Z64" s="234"/>
      <c r="AA64" s="207"/>
      <c r="AB64" s="234"/>
      <c r="AC64" s="234"/>
      <c r="AE64" s="234"/>
      <c r="AF64" s="234"/>
      <c r="AH64" s="234"/>
      <c r="AI64" s="234"/>
      <c r="AK64" s="234"/>
      <c r="AL64" s="234"/>
      <c r="AO64" s="234"/>
      <c r="AP64" s="234"/>
      <c r="AQ64" s="207"/>
      <c r="AR64" s="234"/>
      <c r="AS64" s="234"/>
      <c r="AU64" s="234"/>
      <c r="AV64" s="234"/>
      <c r="AX64" s="234"/>
      <c r="AY64" s="234"/>
      <c r="BA64" s="234"/>
      <c r="BB64" s="234"/>
      <c r="BD64" s="234"/>
      <c r="BE64" s="234"/>
      <c r="BF64" s="230">
        <f t="shared" si="32"/>
        <v>0</v>
      </c>
      <c r="BG64" s="234"/>
      <c r="BI64" s="234"/>
      <c r="BJ64" s="234"/>
      <c r="BK64" s="230"/>
      <c r="BL64" s="234"/>
      <c r="BN64" s="234"/>
      <c r="BO64" s="234"/>
      <c r="BP64" s="230"/>
      <c r="BQ64" s="234"/>
      <c r="BS64" s="234"/>
      <c r="BT64" s="234"/>
      <c r="BU64" s="230"/>
      <c r="BV64" s="234"/>
      <c r="BX64" s="234"/>
      <c r="BY64" s="234"/>
      <c r="BZ64" s="230"/>
      <c r="CA64" s="234"/>
      <c r="CC64" s="234"/>
      <c r="CD64" s="234"/>
    </row>
    <row r="65" spans="1:82" hidden="1" x14ac:dyDescent="0.25">
      <c r="A65" s="229" t="s">
        <v>935</v>
      </c>
      <c r="B65" s="229"/>
      <c r="D65" s="233"/>
      <c r="E65" s="234"/>
      <c r="F65" s="234"/>
      <c r="G65" s="234"/>
      <c r="H65" s="234"/>
      <c r="I65" s="250"/>
      <c r="J65" s="234"/>
      <c r="K65" s="234"/>
      <c r="M65" s="234"/>
      <c r="N65" s="234"/>
      <c r="P65" s="234"/>
      <c r="Q65" s="234"/>
      <c r="S65" s="234"/>
      <c r="T65" s="234"/>
      <c r="V65" s="234"/>
      <c r="W65" s="234"/>
      <c r="Y65" s="234"/>
      <c r="Z65" s="234"/>
      <c r="AA65" s="207"/>
      <c r="AB65" s="234"/>
      <c r="AC65" s="234"/>
      <c r="AE65" s="234"/>
      <c r="AF65" s="234"/>
      <c r="AH65" s="234"/>
      <c r="AI65" s="234"/>
      <c r="AK65" s="234"/>
      <c r="AL65" s="234"/>
      <c r="AO65" s="234"/>
      <c r="AP65" s="234"/>
      <c r="AQ65" s="207"/>
      <c r="AR65" s="234"/>
      <c r="AS65" s="234"/>
      <c r="AU65" s="234"/>
      <c r="AV65" s="234"/>
      <c r="AX65" s="234"/>
      <c r="AY65" s="234"/>
      <c r="BA65" s="234"/>
      <c r="BB65" s="234"/>
      <c r="BD65" s="234"/>
      <c r="BE65" s="234"/>
      <c r="BF65" s="230">
        <f t="shared" si="32"/>
        <v>0</v>
      </c>
      <c r="BG65" s="234"/>
      <c r="BI65" s="234"/>
      <c r="BJ65" s="234"/>
      <c r="BK65" s="230"/>
      <c r="BL65" s="234"/>
      <c r="BN65" s="234"/>
      <c r="BO65" s="234"/>
      <c r="BP65" s="230"/>
      <c r="BQ65" s="234"/>
      <c r="BS65" s="234"/>
      <c r="BT65" s="234"/>
      <c r="BU65" s="230"/>
      <c r="BV65" s="234"/>
      <c r="BX65" s="234"/>
      <c r="BY65" s="234"/>
      <c r="BZ65" s="230"/>
      <c r="CA65" s="234"/>
      <c r="CC65" s="234"/>
      <c r="CD65" s="234"/>
    </row>
    <row r="66" spans="1:82" hidden="1" x14ac:dyDescent="0.25">
      <c r="A66" s="229" t="s">
        <v>943</v>
      </c>
      <c r="B66" s="229"/>
      <c r="D66" s="233"/>
      <c r="E66" s="234"/>
      <c r="F66" s="234"/>
      <c r="G66" s="234"/>
      <c r="H66" s="234"/>
      <c r="I66" s="250"/>
      <c r="J66" s="234"/>
      <c r="K66" s="234"/>
      <c r="M66" s="234"/>
      <c r="N66" s="234"/>
      <c r="P66" s="234"/>
      <c r="Q66" s="234"/>
      <c r="S66" s="234"/>
      <c r="T66" s="234"/>
      <c r="V66" s="234"/>
      <c r="W66" s="234"/>
      <c r="Y66" s="234"/>
      <c r="Z66" s="234"/>
      <c r="AA66" s="207"/>
      <c r="AB66" s="234"/>
      <c r="AC66" s="234"/>
      <c r="AE66" s="234"/>
      <c r="AF66" s="234"/>
      <c r="AH66" s="234"/>
      <c r="AI66" s="234"/>
      <c r="AK66" s="234"/>
      <c r="AL66" s="234"/>
      <c r="AO66" s="234"/>
      <c r="AP66" s="234"/>
      <c r="AQ66" s="207"/>
      <c r="AR66" s="234"/>
      <c r="AS66" s="234"/>
      <c r="AU66" s="234"/>
      <c r="AV66" s="234"/>
      <c r="AX66" s="234"/>
      <c r="AY66" s="234"/>
      <c r="BA66" s="234"/>
      <c r="BB66" s="234"/>
      <c r="BD66" s="234"/>
      <c r="BE66" s="234"/>
      <c r="BF66" s="230">
        <f t="shared" si="32"/>
        <v>0</v>
      </c>
      <c r="BG66" s="234"/>
      <c r="BI66" s="234"/>
      <c r="BJ66" s="234"/>
      <c r="BK66" s="230"/>
      <c r="BL66" s="234"/>
      <c r="BN66" s="234"/>
      <c r="BO66" s="234"/>
      <c r="BP66" s="230"/>
      <c r="BQ66" s="234"/>
      <c r="BS66" s="234"/>
      <c r="BT66" s="234"/>
      <c r="BU66" s="230"/>
      <c r="BV66" s="234"/>
      <c r="BX66" s="234"/>
      <c r="BY66" s="234"/>
      <c r="BZ66" s="230"/>
      <c r="CA66" s="234"/>
      <c r="CC66" s="234"/>
      <c r="CD66" s="234"/>
    </row>
    <row r="67" spans="1:82" hidden="1" x14ac:dyDescent="0.25">
      <c r="A67" s="229" t="s">
        <v>978</v>
      </c>
      <c r="B67" s="229"/>
      <c r="D67" s="233"/>
      <c r="E67" s="234"/>
      <c r="F67" s="234"/>
      <c r="G67" s="234"/>
      <c r="H67" s="234"/>
      <c r="I67" s="250"/>
      <c r="J67" s="234"/>
      <c r="K67" s="234"/>
      <c r="M67" s="234"/>
      <c r="N67" s="234"/>
      <c r="P67" s="234"/>
      <c r="Q67" s="234"/>
      <c r="S67" s="234"/>
      <c r="T67" s="234"/>
      <c r="V67" s="234"/>
      <c r="W67" s="234"/>
      <c r="Y67" s="234"/>
      <c r="Z67" s="234"/>
      <c r="AA67" s="207"/>
      <c r="AB67" s="234"/>
      <c r="AC67" s="234"/>
      <c r="AE67" s="234"/>
      <c r="AF67" s="234"/>
      <c r="AH67" s="234"/>
      <c r="AI67" s="234"/>
      <c r="AK67" s="234"/>
      <c r="AL67" s="234"/>
      <c r="AO67" s="234"/>
      <c r="AP67" s="234"/>
      <c r="AQ67" s="207"/>
      <c r="AR67" s="234"/>
      <c r="AS67" s="234"/>
      <c r="AU67" s="234"/>
      <c r="AV67" s="234"/>
      <c r="AX67" s="234"/>
      <c r="AY67" s="234"/>
      <c r="BA67" s="234"/>
      <c r="BB67" s="234"/>
      <c r="BD67" s="234"/>
      <c r="BE67" s="234"/>
      <c r="BF67" s="230">
        <f t="shared" si="32"/>
        <v>0</v>
      </c>
      <c r="BG67" s="234"/>
      <c r="BI67" s="234"/>
      <c r="BJ67" s="234"/>
      <c r="BK67" s="230"/>
      <c r="BL67" s="234"/>
      <c r="BN67" s="234"/>
      <c r="BO67" s="234"/>
      <c r="BP67" s="230"/>
      <c r="BQ67" s="234"/>
      <c r="BS67" s="234"/>
      <c r="BT67" s="234"/>
      <c r="BU67" s="230"/>
      <c r="BV67" s="234"/>
      <c r="BX67" s="234"/>
      <c r="BY67" s="234"/>
      <c r="BZ67" s="230"/>
      <c r="CA67" s="234"/>
      <c r="CC67" s="234"/>
      <c r="CD67" s="234"/>
    </row>
    <row r="68" spans="1:82" hidden="1" x14ac:dyDescent="0.25">
      <c r="A68" s="229"/>
      <c r="B68" s="229"/>
      <c r="D68" s="233"/>
      <c r="E68" s="234"/>
      <c r="F68" s="234"/>
      <c r="G68" s="234"/>
      <c r="H68" s="234"/>
      <c r="I68" s="250"/>
      <c r="J68" s="234"/>
      <c r="K68" s="234"/>
      <c r="M68" s="234"/>
      <c r="N68" s="234"/>
      <c r="P68" s="234"/>
      <c r="Q68" s="234"/>
      <c r="S68" s="234"/>
      <c r="T68" s="234"/>
      <c r="V68" s="234"/>
      <c r="W68" s="234"/>
      <c r="Y68" s="234"/>
      <c r="Z68" s="234"/>
      <c r="AA68" s="207"/>
      <c r="AB68" s="234"/>
      <c r="AC68" s="234"/>
      <c r="AE68" s="234"/>
      <c r="AF68" s="234"/>
      <c r="AH68" s="234"/>
      <c r="AI68" s="234"/>
      <c r="AK68" s="234"/>
      <c r="AL68" s="234"/>
      <c r="AO68" s="234"/>
      <c r="AP68" s="234"/>
      <c r="AQ68" s="207"/>
      <c r="AR68" s="234"/>
      <c r="AS68" s="234"/>
      <c r="AU68" s="234"/>
      <c r="AV68" s="234"/>
      <c r="AX68" s="234"/>
      <c r="AY68" s="234"/>
      <c r="BA68" s="234"/>
      <c r="BB68" s="234"/>
      <c r="BD68" s="234"/>
      <c r="BE68" s="234"/>
      <c r="BF68" s="230">
        <f t="shared" si="32"/>
        <v>0</v>
      </c>
      <c r="BG68" s="234"/>
      <c r="BI68" s="234"/>
      <c r="BJ68" s="234"/>
      <c r="BK68" s="230"/>
      <c r="BL68" s="234"/>
      <c r="BN68" s="234"/>
      <c r="BO68" s="234"/>
      <c r="BP68" s="230"/>
      <c r="BQ68" s="234"/>
      <c r="BS68" s="234"/>
      <c r="BT68" s="234"/>
      <c r="BU68" s="230"/>
      <c r="BV68" s="234"/>
      <c r="BX68" s="234"/>
      <c r="BY68" s="234"/>
      <c r="BZ68" s="230"/>
      <c r="CA68" s="234"/>
      <c r="CC68" s="234"/>
      <c r="CD68" s="234"/>
    </row>
    <row r="69" spans="1:82" hidden="1" x14ac:dyDescent="0.25">
      <c r="A69" s="229"/>
      <c r="B69" s="229"/>
      <c r="D69" s="233"/>
      <c r="E69" s="234"/>
      <c r="F69" s="234"/>
      <c r="G69" s="234"/>
      <c r="H69" s="234"/>
      <c r="I69" s="250"/>
      <c r="J69" s="234"/>
      <c r="K69" s="234"/>
      <c r="M69" s="234"/>
      <c r="N69" s="234"/>
      <c r="P69" s="234"/>
      <c r="Q69" s="234"/>
      <c r="S69" s="234"/>
      <c r="T69" s="234"/>
      <c r="V69" s="234"/>
      <c r="W69" s="234"/>
      <c r="Y69" s="234"/>
      <c r="Z69" s="234"/>
      <c r="AA69" s="207"/>
      <c r="AB69" s="234"/>
      <c r="AC69" s="234"/>
      <c r="AE69" s="234"/>
      <c r="AF69" s="234"/>
      <c r="AH69" s="234"/>
      <c r="AI69" s="234"/>
      <c r="AK69" s="234"/>
      <c r="AL69" s="234"/>
      <c r="AO69" s="234"/>
      <c r="AP69" s="234"/>
      <c r="AQ69" s="207"/>
      <c r="AR69" s="234"/>
      <c r="AS69" s="234"/>
      <c r="AU69" s="234"/>
      <c r="AV69" s="234"/>
      <c r="AX69" s="234"/>
      <c r="AY69" s="234"/>
      <c r="BA69" s="234"/>
      <c r="BB69" s="234"/>
      <c r="BD69" s="234"/>
      <c r="BE69" s="234"/>
      <c r="BF69" s="230">
        <f t="shared" si="32"/>
        <v>0</v>
      </c>
      <c r="BG69" s="234"/>
      <c r="BI69" s="234"/>
      <c r="BJ69" s="234"/>
      <c r="BK69" s="230"/>
      <c r="BL69" s="234"/>
      <c r="BN69" s="234"/>
      <c r="BO69" s="234"/>
      <c r="BP69" s="230"/>
      <c r="BQ69" s="234"/>
      <c r="BS69" s="234"/>
      <c r="BT69" s="234"/>
      <c r="BU69" s="230"/>
      <c r="BV69" s="234"/>
      <c r="BX69" s="234"/>
      <c r="BY69" s="234"/>
      <c r="BZ69" s="230"/>
      <c r="CA69" s="234"/>
      <c r="CC69" s="234"/>
      <c r="CD69" s="234"/>
    </row>
    <row r="70" spans="1:82" hidden="1" x14ac:dyDescent="0.25">
      <c r="A70" s="229"/>
      <c r="B70" s="229"/>
      <c r="D70" s="233"/>
      <c r="E70" s="234"/>
      <c r="F70" s="234"/>
      <c r="G70" s="234"/>
      <c r="H70" s="234"/>
      <c r="I70" s="250"/>
      <c r="J70" s="234"/>
      <c r="K70" s="234"/>
      <c r="M70" s="234"/>
      <c r="N70" s="234"/>
      <c r="P70" s="234"/>
      <c r="Q70" s="234"/>
      <c r="S70" s="234"/>
      <c r="T70" s="234"/>
      <c r="V70" s="234"/>
      <c r="W70" s="234"/>
      <c r="Y70" s="234"/>
      <c r="Z70" s="234"/>
      <c r="AA70" s="207"/>
      <c r="AB70" s="234"/>
      <c r="AC70" s="234"/>
      <c r="AE70" s="234"/>
      <c r="AF70" s="234"/>
      <c r="AH70" s="234"/>
      <c r="AI70" s="234"/>
      <c r="AK70" s="234"/>
      <c r="AL70" s="234"/>
      <c r="AO70" s="234"/>
      <c r="AP70" s="234"/>
      <c r="AQ70" s="207"/>
      <c r="AR70" s="234"/>
      <c r="AS70" s="234"/>
      <c r="AU70" s="234"/>
      <c r="AV70" s="234"/>
      <c r="AX70" s="234"/>
      <c r="AY70" s="234"/>
      <c r="BA70" s="234"/>
      <c r="BB70" s="234"/>
      <c r="BD70" s="234"/>
      <c r="BE70" s="234"/>
      <c r="BF70" s="230">
        <f t="shared" si="32"/>
        <v>0</v>
      </c>
      <c r="BG70" s="234"/>
      <c r="BI70" s="234"/>
      <c r="BJ70" s="234"/>
      <c r="BK70" s="230"/>
      <c r="BL70" s="234"/>
      <c r="BN70" s="234"/>
      <c r="BO70" s="234"/>
      <c r="BP70" s="230"/>
      <c r="BQ70" s="234"/>
      <c r="BS70" s="234"/>
      <c r="BT70" s="234"/>
      <c r="BU70" s="230"/>
      <c r="BV70" s="234"/>
      <c r="BX70" s="234"/>
      <c r="BY70" s="234"/>
      <c r="BZ70" s="230"/>
      <c r="CA70" s="234"/>
      <c r="CC70" s="234"/>
      <c r="CD70" s="234"/>
    </row>
    <row r="71" spans="1:82" hidden="1" x14ac:dyDescent="0.25">
      <c r="A71" s="229"/>
      <c r="B71" s="229"/>
      <c r="D71" s="233"/>
      <c r="E71" s="234"/>
      <c r="F71" s="234"/>
      <c r="G71" s="234"/>
      <c r="H71" s="234"/>
      <c r="I71" s="250"/>
      <c r="J71" s="234"/>
      <c r="K71" s="234"/>
      <c r="M71" s="234"/>
      <c r="N71" s="234"/>
      <c r="P71" s="234"/>
      <c r="Q71" s="234"/>
      <c r="S71" s="234"/>
      <c r="T71" s="234"/>
      <c r="V71" s="234"/>
      <c r="W71" s="234"/>
      <c r="Y71" s="234"/>
      <c r="Z71" s="234"/>
      <c r="AA71" s="207"/>
      <c r="AB71" s="234"/>
      <c r="AC71" s="234"/>
      <c r="AE71" s="234"/>
      <c r="AF71" s="234"/>
      <c r="AH71" s="234"/>
      <c r="AI71" s="234"/>
      <c r="AK71" s="234"/>
      <c r="AL71" s="234"/>
      <c r="AO71" s="234"/>
      <c r="AP71" s="234"/>
      <c r="AQ71" s="207"/>
      <c r="AR71" s="234"/>
      <c r="AS71" s="234"/>
      <c r="AU71" s="234"/>
      <c r="AV71" s="234"/>
      <c r="AX71" s="234"/>
      <c r="AY71" s="234"/>
      <c r="BA71" s="234"/>
      <c r="BB71" s="234"/>
      <c r="BD71" s="234"/>
      <c r="BE71" s="234"/>
      <c r="BF71" s="230">
        <f t="shared" si="32"/>
        <v>0</v>
      </c>
      <c r="BG71" s="234"/>
      <c r="BI71" s="234"/>
      <c r="BJ71" s="234"/>
      <c r="BK71" s="230"/>
      <c r="BL71" s="234"/>
      <c r="BN71" s="234"/>
      <c r="BO71" s="234"/>
      <c r="BP71" s="230"/>
      <c r="BQ71" s="234"/>
      <c r="BS71" s="234"/>
      <c r="BT71" s="234"/>
      <c r="BU71" s="230"/>
      <c r="BV71" s="234"/>
      <c r="BX71" s="234"/>
      <c r="BY71" s="234"/>
      <c r="BZ71" s="230"/>
      <c r="CA71" s="234"/>
      <c r="CC71" s="234"/>
      <c r="CD71" s="234"/>
    </row>
    <row r="72" spans="1:82" hidden="1" x14ac:dyDescent="0.25">
      <c r="A72" s="229"/>
      <c r="B72" s="229"/>
      <c r="D72" s="233"/>
      <c r="E72" s="234"/>
      <c r="F72" s="234"/>
      <c r="G72" s="234"/>
      <c r="H72" s="234"/>
      <c r="I72" s="250"/>
      <c r="J72" s="234"/>
      <c r="K72" s="234"/>
      <c r="M72" s="234"/>
      <c r="N72" s="234"/>
      <c r="P72" s="234"/>
      <c r="Q72" s="234"/>
      <c r="S72" s="234"/>
      <c r="T72" s="234"/>
      <c r="V72" s="234"/>
      <c r="W72" s="234"/>
      <c r="Y72" s="234"/>
      <c r="Z72" s="234"/>
      <c r="AA72" s="207"/>
      <c r="AB72" s="234"/>
      <c r="AC72" s="234"/>
      <c r="AE72" s="234"/>
      <c r="AF72" s="234"/>
      <c r="AH72" s="234"/>
      <c r="AI72" s="234"/>
      <c r="AK72" s="234"/>
      <c r="AL72" s="234"/>
      <c r="AO72" s="234"/>
      <c r="AP72" s="234"/>
      <c r="AQ72" s="207"/>
      <c r="AR72" s="234"/>
      <c r="AS72" s="234"/>
      <c r="AU72" s="234"/>
      <c r="AV72" s="234"/>
      <c r="AX72" s="234"/>
      <c r="AY72" s="234"/>
      <c r="BA72" s="234"/>
      <c r="BB72" s="234"/>
      <c r="BD72" s="234"/>
      <c r="BE72" s="234"/>
      <c r="BF72" s="230">
        <f t="shared" si="32"/>
        <v>0</v>
      </c>
      <c r="BG72" s="234"/>
      <c r="BI72" s="234"/>
      <c r="BJ72" s="234"/>
      <c r="BK72" s="230"/>
      <c r="BL72" s="234"/>
      <c r="BN72" s="234"/>
      <c r="BO72" s="234"/>
      <c r="BP72" s="230"/>
      <c r="BQ72" s="234"/>
      <c r="BS72" s="234"/>
      <c r="BT72" s="234"/>
      <c r="BU72" s="230"/>
      <c r="BV72" s="234"/>
      <c r="BX72" s="234"/>
      <c r="BY72" s="234"/>
      <c r="BZ72" s="230"/>
      <c r="CA72" s="234"/>
      <c r="CC72" s="234"/>
      <c r="CD72" s="234"/>
    </row>
    <row r="73" spans="1:82" hidden="1" x14ac:dyDescent="0.25">
      <c r="A73" s="229"/>
      <c r="B73" s="229"/>
      <c r="D73" s="233"/>
      <c r="E73" s="234"/>
      <c r="F73" s="234"/>
      <c r="G73" s="234"/>
      <c r="H73" s="234"/>
      <c r="I73" s="250"/>
      <c r="J73" s="234"/>
      <c r="K73" s="234"/>
      <c r="M73" s="234"/>
      <c r="N73" s="234"/>
      <c r="P73" s="234"/>
      <c r="Q73" s="234"/>
      <c r="S73" s="234"/>
      <c r="T73" s="234"/>
      <c r="V73" s="234"/>
      <c r="W73" s="234"/>
      <c r="Y73" s="234"/>
      <c r="Z73" s="234"/>
      <c r="AA73" s="207"/>
      <c r="AB73" s="234"/>
      <c r="AC73" s="234"/>
      <c r="AE73" s="234"/>
      <c r="AF73" s="234"/>
      <c r="AH73" s="234"/>
      <c r="AI73" s="234"/>
      <c r="AK73" s="234"/>
      <c r="AL73" s="234"/>
      <c r="AO73" s="234"/>
      <c r="AP73" s="234"/>
      <c r="AQ73" s="207"/>
      <c r="AR73" s="234"/>
      <c r="AS73" s="234"/>
      <c r="AU73" s="234"/>
      <c r="AV73" s="234"/>
      <c r="AX73" s="234"/>
      <c r="AY73" s="234"/>
      <c r="BA73" s="234"/>
      <c r="BB73" s="234"/>
      <c r="BD73" s="234"/>
      <c r="BE73" s="234"/>
      <c r="BF73" s="230">
        <f t="shared" si="32"/>
        <v>0</v>
      </c>
      <c r="BG73" s="234"/>
      <c r="BI73" s="234"/>
      <c r="BJ73" s="234"/>
      <c r="BK73" s="230"/>
      <c r="BL73" s="234"/>
      <c r="BN73" s="234"/>
      <c r="BO73" s="234"/>
      <c r="BP73" s="230"/>
      <c r="BQ73" s="234"/>
      <c r="BS73" s="234"/>
      <c r="BT73" s="234"/>
      <c r="BU73" s="230"/>
      <c r="BV73" s="234"/>
      <c r="BX73" s="234"/>
      <c r="BY73" s="234"/>
      <c r="BZ73" s="230"/>
      <c r="CA73" s="234"/>
      <c r="CC73" s="234"/>
      <c r="CD73" s="234"/>
    </row>
    <row r="74" spans="1:82" hidden="1" x14ac:dyDescent="0.25">
      <c r="A74" s="229"/>
      <c r="B74" s="229"/>
      <c r="D74" s="233"/>
      <c r="E74" s="234"/>
      <c r="F74" s="234"/>
      <c r="G74" s="234"/>
      <c r="H74" s="234"/>
      <c r="I74" s="250"/>
      <c r="J74" s="234"/>
      <c r="K74" s="234"/>
      <c r="M74" s="234"/>
      <c r="N74" s="234"/>
      <c r="P74" s="234"/>
      <c r="Q74" s="234"/>
      <c r="S74" s="234"/>
      <c r="T74" s="234"/>
      <c r="V74" s="234"/>
      <c r="W74" s="234"/>
      <c r="Y74" s="234"/>
      <c r="Z74" s="234"/>
      <c r="AA74" s="207"/>
      <c r="AB74" s="234"/>
      <c r="AC74" s="234"/>
      <c r="AE74" s="234"/>
      <c r="AF74" s="234"/>
      <c r="AH74" s="234"/>
      <c r="AI74" s="234"/>
      <c r="AK74" s="234"/>
      <c r="AL74" s="234"/>
      <c r="AO74" s="234"/>
      <c r="AP74" s="234"/>
      <c r="AQ74" s="207"/>
      <c r="AR74" s="234"/>
      <c r="AS74" s="234"/>
      <c r="AU74" s="234"/>
      <c r="AV74" s="234"/>
      <c r="AX74" s="234"/>
      <c r="AY74" s="234"/>
      <c r="BA74" s="234"/>
      <c r="BB74" s="234"/>
      <c r="BD74" s="234"/>
      <c r="BE74" s="234"/>
      <c r="BF74" s="230">
        <f t="shared" si="32"/>
        <v>0</v>
      </c>
      <c r="BG74" s="234"/>
      <c r="BI74" s="234"/>
      <c r="BJ74" s="234"/>
      <c r="BK74" s="230"/>
      <c r="BL74" s="234"/>
      <c r="BN74" s="234"/>
      <c r="BO74" s="234"/>
      <c r="BP74" s="230"/>
      <c r="BQ74" s="234"/>
      <c r="BS74" s="234"/>
      <c r="BT74" s="234"/>
      <c r="BU74" s="230"/>
      <c r="BV74" s="234"/>
      <c r="BX74" s="234"/>
      <c r="BY74" s="234"/>
      <c r="BZ74" s="230"/>
      <c r="CA74" s="234"/>
      <c r="CC74" s="234"/>
      <c r="CD74" s="234"/>
    </row>
    <row r="75" spans="1:82" hidden="1" x14ac:dyDescent="0.25">
      <c r="A75" s="229"/>
      <c r="B75" s="229"/>
      <c r="D75" s="233"/>
      <c r="E75" s="234"/>
      <c r="F75" s="234"/>
      <c r="G75" s="234"/>
      <c r="H75" s="234"/>
      <c r="I75" s="250"/>
      <c r="J75" s="234"/>
      <c r="K75" s="234"/>
      <c r="M75" s="234"/>
      <c r="N75" s="234"/>
      <c r="P75" s="234"/>
      <c r="Q75" s="234"/>
      <c r="S75" s="234"/>
      <c r="T75" s="234"/>
      <c r="V75" s="234"/>
      <c r="W75" s="234"/>
      <c r="Y75" s="234"/>
      <c r="Z75" s="234"/>
      <c r="AA75" s="207"/>
      <c r="AB75" s="234"/>
      <c r="AC75" s="234"/>
      <c r="AE75" s="234"/>
      <c r="AF75" s="234"/>
      <c r="AH75" s="234"/>
      <c r="AI75" s="234"/>
      <c r="AK75" s="234"/>
      <c r="AL75" s="234"/>
      <c r="AO75" s="234"/>
      <c r="AP75" s="234"/>
      <c r="AQ75" s="207"/>
      <c r="AR75" s="234"/>
      <c r="AS75" s="234"/>
      <c r="AU75" s="234"/>
      <c r="AV75" s="234"/>
      <c r="AX75" s="234"/>
      <c r="AY75" s="234"/>
      <c r="BA75" s="234"/>
      <c r="BB75" s="234"/>
      <c r="BD75" s="234"/>
      <c r="BE75" s="234"/>
      <c r="BF75" s="230">
        <f t="shared" si="32"/>
        <v>0</v>
      </c>
      <c r="BG75" s="234"/>
      <c r="BI75" s="234"/>
      <c r="BJ75" s="234"/>
      <c r="BK75" s="230"/>
      <c r="BL75" s="234"/>
      <c r="BN75" s="234"/>
      <c r="BO75" s="234"/>
      <c r="BP75" s="230"/>
      <c r="BQ75" s="234"/>
      <c r="BS75" s="234"/>
      <c r="BT75" s="234"/>
      <c r="BU75" s="230"/>
      <c r="BV75" s="234"/>
      <c r="BX75" s="234"/>
      <c r="BY75" s="234"/>
      <c r="BZ75" s="230"/>
      <c r="CA75" s="234"/>
      <c r="CC75" s="234"/>
      <c r="CD75" s="234"/>
    </row>
    <row r="76" spans="1:82" hidden="1" x14ac:dyDescent="0.25">
      <c r="A76" s="229"/>
      <c r="B76" s="229"/>
      <c r="D76" s="233"/>
      <c r="E76" s="234"/>
      <c r="F76" s="234"/>
      <c r="G76" s="234"/>
      <c r="H76" s="234"/>
      <c r="I76" s="250"/>
      <c r="J76" s="234"/>
      <c r="K76" s="234"/>
      <c r="M76" s="234"/>
      <c r="N76" s="234"/>
      <c r="P76" s="234"/>
      <c r="Q76" s="234"/>
      <c r="S76" s="234"/>
      <c r="T76" s="234"/>
      <c r="V76" s="234"/>
      <c r="W76" s="234"/>
      <c r="Y76" s="234"/>
      <c r="Z76" s="234"/>
      <c r="AA76" s="207"/>
      <c r="AB76" s="234"/>
      <c r="AC76" s="234"/>
      <c r="AE76" s="234"/>
      <c r="AF76" s="234"/>
      <c r="AH76" s="234"/>
      <c r="AI76" s="234"/>
      <c r="AK76" s="234"/>
      <c r="AL76" s="234"/>
      <c r="AO76" s="234"/>
      <c r="AP76" s="234"/>
      <c r="AQ76" s="207"/>
      <c r="AR76" s="234"/>
      <c r="AS76" s="234"/>
      <c r="AU76" s="234"/>
      <c r="AV76" s="234"/>
      <c r="AX76" s="234"/>
      <c r="AY76" s="234"/>
      <c r="BA76" s="234"/>
      <c r="BB76" s="234"/>
      <c r="BD76" s="304"/>
      <c r="BE76" s="304"/>
      <c r="BF76" s="230">
        <f t="shared" si="32"/>
        <v>0</v>
      </c>
      <c r="BG76" s="304"/>
      <c r="BI76" s="234"/>
      <c r="BJ76" s="234"/>
      <c r="BK76" s="230"/>
      <c r="BL76" s="234"/>
      <c r="BN76" s="234"/>
      <c r="BO76" s="234"/>
      <c r="BP76" s="230"/>
      <c r="BQ76" s="234"/>
      <c r="BS76" s="234"/>
      <c r="BT76" s="234"/>
      <c r="BU76" s="230"/>
      <c r="BV76" s="234"/>
      <c r="BX76" s="234"/>
      <c r="BY76" s="234"/>
      <c r="BZ76" s="230"/>
      <c r="CA76" s="234"/>
      <c r="CC76" s="304"/>
      <c r="CD76" s="304"/>
    </row>
    <row r="77" spans="1:82" s="207" customFormat="1" x14ac:dyDescent="0.25">
      <c r="D77" s="217"/>
      <c r="J77" s="250"/>
      <c r="K77" s="250"/>
      <c r="M77" s="250"/>
      <c r="N77" s="250"/>
      <c r="P77" s="250"/>
      <c r="Q77" s="250"/>
      <c r="S77" s="250"/>
      <c r="T77" s="250"/>
      <c r="V77" s="250"/>
      <c r="W77" s="250"/>
      <c r="Y77" s="250"/>
      <c r="Z77" s="250"/>
      <c r="AB77" s="250"/>
      <c r="AC77" s="250"/>
      <c r="AE77" s="250"/>
      <c r="AF77" s="250"/>
      <c r="AH77" s="250"/>
      <c r="AI77" s="250"/>
      <c r="AK77" s="250"/>
      <c r="AL77" s="250"/>
      <c r="AO77" s="250"/>
      <c r="AP77" s="250"/>
      <c r="AR77" s="250"/>
      <c r="AS77" s="250"/>
      <c r="AU77" s="250"/>
      <c r="AV77" s="250"/>
      <c r="AX77" s="250"/>
      <c r="AY77" s="250"/>
      <c r="BA77" s="250"/>
      <c r="BB77" s="250"/>
      <c r="BD77" s="250"/>
      <c r="BE77" s="250"/>
      <c r="BF77" s="250"/>
      <c r="BG77" s="250"/>
      <c r="BI77" s="250"/>
      <c r="BJ77" s="250"/>
      <c r="BK77" s="250"/>
      <c r="BL77" s="250"/>
      <c r="BN77" s="250"/>
      <c r="BO77" s="250"/>
      <c r="BP77" s="250"/>
      <c r="BQ77" s="250"/>
      <c r="BS77" s="250"/>
      <c r="BT77" s="250"/>
      <c r="BU77" s="250"/>
      <c r="BV77" s="250"/>
      <c r="BX77" s="250"/>
      <c r="BY77" s="250"/>
      <c r="BZ77" s="250"/>
      <c r="CA77" s="250"/>
      <c r="CC77" s="250"/>
      <c r="CD77" s="250"/>
    </row>
    <row r="78" spans="1:82" s="248" customFormat="1" ht="30" x14ac:dyDescent="0.25">
      <c r="A78" s="218" t="s">
        <v>6</v>
      </c>
      <c r="B78" s="219" t="s">
        <v>193</v>
      </c>
      <c r="C78" s="220"/>
      <c r="D78" s="235"/>
      <c r="E78" s="236"/>
      <c r="F78" s="236"/>
      <c r="G78" s="236"/>
      <c r="H78" s="236"/>
      <c r="I78" s="220"/>
      <c r="J78" s="236"/>
      <c r="K78" s="236"/>
      <c r="L78" s="220"/>
      <c r="M78" s="236"/>
      <c r="N78" s="236"/>
      <c r="O78" s="220"/>
      <c r="P78" s="236"/>
      <c r="Q78" s="236"/>
      <c r="R78" s="220"/>
      <c r="S78" s="236"/>
      <c r="T78" s="236"/>
      <c r="V78" s="236"/>
      <c r="W78" s="236"/>
      <c r="Y78" s="236"/>
      <c r="Z78" s="236"/>
      <c r="AA78" s="220"/>
      <c r="AB78" s="236"/>
      <c r="AC78" s="236"/>
      <c r="AD78" s="220"/>
      <c r="AE78" s="236"/>
      <c r="AF78" s="236"/>
      <c r="AG78" s="220"/>
      <c r="AH78" s="236"/>
      <c r="AI78" s="236"/>
      <c r="AK78" s="236"/>
      <c r="AL78" s="236"/>
      <c r="AO78" s="236"/>
      <c r="AP78" s="236"/>
      <c r="AQ78" s="220"/>
      <c r="AR78" s="236"/>
      <c r="AS78" s="236"/>
      <c r="AT78" s="220"/>
      <c r="AU78" s="236"/>
      <c r="AV78" s="236"/>
      <c r="AW78" s="220"/>
      <c r="AX78" s="236"/>
      <c r="AY78" s="236"/>
      <c r="BA78" s="236"/>
      <c r="BB78" s="236"/>
      <c r="BD78" s="236"/>
      <c r="BE78" s="236"/>
      <c r="BF78" s="236"/>
      <c r="BG78" s="236"/>
      <c r="BI78" s="236"/>
      <c r="BJ78" s="236"/>
      <c r="BK78" s="236"/>
      <c r="BL78" s="236"/>
      <c r="BM78" s="220"/>
      <c r="BN78" s="236"/>
      <c r="BO78" s="236"/>
      <c r="BP78" s="236"/>
      <c r="BQ78" s="236"/>
      <c r="BR78" s="220"/>
      <c r="BS78" s="236"/>
      <c r="BT78" s="236"/>
      <c r="BU78" s="236"/>
      <c r="BV78" s="236"/>
      <c r="BX78" s="236"/>
      <c r="BY78" s="236"/>
      <c r="BZ78" s="236"/>
      <c r="CA78" s="236"/>
      <c r="CC78" s="236"/>
      <c r="CD78" s="236"/>
    </row>
    <row r="79" spans="1:82" x14ac:dyDescent="0.25">
      <c r="A79" s="229" t="s">
        <v>966</v>
      </c>
      <c r="B79" s="229"/>
      <c r="D79" s="237"/>
      <c r="E79" s="229"/>
      <c r="F79" s="229"/>
      <c r="G79" s="229"/>
      <c r="H79" s="229"/>
      <c r="J79" s="230">
        <f t="shared" ref="J79:K81" si="33">SUM(M79,P79,S79,V79)</f>
        <v>64</v>
      </c>
      <c r="K79" s="230">
        <f t="shared" si="33"/>
        <v>0</v>
      </c>
      <c r="M79" s="230">
        <f>2*9.6*5/6</f>
        <v>16</v>
      </c>
      <c r="N79" s="234"/>
      <c r="P79" s="230">
        <f>2*10*5/6</f>
        <v>16.666666666666668</v>
      </c>
      <c r="Q79" s="234"/>
      <c r="S79" s="230">
        <f>2*9.6*5/6</f>
        <v>16</v>
      </c>
      <c r="T79" s="234"/>
      <c r="V79" s="230">
        <f>2*9.2*5/6</f>
        <v>15.333333333333334</v>
      </c>
      <c r="W79" s="230"/>
      <c r="Y79" s="230">
        <f t="shared" ref="Y79:Z81" si="34">SUM(AB79,AE79,AH79,AK79)</f>
        <v>64</v>
      </c>
      <c r="Z79" s="230">
        <f t="shared" si="34"/>
        <v>0</v>
      </c>
      <c r="AA79" s="207"/>
      <c r="AB79" s="230">
        <f>2*9.6*5/6</f>
        <v>16</v>
      </c>
      <c r="AC79" s="234"/>
      <c r="AE79" s="230">
        <f>2*10*5/6</f>
        <v>16.666666666666668</v>
      </c>
      <c r="AF79" s="234"/>
      <c r="AH79" s="230">
        <f>2*9.6*5/6</f>
        <v>16</v>
      </c>
      <c r="AI79" s="234"/>
      <c r="AK79" s="230">
        <f>2*9.2*5/6</f>
        <v>15.333333333333334</v>
      </c>
      <c r="AL79" s="230"/>
      <c r="AO79" s="230">
        <f t="shared" ref="AO79:AP81" si="35">SUM(AR79,AU79,AX79,BA79)</f>
        <v>58.000000000000007</v>
      </c>
      <c r="AP79" s="230">
        <f t="shared" si="35"/>
        <v>0</v>
      </c>
      <c r="AQ79" s="207"/>
      <c r="AR79" s="230">
        <f>2*9.6*5/6</f>
        <v>16</v>
      </c>
      <c r="AS79" s="230"/>
      <c r="AU79" s="230">
        <f>2*10*5/6</f>
        <v>16.666666666666668</v>
      </c>
      <c r="AV79" s="230"/>
      <c r="AX79" s="230">
        <f>2*9.6*5/6</f>
        <v>16</v>
      </c>
      <c r="AY79" s="230"/>
      <c r="BA79" s="230">
        <f t="shared" ref="BA79" si="36">2*5.6*5/6</f>
        <v>9.3333333333333339</v>
      </c>
      <c r="BB79" s="230"/>
      <c r="BD79" s="230">
        <f>SUM(BI79,BN79,BS79,BX79)</f>
        <v>0</v>
      </c>
      <c r="BE79" s="230">
        <f>SUM(BJ79,BO79,BT79,BY79)</f>
        <v>0</v>
      </c>
      <c r="BF79" s="234"/>
      <c r="BG79" s="230">
        <f>SUM(BL79,BQ79,BV79,CA79)</f>
        <v>0</v>
      </c>
      <c r="BI79" s="230"/>
      <c r="BJ79" s="230"/>
      <c r="BK79" s="234"/>
      <c r="BL79" s="230"/>
      <c r="BN79" s="230"/>
      <c r="BO79" s="230"/>
      <c r="BP79" s="234"/>
      <c r="BQ79" s="230"/>
      <c r="BS79" s="230"/>
      <c r="BT79" s="230"/>
      <c r="BU79" s="234"/>
      <c r="BV79" s="230"/>
      <c r="BX79" s="230"/>
      <c r="BY79" s="230"/>
      <c r="BZ79" s="234"/>
      <c r="CA79" s="230"/>
      <c r="CC79" s="230">
        <f t="shared" ref="CC79:CD81" si="37">SUM(J79,Y79,AO79,BD79)</f>
        <v>186</v>
      </c>
      <c r="CD79" s="230">
        <f t="shared" si="37"/>
        <v>0</v>
      </c>
    </row>
    <row r="80" spans="1:82" hidden="1" x14ac:dyDescent="0.25">
      <c r="A80" s="229" t="s">
        <v>967</v>
      </c>
      <c r="B80" s="229"/>
      <c r="D80" s="237"/>
      <c r="E80" s="229"/>
      <c r="F80" s="229"/>
      <c r="G80" s="229"/>
      <c r="H80" s="229"/>
      <c r="J80" s="230">
        <f t="shared" si="33"/>
        <v>0</v>
      </c>
      <c r="K80" s="230">
        <f t="shared" si="33"/>
        <v>0</v>
      </c>
      <c r="M80" s="230">
        <v>0</v>
      </c>
      <c r="N80" s="230"/>
      <c r="P80" s="230">
        <v>0</v>
      </c>
      <c r="Q80" s="230"/>
      <c r="S80" s="230">
        <v>0</v>
      </c>
      <c r="T80" s="230"/>
      <c r="V80" s="230">
        <v>0</v>
      </c>
      <c r="W80" s="230"/>
      <c r="Y80" s="230">
        <f t="shared" si="34"/>
        <v>0</v>
      </c>
      <c r="Z80" s="230">
        <f t="shared" si="34"/>
        <v>0</v>
      </c>
      <c r="AA80" s="207"/>
      <c r="AB80" s="230">
        <v>0</v>
      </c>
      <c r="AC80" s="230"/>
      <c r="AE80" s="230">
        <v>0</v>
      </c>
      <c r="AF80" s="230"/>
      <c r="AH80" s="230">
        <v>0</v>
      </c>
      <c r="AI80" s="230"/>
      <c r="AK80" s="230">
        <v>0</v>
      </c>
      <c r="AL80" s="230"/>
      <c r="AO80" s="230">
        <f t="shared" si="35"/>
        <v>0</v>
      </c>
      <c r="AP80" s="230">
        <f t="shared" si="35"/>
        <v>0</v>
      </c>
      <c r="AQ80" s="207"/>
      <c r="AR80" s="230"/>
      <c r="AS80" s="230"/>
      <c r="AU80" s="230"/>
      <c r="AV80" s="230"/>
      <c r="AX80" s="230"/>
      <c r="AY80" s="230"/>
      <c r="BA80" s="230"/>
      <c r="BB80" s="230"/>
      <c r="BD80" s="230">
        <f t="shared" ref="BD80:BD81" si="38">SUM(BI80,BN80,BS80,BX80)</f>
        <v>0</v>
      </c>
      <c r="BE80" s="230">
        <f t="shared" ref="BE80:BE81" si="39">SUM(BJ80,BO80,BT80,BY80)</f>
        <v>0</v>
      </c>
      <c r="BF80" s="234"/>
      <c r="BG80" s="230">
        <f t="shared" ref="BG80:BG81" si="40">SUM(BL80,BQ80,BV80,CA80)</f>
        <v>0</v>
      </c>
      <c r="BI80" s="230"/>
      <c r="BJ80" s="230"/>
      <c r="BK80" s="234"/>
      <c r="BL80" s="230"/>
      <c r="BN80" s="230"/>
      <c r="BO80" s="230"/>
      <c r="BP80" s="234"/>
      <c r="BQ80" s="230"/>
      <c r="BS80" s="230"/>
      <c r="BT80" s="230"/>
      <c r="BU80" s="234"/>
      <c r="BV80" s="230"/>
      <c r="BX80" s="230"/>
      <c r="BY80" s="230"/>
      <c r="BZ80" s="234"/>
      <c r="CA80" s="230"/>
      <c r="CC80" s="230">
        <f t="shared" si="37"/>
        <v>0</v>
      </c>
      <c r="CD80" s="230">
        <f t="shared" si="37"/>
        <v>0</v>
      </c>
    </row>
    <row r="81" spans="1:82" x14ac:dyDescent="0.25">
      <c r="A81" s="229" t="s">
        <v>970</v>
      </c>
      <c r="B81" s="229"/>
      <c r="D81" s="237"/>
      <c r="E81" s="229"/>
      <c r="F81" s="229"/>
      <c r="G81" s="229"/>
      <c r="H81" s="229"/>
      <c r="J81" s="230">
        <f t="shared" si="33"/>
        <v>3</v>
      </c>
      <c r="K81" s="230">
        <f t="shared" si="33"/>
        <v>0</v>
      </c>
      <c r="M81" s="230">
        <v>3</v>
      </c>
      <c r="N81" s="230"/>
      <c r="P81" s="230"/>
      <c r="Q81" s="230"/>
      <c r="S81" s="230"/>
      <c r="T81" s="230"/>
      <c r="V81" s="230">
        <f>6*0*5/6</f>
        <v>0</v>
      </c>
      <c r="W81" s="230"/>
      <c r="Y81" s="230">
        <f t="shared" si="34"/>
        <v>3</v>
      </c>
      <c r="Z81" s="230">
        <f t="shared" si="34"/>
        <v>0</v>
      </c>
      <c r="AA81" s="207"/>
      <c r="AB81" s="230">
        <v>3</v>
      </c>
      <c r="AC81" s="230"/>
      <c r="AE81" s="230"/>
      <c r="AF81" s="230"/>
      <c r="AH81" s="230"/>
      <c r="AI81" s="230"/>
      <c r="AK81" s="230">
        <f>6*0*5/6</f>
        <v>0</v>
      </c>
      <c r="AL81" s="230"/>
      <c r="AO81" s="230">
        <f t="shared" si="35"/>
        <v>3</v>
      </c>
      <c r="AP81" s="230">
        <f t="shared" si="35"/>
        <v>0</v>
      </c>
      <c r="AQ81" s="207"/>
      <c r="AR81" s="230">
        <v>3</v>
      </c>
      <c r="AS81" s="230"/>
      <c r="AU81" s="230"/>
      <c r="AV81" s="230"/>
      <c r="AX81" s="230"/>
      <c r="AY81" s="230"/>
      <c r="BA81" s="230"/>
      <c r="BB81" s="230"/>
      <c r="BD81" s="230">
        <f t="shared" si="38"/>
        <v>0</v>
      </c>
      <c r="BE81" s="230">
        <f t="shared" si="39"/>
        <v>0</v>
      </c>
      <c r="BF81" s="234"/>
      <c r="BG81" s="230">
        <f t="shared" si="40"/>
        <v>0</v>
      </c>
      <c r="BI81" s="230"/>
      <c r="BJ81" s="230"/>
      <c r="BK81" s="234"/>
      <c r="BL81" s="230"/>
      <c r="BN81" s="230"/>
      <c r="BO81" s="230"/>
      <c r="BP81" s="234"/>
      <c r="BQ81" s="230"/>
      <c r="BS81" s="230"/>
      <c r="BT81" s="230"/>
      <c r="BU81" s="234"/>
      <c r="BV81" s="230"/>
      <c r="BX81" s="230"/>
      <c r="BY81" s="230"/>
      <c r="BZ81" s="234"/>
      <c r="CA81" s="230"/>
      <c r="CC81" s="230">
        <f t="shared" si="37"/>
        <v>9</v>
      </c>
      <c r="CD81" s="230">
        <f t="shared" si="37"/>
        <v>0</v>
      </c>
    </row>
    <row r="82" spans="1:82" s="207" customFormat="1" x14ac:dyDescent="0.25">
      <c r="D82" s="217"/>
      <c r="J82" s="250"/>
      <c r="K82" s="250"/>
      <c r="M82" s="250"/>
      <c r="N82" s="250"/>
      <c r="P82" s="250"/>
      <c r="Q82" s="250"/>
      <c r="S82" s="250"/>
      <c r="T82" s="250"/>
      <c r="V82" s="250"/>
      <c r="W82" s="250"/>
      <c r="Y82" s="250"/>
      <c r="Z82" s="250"/>
      <c r="AA82" s="250"/>
      <c r="AB82" s="250"/>
      <c r="AC82" s="250"/>
      <c r="AE82" s="250"/>
      <c r="AF82" s="250"/>
      <c r="AH82" s="250"/>
      <c r="AI82" s="250"/>
      <c r="AK82" s="250"/>
      <c r="AL82" s="250"/>
      <c r="AO82" s="250"/>
      <c r="AP82" s="250"/>
      <c r="AQ82" s="250"/>
      <c r="AR82" s="250"/>
      <c r="AS82" s="250"/>
      <c r="AU82" s="250"/>
      <c r="AV82" s="250"/>
      <c r="AX82" s="250"/>
      <c r="AY82" s="250"/>
      <c r="BA82" s="250"/>
      <c r="BB82" s="250"/>
      <c r="BD82" s="250"/>
      <c r="BE82" s="250"/>
      <c r="BF82" s="250"/>
      <c r="BG82" s="250"/>
      <c r="BI82" s="250"/>
      <c r="BJ82" s="250"/>
      <c r="BK82" s="250"/>
      <c r="BL82" s="250"/>
      <c r="BN82" s="250"/>
      <c r="BO82" s="250"/>
      <c r="BP82" s="250"/>
      <c r="BQ82" s="250"/>
      <c r="BS82" s="250"/>
      <c r="BT82" s="250"/>
      <c r="BU82" s="250"/>
      <c r="BV82" s="250"/>
      <c r="BX82" s="250"/>
      <c r="BY82" s="250"/>
      <c r="BZ82" s="250"/>
      <c r="CA82" s="250"/>
      <c r="CC82" s="250"/>
      <c r="CD82" s="250"/>
    </row>
    <row r="83" spans="1:82" s="210" customFormat="1" x14ac:dyDescent="0.25">
      <c r="A83" s="305" t="s">
        <v>157</v>
      </c>
      <c r="B83" s="306"/>
      <c r="C83" s="216"/>
      <c r="D83" s="307"/>
      <c r="E83" s="306"/>
      <c r="F83" s="306"/>
      <c r="G83" s="306"/>
      <c r="H83" s="306"/>
      <c r="I83" s="216"/>
      <c r="J83" s="308">
        <f>SUM(J17:J82)</f>
        <v>772.99999999999989</v>
      </c>
      <c r="K83" s="309">
        <f>SUM(K17:K82)</f>
        <v>300.79999999999995</v>
      </c>
      <c r="L83" s="216"/>
      <c r="M83" s="310">
        <f>SUM(M17:M82)</f>
        <v>219</v>
      </c>
      <c r="N83" s="309">
        <f>SUM(N17:N82)</f>
        <v>0</v>
      </c>
      <c r="O83" s="216"/>
      <c r="P83" s="310">
        <f>SUM(P17:P82)</f>
        <v>224.99999999999997</v>
      </c>
      <c r="Q83" s="309">
        <f>SUM(Q17:Q82)</f>
        <v>0</v>
      </c>
      <c r="R83" s="216"/>
      <c r="S83" s="310">
        <f>SUM(S17:S82)</f>
        <v>168</v>
      </c>
      <c r="T83" s="309">
        <f>SUM(T17:T82)</f>
        <v>153.6</v>
      </c>
      <c r="U83" s="209"/>
      <c r="V83" s="310">
        <f>SUM(V17:V82)</f>
        <v>161.00000000000003</v>
      </c>
      <c r="W83" s="309">
        <f>SUM(W17:W82)</f>
        <v>147.19999999999999</v>
      </c>
      <c r="X83" s="209"/>
      <c r="Y83" s="309">
        <f>SUM(Y17:Y82)</f>
        <v>571</v>
      </c>
      <c r="Z83" s="309">
        <f>SUM(Z17:Z82)</f>
        <v>614.40000000000009</v>
      </c>
      <c r="AA83" s="311"/>
      <c r="AB83" s="310">
        <f>SUM(AB17:AB82)</f>
        <v>139</v>
      </c>
      <c r="AC83" s="309">
        <f>SUM(AC17:AC82)</f>
        <v>153.6</v>
      </c>
      <c r="AD83" s="216"/>
      <c r="AE83" s="310">
        <f>SUM(AE17:AE82)</f>
        <v>150</v>
      </c>
      <c r="AF83" s="309">
        <f>SUM(AF17:AF82)</f>
        <v>160</v>
      </c>
      <c r="AG83" s="216"/>
      <c r="AH83" s="310">
        <f>SUM(AH17:AH82)</f>
        <v>144</v>
      </c>
      <c r="AI83" s="309">
        <f>SUM(AI17:AI82)</f>
        <v>153.6</v>
      </c>
      <c r="AJ83" s="209"/>
      <c r="AK83" s="310">
        <f>SUM(AK17:AK82)</f>
        <v>138</v>
      </c>
      <c r="AL83" s="309">
        <f>SUM(AL17:AL82)</f>
        <v>147.19999999999999</v>
      </c>
      <c r="AM83" s="209"/>
      <c r="AN83" s="209"/>
      <c r="AO83" s="309">
        <f>SUM(AO17:AO82)</f>
        <v>548.66666666666674</v>
      </c>
      <c r="AP83" s="309">
        <f>SUM(AP17:AP82)</f>
        <v>556.80000000000007</v>
      </c>
      <c r="AQ83" s="311"/>
      <c r="AR83" s="310">
        <f>SUM(AR17:AR82)</f>
        <v>171</v>
      </c>
      <c r="AS83" s="309">
        <f>SUM(AS17:AS82)</f>
        <v>153.6</v>
      </c>
      <c r="AT83" s="216"/>
      <c r="AU83" s="310">
        <f>SUM(AU17:AU82)</f>
        <v>175</v>
      </c>
      <c r="AV83" s="309">
        <f>SUM(AV17:AV82)</f>
        <v>160</v>
      </c>
      <c r="AW83" s="216"/>
      <c r="AX83" s="310">
        <f>SUM(AX17:AX82)</f>
        <v>128</v>
      </c>
      <c r="AY83" s="309">
        <f>SUM(AY17:AY82)</f>
        <v>153.6</v>
      </c>
      <c r="AZ83" s="209"/>
      <c r="BA83" s="310">
        <f>SUM(BA17:BA82)</f>
        <v>74.666666666666671</v>
      </c>
      <c r="BB83" s="309">
        <f>SUM(BB17:BB82)</f>
        <v>89.6</v>
      </c>
      <c r="BC83" s="209"/>
      <c r="BD83" s="309">
        <f>SUM(BD17:BD82)</f>
        <v>0</v>
      </c>
      <c r="BE83" s="309">
        <f>SUM(BE17:BE82)</f>
        <v>0</v>
      </c>
      <c r="BF83" s="309">
        <f>SUM(BF17:BF82)</f>
        <v>0</v>
      </c>
      <c r="BG83" s="309">
        <f t="shared" ref="BG83" si="41">SUM(BL83,BQ83,BV83,CA83)</f>
        <v>0</v>
      </c>
      <c r="BI83" s="310">
        <f>SUM(BI17:BI82)</f>
        <v>0</v>
      </c>
      <c r="BJ83" s="309">
        <f>SUM(BJ17:BJ82)</f>
        <v>0</v>
      </c>
      <c r="BK83" s="309">
        <f>SUM(BK17:BK82)</f>
        <v>0</v>
      </c>
      <c r="BL83" s="309">
        <f>SUM(BL17:BL82)</f>
        <v>0</v>
      </c>
      <c r="BM83" s="216"/>
      <c r="BN83" s="310">
        <f>SUM(BN17:BN82)</f>
        <v>0</v>
      </c>
      <c r="BO83" s="309">
        <f>SUM(BO17:BO82)</f>
        <v>0</v>
      </c>
      <c r="BP83" s="309">
        <f>SUM(BP17:BP82)</f>
        <v>0</v>
      </c>
      <c r="BQ83" s="309">
        <f>SUM(BQ17:BQ82)</f>
        <v>0</v>
      </c>
      <c r="BR83" s="216"/>
      <c r="BS83" s="310">
        <f>SUM(BS17:BS82)</f>
        <v>0</v>
      </c>
      <c r="BT83" s="309">
        <f>SUM(BT17:BT82)</f>
        <v>0</v>
      </c>
      <c r="BU83" s="309">
        <f>SUM(BU17:BU82)</f>
        <v>0</v>
      </c>
      <c r="BV83" s="309">
        <f>SUM(BV17:BV82)</f>
        <v>0</v>
      </c>
      <c r="BW83" s="209"/>
      <c r="BX83" s="310">
        <f>SUM(BX17:BX82)</f>
        <v>0</v>
      </c>
      <c r="BY83" s="309">
        <f>SUM(BY17:BY82)</f>
        <v>0</v>
      </c>
      <c r="BZ83" s="309">
        <f>SUM(BZ17:BZ82)</f>
        <v>0</v>
      </c>
      <c r="CA83" s="309">
        <f>SUM(CA17:CA82)</f>
        <v>0</v>
      </c>
      <c r="CB83" s="209"/>
      <c r="CC83" s="309">
        <f>SUM(CC17:CC82)</f>
        <v>1657.6666666666665</v>
      </c>
      <c r="CD83" s="309">
        <f>SUM(CD17:CD82)</f>
        <v>1472</v>
      </c>
    </row>
    <row r="85" spans="1:82" ht="45" x14ac:dyDescent="0.25">
      <c r="A85" s="312" t="s">
        <v>158</v>
      </c>
      <c r="B85" s="306"/>
      <c r="J85" s="334" t="s">
        <v>195</v>
      </c>
      <c r="K85" s="309">
        <f>SUM(J83:K83)</f>
        <v>1073.7999999999997</v>
      </c>
      <c r="M85" s="334" t="s">
        <v>194</v>
      </c>
      <c r="N85" s="309">
        <f>SUM(M83:N83)</f>
        <v>219</v>
      </c>
      <c r="P85" s="334" t="s">
        <v>194</v>
      </c>
      <c r="Q85" s="309">
        <f>SUM(P83:Q83)</f>
        <v>224.99999999999997</v>
      </c>
      <c r="S85" s="334" t="s">
        <v>194</v>
      </c>
      <c r="T85" s="309">
        <f>SUM(S83:T83)</f>
        <v>321.60000000000002</v>
      </c>
      <c r="V85" s="334" t="s">
        <v>194</v>
      </c>
      <c r="W85" s="309">
        <f>SUM(V83:W83)</f>
        <v>308.20000000000005</v>
      </c>
      <c r="Y85" s="334" t="s">
        <v>195</v>
      </c>
      <c r="Z85" s="309">
        <f>SUM(Y83:Z83)</f>
        <v>1185.4000000000001</v>
      </c>
      <c r="AA85" s="311"/>
      <c r="AB85" s="334" t="s">
        <v>194</v>
      </c>
      <c r="AC85" s="309">
        <f>+AB83+AC83</f>
        <v>292.60000000000002</v>
      </c>
      <c r="AE85" s="334" t="s">
        <v>194</v>
      </c>
      <c r="AF85" s="309">
        <f>+AE83+AF83</f>
        <v>310</v>
      </c>
      <c r="AH85" s="334" t="s">
        <v>194</v>
      </c>
      <c r="AI85" s="309">
        <f>+AH83+AI83</f>
        <v>297.60000000000002</v>
      </c>
      <c r="AK85" s="334" t="s">
        <v>194</v>
      </c>
      <c r="AL85" s="309">
        <f>+AK83+AL83</f>
        <v>285.2</v>
      </c>
      <c r="AO85" s="334" t="s">
        <v>195</v>
      </c>
      <c r="AP85" s="309">
        <f>SUM(AO83:AP83)</f>
        <v>1105.4666666666667</v>
      </c>
      <c r="AQ85" s="311"/>
      <c r="AR85" s="334" t="s">
        <v>194</v>
      </c>
      <c r="AS85" s="309">
        <f>SUM(AR83:AS83)</f>
        <v>324.60000000000002</v>
      </c>
      <c r="AU85" s="334" t="s">
        <v>194</v>
      </c>
      <c r="AV85" s="309">
        <f>SUM(AU83:AV83)</f>
        <v>335</v>
      </c>
      <c r="AX85" s="334" t="s">
        <v>194</v>
      </c>
      <c r="AY85" s="309">
        <f>SUM(AX83:AY83)</f>
        <v>281.60000000000002</v>
      </c>
      <c r="BA85" s="334" t="s">
        <v>194</v>
      </c>
      <c r="BB85" s="309">
        <f>SUM(BA83:BB83)</f>
        <v>164.26666666666665</v>
      </c>
      <c r="BD85" s="379" t="s">
        <v>196</v>
      </c>
      <c r="BE85" s="380"/>
      <c r="BF85" s="381"/>
      <c r="BG85" s="309">
        <f>SUM(BD83:BG83)</f>
        <v>0</v>
      </c>
      <c r="BI85" s="379" t="s">
        <v>194</v>
      </c>
      <c r="BJ85" s="380"/>
      <c r="BK85" s="381"/>
      <c r="BL85" s="309">
        <f>SUM(BI83:BL83)</f>
        <v>0</v>
      </c>
      <c r="BN85" s="379" t="s">
        <v>194</v>
      </c>
      <c r="BO85" s="380"/>
      <c r="BP85" s="381"/>
      <c r="BQ85" s="309">
        <f>SUM(BN83:BQ83)</f>
        <v>0</v>
      </c>
      <c r="BS85" s="379" t="s">
        <v>194</v>
      </c>
      <c r="BT85" s="380"/>
      <c r="BU85" s="381"/>
      <c r="BV85" s="309">
        <f>SUM(BS83:BV83)</f>
        <v>0</v>
      </c>
      <c r="BX85" s="379" t="s">
        <v>194</v>
      </c>
      <c r="BY85" s="380"/>
      <c r="BZ85" s="381"/>
      <c r="CA85" s="309">
        <f>SUM(BX83:CA83)</f>
        <v>0</v>
      </c>
      <c r="CC85" s="334" t="s">
        <v>196</v>
      </c>
      <c r="CD85" s="309">
        <f>SUM(CC83:CD83)</f>
        <v>3129.6666666666665</v>
      </c>
    </row>
    <row r="88" spans="1:82" x14ac:dyDescent="0.25">
      <c r="A88" s="210" t="s">
        <v>24</v>
      </c>
      <c r="B88" s="210"/>
      <c r="D88" s="365">
        <f ca="1">Examenprogramma!$B$26</f>
        <v>43294</v>
      </c>
      <c r="E88" s="365"/>
      <c r="F88" s="365"/>
      <c r="G88" s="365"/>
      <c r="H88" s="365"/>
      <c r="J88" s="207"/>
      <c r="K88" s="207"/>
      <c r="M88" s="207"/>
      <c r="N88" s="207"/>
      <c r="P88" s="207"/>
      <c r="Q88" s="207"/>
      <c r="AB88" s="207"/>
      <c r="AC88" s="207"/>
      <c r="AE88" s="207"/>
      <c r="AF88" s="207"/>
      <c r="AR88" s="207"/>
      <c r="AS88" s="207"/>
      <c r="AU88" s="207"/>
      <c r="AV88" s="207"/>
      <c r="BI88" s="207"/>
      <c r="BJ88" s="207"/>
      <c r="BK88" s="207"/>
      <c r="BL88" s="207"/>
      <c r="BN88" s="207"/>
      <c r="BO88" s="207"/>
      <c r="BP88" s="207"/>
      <c r="BQ88" s="207"/>
    </row>
    <row r="89" spans="1:82" x14ac:dyDescent="0.25">
      <c r="A89" s="210" t="s">
        <v>25</v>
      </c>
      <c r="B89" s="210"/>
      <c r="D89" s="366" t="str">
        <f>Examenprogramma!$B$27</f>
        <v>Schiedam</v>
      </c>
      <c r="E89" s="366"/>
      <c r="F89" s="366"/>
      <c r="G89" s="366"/>
      <c r="H89" s="366"/>
      <c r="J89" s="207"/>
      <c r="K89" s="207"/>
      <c r="M89" s="207"/>
      <c r="N89" s="207"/>
      <c r="P89" s="207"/>
      <c r="Q89" s="207"/>
      <c r="AB89" s="207"/>
      <c r="AC89" s="207"/>
      <c r="AE89" s="207"/>
      <c r="AF89" s="207"/>
      <c r="AR89" s="207"/>
      <c r="AS89" s="207"/>
      <c r="AU89" s="207"/>
      <c r="AV89" s="207"/>
      <c r="BI89" s="207"/>
      <c r="BJ89" s="207"/>
      <c r="BK89" s="207"/>
      <c r="BL89" s="207"/>
      <c r="BN89" s="207"/>
      <c r="BO89" s="207"/>
      <c r="BP89" s="207"/>
      <c r="BQ89" s="207"/>
    </row>
    <row r="90" spans="1:82" x14ac:dyDescent="0.25">
      <c r="A90" s="210" t="s">
        <v>21</v>
      </c>
      <c r="B90" s="210"/>
      <c r="D90" s="367" t="str">
        <f>Examenprogramma!$B$28</f>
        <v>A. J. de Graaf</v>
      </c>
      <c r="E90" s="367"/>
      <c r="F90" s="367"/>
      <c r="G90" s="367"/>
      <c r="H90" s="367"/>
      <c r="J90" s="207"/>
      <c r="K90" s="207"/>
      <c r="M90" s="207"/>
      <c r="N90" s="207"/>
      <c r="P90" s="207"/>
      <c r="Q90" s="207"/>
      <c r="AB90" s="207"/>
      <c r="AC90" s="207"/>
      <c r="AE90" s="207"/>
      <c r="AF90" s="207"/>
      <c r="AR90" s="207"/>
      <c r="AS90" s="207"/>
      <c r="AU90" s="207"/>
      <c r="AV90" s="207"/>
      <c r="BI90" s="207"/>
      <c r="BJ90" s="207"/>
      <c r="BK90" s="207"/>
      <c r="BL90" s="207"/>
      <c r="BN90" s="207"/>
      <c r="BO90" s="207"/>
      <c r="BP90" s="207"/>
      <c r="BQ90" s="207"/>
    </row>
    <row r="104" spans="4:4" x14ac:dyDescent="0.25">
      <c r="D104" s="238"/>
    </row>
  </sheetData>
  <mergeCells count="82">
    <mergeCell ref="D7:G7"/>
    <mergeCell ref="D8:G8"/>
    <mergeCell ref="D9:G9"/>
    <mergeCell ref="D3:G3"/>
    <mergeCell ref="D4:G4"/>
    <mergeCell ref="D5:G5"/>
    <mergeCell ref="D6:G6"/>
    <mergeCell ref="BI85:BK85"/>
    <mergeCell ref="BN85:BP85"/>
    <mergeCell ref="BS85:BU85"/>
    <mergeCell ref="BX85:BZ85"/>
    <mergeCell ref="BI12:BK12"/>
    <mergeCell ref="BN12:BP12"/>
    <mergeCell ref="BS12:BU12"/>
    <mergeCell ref="BX12:BZ12"/>
    <mergeCell ref="CC12:CD12"/>
    <mergeCell ref="BI13:BI14"/>
    <mergeCell ref="BJ13:BJ14"/>
    <mergeCell ref="BK13:BK14"/>
    <mergeCell ref="BL13:BL14"/>
    <mergeCell ref="BN13:BN14"/>
    <mergeCell ref="BO13:BO14"/>
    <mergeCell ref="BQ13:BQ14"/>
    <mergeCell ref="BS13:BS14"/>
    <mergeCell ref="BT13:BT14"/>
    <mergeCell ref="BU13:BU14"/>
    <mergeCell ref="BV13:BV14"/>
    <mergeCell ref="BX13:BX14"/>
    <mergeCell ref="CC13:CC14"/>
    <mergeCell ref="CD13:CD14"/>
    <mergeCell ref="BD85:BF85"/>
    <mergeCell ref="B12:B14"/>
    <mergeCell ref="BY13:BY14"/>
    <mergeCell ref="BZ13:BZ14"/>
    <mergeCell ref="CA13:CA14"/>
    <mergeCell ref="AV13:AV14"/>
    <mergeCell ref="AX13:AX14"/>
    <mergeCell ref="AY13:AY14"/>
    <mergeCell ref="BP13:BP14"/>
    <mergeCell ref="BG13:BG14"/>
    <mergeCell ref="BA13:BA14"/>
    <mergeCell ref="BB13:BB14"/>
    <mergeCell ref="BD12:BF12"/>
    <mergeCell ref="BD13:BD14"/>
    <mergeCell ref="BE13:BE14"/>
    <mergeCell ref="BF13:BF14"/>
    <mergeCell ref="D10:G10"/>
    <mergeCell ref="D11:G11"/>
    <mergeCell ref="AR13:AR14"/>
    <mergeCell ref="AS13:AS14"/>
    <mergeCell ref="AU13:AU14"/>
    <mergeCell ref="AB13:AB14"/>
    <mergeCell ref="AC13:AC14"/>
    <mergeCell ref="AF13:AF14"/>
    <mergeCell ref="AH13:AH14"/>
    <mergeCell ref="AI13:AI14"/>
    <mergeCell ref="AK13:AK14"/>
    <mergeCell ref="AL13:AL14"/>
    <mergeCell ref="AE13:AE14"/>
    <mergeCell ref="W13:W14"/>
    <mergeCell ref="Y13:Y14"/>
    <mergeCell ref="Z13:Z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S13:S14"/>
    <mergeCell ref="T13:T14"/>
    <mergeCell ref="D88:H88"/>
    <mergeCell ref="D89:H89"/>
    <mergeCell ref="D90:H90"/>
    <mergeCell ref="AO13:AO14"/>
    <mergeCell ref="AP13:AP14"/>
    <mergeCell ref="J13:J14"/>
  </mergeCells>
  <dataValidations disablePrompts="1" xWindow="138" yWindow="592" count="5">
    <dataValidation type="list" allowBlank="1" showInputMessage="1" showErrorMessage="1" sqref="A62:B76" xr:uid="{00000000-0002-0000-0100-000000000000}">
      <formula1>Examinering</formula1>
    </dataValidation>
    <dataValidation type="list" allowBlank="1" showInputMessage="1" showErrorMessage="1" prompt="Selecteer het examenonderdeel" sqref="A61:B61" xr:uid="{00000000-0002-0000-0100-000001000000}">
      <formula1>Examinering</formula1>
    </dataValidation>
    <dataValidation type="list" allowBlank="1" showErrorMessage="1" prompt="Selecteer het examenonderdeel" sqref="I43:I47 D36:H36 I79:I81 I29:I36" xr:uid="{00000000-0002-0000-0100-000002000000}">
      <formula1>Examinering</formula1>
    </dataValidation>
    <dataValidation allowBlank="1" showInputMessage="1" showErrorMessage="1" prompt="Selecteer het examenonderdeel" sqref="A50:B50" xr:uid="{00000000-0002-0000-0100-000003000000}"/>
    <dataValidation allowBlank="1" showErrorMessage="1" prompt="Selecteer het examenonderdeel" sqref="I38:I40 I17:I26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xr:uid="{00000000-0004-0000-0100-000003000000}"/>
    <hyperlink ref="A21" r:id="rId5" xr:uid="{00000000-0004-0000-0100-000004000000}"/>
    <hyperlink ref="A22" r:id="rId6" xr:uid="{00000000-0004-0000-0100-000005000000}"/>
    <hyperlink ref="A23" r:id="rId7" xr:uid="{00000000-0004-0000-0100-000006000000}"/>
    <hyperlink ref="A24" r:id="rId8" xr:uid="{00000000-0004-0000-0100-000007000000}"/>
    <hyperlink ref="A25" r:id="rId9" xr:uid="{00000000-0004-0000-0100-000008000000}"/>
    <hyperlink ref="A26" r:id="rId10" xr:uid="{00000000-0004-0000-0100-000009000000}"/>
    <hyperlink ref="A29" r:id="rId11" display="Beroepsgericht vak 2" xr:uid="{00000000-0004-0000-0100-00000A000000}"/>
    <hyperlink ref="A30" r:id="rId12" display="Beroepsgericht vak 4" xr:uid="{00000000-0004-0000-0100-00000B000000}"/>
    <hyperlink ref="A31" r:id="rId13" display="Beroepsgericht vak 5" xr:uid="{00000000-0004-0000-0100-00000C000000}"/>
    <hyperlink ref="A32" r:id="rId14" display="Beroepsgericht vak 6" xr:uid="{00000000-0004-0000-0100-00000D000000}"/>
    <hyperlink ref="A34" r:id="rId15" display="Beroepsgericht vak 8" xr:uid="{00000000-0004-0000-0100-00000E000000}"/>
    <hyperlink ref="A35" r:id="rId16" display="Beroepsgericht vak 9" xr:uid="{00000000-0004-0000-0100-00000F000000}"/>
    <hyperlink ref="A38" r:id="rId17" display="Beroepsgericht vak 1" xr:uid="{00000000-0004-0000-0100-000010000000}"/>
    <hyperlink ref="A39" r:id="rId18" display="Beroepsgericht vak 2" xr:uid="{00000000-0004-0000-0100-000011000000}"/>
    <hyperlink ref="A40" r:id="rId19" display="Beroepsgericht vak 3" xr:uid="{00000000-0004-0000-0100-000012000000}"/>
    <hyperlink ref="A33" r:id="rId20" display="Beroepsgericht vak 2" xr:uid="{00000000-0004-0000-0100-000013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21"/>
  <extLst>
    <ext xmlns:x14="http://schemas.microsoft.com/office/spreadsheetml/2009/9/main" uri="{CCE6A557-97BC-4b89-ADB6-D9C93CAAB3DF}">
      <x14:dataValidations xmlns:xm="http://schemas.microsoft.com/office/excel/2006/main" disablePrompts="1" xWindow="138" yWindow="592" count="5">
        <x14:dataValidation type="list" allowBlank="1" showInputMessage="1" showErrorMessage="1" prompt="Selecteer het examenonderdeel" xr:uid="{00000000-0002-0000-0100-000005000000}">
          <x14:formula1>
            <xm:f>Variabelen!$H$26:$H$39</xm:f>
          </x14:formula1>
          <xm:sqref>D29:D35</xm:sqref>
        </x14:dataValidation>
        <x14:dataValidation type="list" allowBlank="1" showInputMessage="1" showErrorMessage="1" xr:uid="{00000000-0002-0000-0100-000006000000}">
          <x14:formula1>
            <xm:f>Examenprogramma!$A$12:$A$21</xm:f>
          </x14:formula1>
          <xm:sqref>D18:D26 E17:H26</xm:sqref>
        </x14:dataValidation>
        <x14:dataValidation type="list" allowBlank="1" showErrorMessage="1" prompt="Selecteer het examenonderdeel" xr:uid="{00000000-0002-0000-0100-000007000000}">
          <x14:formula1>
            <xm:f>Examenprogramma!$A$12:$A$21</xm:f>
          </x14:formula1>
          <xm:sqref>D38:H40 D50:H58 D79:H81 D43:H47</xm:sqref>
        </x14:dataValidation>
        <x14:dataValidation type="list" errorStyle="warning" showInputMessage="1" showErrorMessage="1" xr:uid="{00000000-0002-0000-0100-000008000000}">
          <x14:formula1>
            <xm:f>Examenprogramma!$A$12:$A$21</xm:f>
          </x14:formula1>
          <xm:sqref>D17</xm:sqref>
        </x14:dataValidation>
        <x14:dataValidation type="list" allowBlank="1" showInputMessage="1" showErrorMessage="1" prompt="Selecteer het examenonderdeel" xr:uid="{00000000-0002-0000-0100-000009000000}">
          <x14:formula1>
            <xm:f>Examenprogramma!$A$12:$A$21</xm:f>
          </x14:formula1>
          <xm:sqref>F29:H35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topLeftCell="A20" zoomScale="90" zoomScaleNormal="90" workbookViewId="0">
      <selection activeCell="B26" sqref="B26:C26"/>
    </sheetView>
  </sheetViews>
  <sheetFormatPr defaultColWidth="8.85546875" defaultRowHeight="15" x14ac:dyDescent="0.25"/>
  <cols>
    <col min="1" max="2" width="32.7109375" style="317" customWidth="1"/>
    <col min="3" max="3" width="39" style="317" customWidth="1"/>
    <col min="4" max="5" width="32.7109375" style="317" customWidth="1"/>
    <col min="6" max="6" width="20.140625" style="317" customWidth="1"/>
    <col min="7" max="16384" width="8.85546875" style="317"/>
  </cols>
  <sheetData>
    <row r="1" spans="1:6" s="316" customFormat="1" ht="15.75" x14ac:dyDescent="0.25">
      <c r="A1" s="394" t="s">
        <v>160</v>
      </c>
      <c r="B1" s="394"/>
      <c r="C1" s="394"/>
      <c r="D1" s="394"/>
      <c r="E1" s="394"/>
      <c r="F1" s="394"/>
    </row>
    <row r="2" spans="1:6" x14ac:dyDescent="0.25">
      <c r="A2" s="325" t="s">
        <v>156</v>
      </c>
      <c r="B2" s="395" t="str">
        <f>+Opleidingsplan!D3</f>
        <v>MBO | LIFE College</v>
      </c>
      <c r="C2" s="395"/>
      <c r="D2" s="395"/>
      <c r="E2" s="395"/>
      <c r="F2" s="395"/>
    </row>
    <row r="3" spans="1:6" x14ac:dyDescent="0.25">
      <c r="A3" s="325" t="s">
        <v>23</v>
      </c>
      <c r="B3" s="395" t="str">
        <f>B27</f>
        <v>Schiedam</v>
      </c>
      <c r="C3" s="395"/>
      <c r="D3" s="395"/>
      <c r="E3" s="395"/>
      <c r="F3" s="395"/>
    </row>
    <row r="4" spans="1:6" x14ac:dyDescent="0.25">
      <c r="A4" s="325" t="s">
        <v>27</v>
      </c>
      <c r="B4" s="395" t="str">
        <f>+Opleidingsplan!D5</f>
        <v>Handel en Ondernemen</v>
      </c>
      <c r="C4" s="395"/>
      <c r="D4" s="395"/>
      <c r="E4" s="395"/>
      <c r="F4" s="395"/>
    </row>
    <row r="5" spans="1:6" x14ac:dyDescent="0.25">
      <c r="A5" s="325" t="s">
        <v>155</v>
      </c>
      <c r="B5" s="395" t="str">
        <f>+Opleidingsplan!D6</f>
        <v>2018-2019</v>
      </c>
      <c r="C5" s="395"/>
      <c r="D5" s="395"/>
      <c r="E5" s="395"/>
      <c r="F5" s="395"/>
    </row>
    <row r="6" spans="1:6" ht="14.45" customHeight="1" x14ac:dyDescent="0.25">
      <c r="A6" s="325" t="s">
        <v>154</v>
      </c>
      <c r="B6" s="395" t="str">
        <f>+Opleidingsplan!D7</f>
        <v>Advies en leiding in de verkoop 23195 (Verkoopspecialist groene detailhandel)</v>
      </c>
      <c r="C6" s="395"/>
      <c r="D6" s="395"/>
      <c r="E6" s="395"/>
      <c r="F6" s="395"/>
    </row>
    <row r="7" spans="1:6" x14ac:dyDescent="0.25">
      <c r="A7" s="325" t="s">
        <v>152</v>
      </c>
      <c r="B7" s="395">
        <f>+Opleidingsplan!D8</f>
        <v>25501</v>
      </c>
      <c r="C7" s="395"/>
      <c r="D7" s="395"/>
      <c r="E7" s="395"/>
      <c r="F7" s="395"/>
    </row>
    <row r="8" spans="1:6" x14ac:dyDescent="0.25">
      <c r="A8" s="325" t="s">
        <v>150</v>
      </c>
      <c r="B8" s="395" t="str">
        <f>+Opleidingsplan!D9</f>
        <v>BOL</v>
      </c>
      <c r="C8" s="395"/>
      <c r="D8" s="395"/>
      <c r="E8" s="395"/>
      <c r="F8" s="395"/>
    </row>
    <row r="9" spans="1:6" x14ac:dyDescent="0.25">
      <c r="A9" s="325" t="s">
        <v>151</v>
      </c>
      <c r="B9" s="395">
        <f>+Opleidingsplan!D10</f>
        <v>3</v>
      </c>
      <c r="C9" s="395"/>
      <c r="D9" s="395"/>
      <c r="E9" s="395"/>
      <c r="F9" s="395"/>
    </row>
    <row r="10" spans="1:6" x14ac:dyDescent="0.25">
      <c r="A10" s="318"/>
    </row>
    <row r="11" spans="1:6" s="320" customFormat="1" ht="73.900000000000006" customHeight="1" x14ac:dyDescent="0.25">
      <c r="A11" s="319" t="s">
        <v>979</v>
      </c>
      <c r="B11" s="319" t="s">
        <v>161</v>
      </c>
      <c r="C11" s="319" t="s">
        <v>159</v>
      </c>
      <c r="D11" s="319" t="s">
        <v>945</v>
      </c>
      <c r="E11" s="319" t="s">
        <v>28</v>
      </c>
      <c r="F11" s="319" t="s">
        <v>209</v>
      </c>
    </row>
    <row r="12" spans="1:6" s="323" customFormat="1" ht="20.100000000000001" customHeight="1" x14ac:dyDescent="0.25">
      <c r="A12" s="321" t="s">
        <v>931</v>
      </c>
      <c r="B12" s="321" t="s">
        <v>971</v>
      </c>
      <c r="C12" s="321" t="s">
        <v>971</v>
      </c>
      <c r="D12" s="321" t="s">
        <v>976</v>
      </c>
      <c r="E12" s="402" t="s">
        <v>977</v>
      </c>
      <c r="F12" s="322" t="s">
        <v>928</v>
      </c>
    </row>
    <row r="13" spans="1:6" s="323" customFormat="1" ht="20.100000000000001" customHeight="1" x14ac:dyDescent="0.25">
      <c r="A13" s="321" t="s">
        <v>932</v>
      </c>
      <c r="B13" s="321" t="s">
        <v>971</v>
      </c>
      <c r="C13" s="321" t="s">
        <v>971</v>
      </c>
      <c r="D13" s="321" t="s">
        <v>976</v>
      </c>
      <c r="E13" s="403"/>
      <c r="F13" s="322" t="s">
        <v>929</v>
      </c>
    </row>
    <row r="14" spans="1:6" s="323" customFormat="1" ht="20.100000000000001" customHeight="1" x14ac:dyDescent="0.25">
      <c r="A14" s="321" t="s">
        <v>933</v>
      </c>
      <c r="B14" s="321" t="s">
        <v>971</v>
      </c>
      <c r="C14" s="321" t="s">
        <v>971</v>
      </c>
      <c r="D14" s="321" t="s">
        <v>976</v>
      </c>
      <c r="E14" s="403"/>
      <c r="F14" s="322" t="s">
        <v>930</v>
      </c>
    </row>
    <row r="15" spans="1:6" s="323" customFormat="1" ht="20.100000000000001" customHeight="1" x14ac:dyDescent="0.25">
      <c r="A15" s="321" t="s">
        <v>934</v>
      </c>
      <c r="B15" s="321" t="s">
        <v>971</v>
      </c>
      <c r="C15" s="321" t="s">
        <v>971</v>
      </c>
      <c r="D15" s="321" t="s">
        <v>976</v>
      </c>
      <c r="E15" s="403"/>
      <c r="F15" s="322" t="s">
        <v>930</v>
      </c>
    </row>
    <row r="16" spans="1:6" s="323" customFormat="1" ht="37.9" customHeight="1" x14ac:dyDescent="0.25">
      <c r="A16" s="321" t="s">
        <v>935</v>
      </c>
      <c r="B16" s="321" t="s">
        <v>971</v>
      </c>
      <c r="C16" s="321" t="s">
        <v>971</v>
      </c>
      <c r="D16" s="321" t="s">
        <v>976</v>
      </c>
      <c r="E16" s="404"/>
      <c r="F16" s="322" t="s">
        <v>928</v>
      </c>
    </row>
    <row r="17" spans="1:7" s="323" customFormat="1" ht="105" customHeight="1" x14ac:dyDescent="0.25">
      <c r="A17" s="321" t="s">
        <v>162</v>
      </c>
      <c r="B17" s="321" t="s">
        <v>925</v>
      </c>
      <c r="C17" s="321" t="s">
        <v>983</v>
      </c>
      <c r="D17" s="321"/>
      <c r="E17" s="321" t="s">
        <v>926</v>
      </c>
      <c r="F17" s="322"/>
    </row>
    <row r="18" spans="1:7" s="323" customFormat="1" ht="20.100000000000001" customHeight="1" x14ac:dyDescent="0.25">
      <c r="A18" s="321" t="s">
        <v>0</v>
      </c>
      <c r="B18" s="321"/>
      <c r="C18" s="321"/>
      <c r="D18" s="321"/>
      <c r="E18" s="321" t="s">
        <v>927</v>
      </c>
      <c r="F18" s="322"/>
    </row>
    <row r="19" spans="1:7" s="323" customFormat="1" ht="60" x14ac:dyDescent="0.25">
      <c r="A19" s="321" t="s">
        <v>943</v>
      </c>
      <c r="B19" s="321"/>
      <c r="C19" s="321"/>
      <c r="D19" s="321" t="s">
        <v>186</v>
      </c>
      <c r="E19" s="321" t="s">
        <v>199</v>
      </c>
      <c r="F19" s="322"/>
    </row>
    <row r="20" spans="1:7" s="323" customFormat="1" ht="409.5" customHeight="1" x14ac:dyDescent="0.25">
      <c r="A20" s="390" t="s">
        <v>978</v>
      </c>
      <c r="B20" s="390" t="s">
        <v>972</v>
      </c>
      <c r="C20" s="392" t="s">
        <v>984</v>
      </c>
      <c r="D20" s="390"/>
      <c r="E20" s="390" t="s">
        <v>941</v>
      </c>
      <c r="F20" s="396"/>
    </row>
    <row r="21" spans="1:7" s="323" customFormat="1" x14ac:dyDescent="0.25">
      <c r="A21" s="391"/>
      <c r="B21" s="391"/>
      <c r="C21" s="393"/>
      <c r="D21" s="391"/>
      <c r="E21" s="391"/>
      <c r="F21" s="397"/>
    </row>
    <row r="22" spans="1:7" x14ac:dyDescent="0.25">
      <c r="A22" s="318"/>
    </row>
    <row r="23" spans="1:7" x14ac:dyDescent="0.25">
      <c r="A23" s="318" t="s">
        <v>210</v>
      </c>
    </row>
    <row r="24" spans="1:7" x14ac:dyDescent="0.25">
      <c r="A24" s="326"/>
    </row>
    <row r="26" spans="1:7" x14ac:dyDescent="0.25">
      <c r="A26" s="210" t="s">
        <v>24</v>
      </c>
      <c r="B26" s="398">
        <f ca="1">TODAY()</f>
        <v>43294</v>
      </c>
      <c r="C26" s="399"/>
      <c r="D26" s="217"/>
      <c r="E26" s="217"/>
      <c r="F26" s="217"/>
      <c r="G26" s="217"/>
    </row>
    <row r="27" spans="1:7" x14ac:dyDescent="0.25">
      <c r="A27" s="210" t="s">
        <v>25</v>
      </c>
      <c r="B27" s="400" t="s">
        <v>960</v>
      </c>
      <c r="C27" s="401"/>
      <c r="D27" s="217"/>
      <c r="E27" s="217"/>
      <c r="F27" s="217"/>
      <c r="G27" s="217"/>
    </row>
    <row r="28" spans="1:7" x14ac:dyDescent="0.25">
      <c r="A28" s="210" t="s">
        <v>21</v>
      </c>
      <c r="B28" s="400" t="s">
        <v>961</v>
      </c>
      <c r="C28" s="401"/>
      <c r="D28" s="324"/>
      <c r="E28" s="324"/>
      <c r="F28" s="324"/>
      <c r="G28" s="324"/>
    </row>
  </sheetData>
  <mergeCells count="19">
    <mergeCell ref="F20:F21"/>
    <mergeCell ref="B26:C26"/>
    <mergeCell ref="B27:C27"/>
    <mergeCell ref="B28:C28"/>
    <mergeCell ref="B2:F2"/>
    <mergeCell ref="E12:E16"/>
    <mergeCell ref="A1:F1"/>
    <mergeCell ref="B9:F9"/>
    <mergeCell ref="B8:F8"/>
    <mergeCell ref="B7:F7"/>
    <mergeCell ref="B6:F6"/>
    <mergeCell ref="B5:F5"/>
    <mergeCell ref="B4:F4"/>
    <mergeCell ref="B3:F3"/>
    <mergeCell ref="A20:A21"/>
    <mergeCell ref="B20:B21"/>
    <mergeCell ref="C20:C21"/>
    <mergeCell ref="D20:D21"/>
    <mergeCell ref="E20:E21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Variabelen!$H$26:$H$40</xm:f>
          </x14:formula1>
          <xm:sqref>A12:A20</xm:sqref>
        </x14:dataValidation>
        <x14:dataValidation type="list" allowBlank="1" showInputMessage="1" showErrorMessage="1" xr:uid="{00000000-0002-0000-0200-000001000000}">
          <x14:formula1>
            <xm:f>Variabelen!$H$17:$H$23</xm:f>
          </x14:formula1>
          <xm:sqref>E12 E17:E20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214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215</v>
      </c>
      <c r="G1" s="29" t="s">
        <v>216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217</v>
      </c>
      <c r="M1" s="32" t="s">
        <v>213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97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98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132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136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137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138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123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126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127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134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135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142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143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144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139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124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125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105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106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107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108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110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111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114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115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116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121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122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128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129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130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131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170</v>
      </c>
      <c r="B35" s="33">
        <v>23195</v>
      </c>
      <c r="C35" s="33" t="s">
        <v>171</v>
      </c>
      <c r="D35" s="33">
        <v>25501</v>
      </c>
      <c r="E35" s="33" t="s">
        <v>172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173</v>
      </c>
      <c r="B36" s="33">
        <v>23169</v>
      </c>
      <c r="C36" s="33" t="s">
        <v>174</v>
      </c>
      <c r="D36" s="33">
        <v>25443</v>
      </c>
      <c r="E36" s="33" t="s">
        <v>175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176</v>
      </c>
      <c r="B37" s="33">
        <v>23171</v>
      </c>
      <c r="C37" s="33" t="s">
        <v>177</v>
      </c>
      <c r="D37" s="33">
        <v>25451</v>
      </c>
      <c r="E37" s="33" t="s">
        <v>178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179</v>
      </c>
      <c r="B38" s="33">
        <v>23173</v>
      </c>
      <c r="C38" s="33" t="s">
        <v>181</v>
      </c>
      <c r="D38" s="33">
        <v>25464</v>
      </c>
      <c r="E38" s="33" t="s">
        <v>180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182</v>
      </c>
      <c r="B39" s="33">
        <v>23192</v>
      </c>
      <c r="C39" s="33" t="s">
        <v>948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167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183</v>
      </c>
      <c r="B40" s="33">
        <v>23192</v>
      </c>
      <c r="C40" s="33" t="s">
        <v>166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167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184</v>
      </c>
      <c r="B41" s="33">
        <v>23192</v>
      </c>
      <c r="C41" s="33" t="s">
        <v>168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167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185</v>
      </c>
      <c r="B42" s="33">
        <v>23192</v>
      </c>
      <c r="C42" s="33" t="s">
        <v>947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167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112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109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101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102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103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104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140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141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99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100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133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117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118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119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120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113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164</v>
      </c>
      <c r="D64" s="36">
        <v>22209</v>
      </c>
      <c r="E64" s="32" t="s">
        <v>163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165</v>
      </c>
      <c r="D65" s="36">
        <v>22209</v>
      </c>
      <c r="E65" s="32" t="s">
        <v>163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166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167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168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167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169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167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workbookViewId="0">
      <selection activeCell="H39" sqref="H39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898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897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899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940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977</v>
      </c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 t="s">
        <v>958</v>
      </c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 t="s">
        <v>959</v>
      </c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 t="s">
        <v>199</v>
      </c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 t="s">
        <v>926</v>
      </c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 t="s">
        <v>927</v>
      </c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 t="s">
        <v>941</v>
      </c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/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5" t="s">
        <v>942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931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932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933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 t="s">
        <v>934</v>
      </c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3" t="s">
        <v>935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162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0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936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937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938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939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943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978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944</v>
      </c>
      <c r="I39" s="313"/>
      <c r="J39" s="313"/>
      <c r="K39" s="313"/>
      <c r="L39" s="313"/>
      <c r="M39" s="313"/>
      <c r="N39" s="313"/>
    </row>
    <row r="40" spans="1:14" x14ac:dyDescent="0.2">
      <c r="H40" s="313"/>
      <c r="I40" s="313"/>
      <c r="J40" s="313"/>
      <c r="K40" s="313"/>
      <c r="L40" s="313"/>
      <c r="M40" s="313"/>
      <c r="N40" s="313"/>
    </row>
    <row r="41" spans="1:14" x14ac:dyDescent="0.2">
      <c r="H41" s="313"/>
      <c r="I41" s="313"/>
      <c r="J41" s="313"/>
      <c r="K41" s="313"/>
      <c r="L41" s="313"/>
      <c r="M41" s="313"/>
      <c r="N41" s="313"/>
    </row>
    <row r="42" spans="1:14" x14ac:dyDescent="0.2">
      <c r="H42" s="313"/>
      <c r="I42" s="313"/>
      <c r="J42" s="313"/>
      <c r="K42" s="313"/>
      <c r="L42" s="313"/>
      <c r="M42" s="313"/>
      <c r="N42" s="313"/>
    </row>
    <row r="43" spans="1:14" x14ac:dyDescent="0.2">
      <c r="H43" s="313"/>
      <c r="I43" s="313"/>
      <c r="J43" s="313"/>
      <c r="K43" s="313"/>
      <c r="L43" s="313"/>
      <c r="M43" s="313"/>
      <c r="N43" s="313"/>
    </row>
    <row r="44" spans="1:14" x14ac:dyDescent="0.2">
      <c r="H44" s="313"/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I197" s="313"/>
      <c r="J197" s="313"/>
      <c r="K197" s="313"/>
      <c r="L197" s="313"/>
      <c r="M197" s="313"/>
      <c r="N197" s="313"/>
    </row>
    <row r="198" spans="8:14" x14ac:dyDescent="0.2">
      <c r="I198" s="313"/>
      <c r="J198" s="313"/>
      <c r="K198" s="313"/>
      <c r="L198" s="313"/>
      <c r="M198" s="313"/>
      <c r="N198" s="313"/>
    </row>
    <row r="199" spans="8:14" x14ac:dyDescent="0.2">
      <c r="I199" s="313"/>
      <c r="J199" s="313"/>
      <c r="K199" s="313"/>
      <c r="L199" s="313"/>
      <c r="M199" s="313"/>
      <c r="N199" s="313"/>
    </row>
    <row r="200" spans="8:14" x14ac:dyDescent="0.2">
      <c r="I200" s="313"/>
      <c r="J200" s="313"/>
      <c r="K200" s="313"/>
      <c r="L200" s="313"/>
      <c r="M200" s="313"/>
      <c r="N200" s="313"/>
    </row>
    <row r="201" spans="8:14" x14ac:dyDescent="0.2"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25">
      <c r="A2" s="187" t="s">
        <v>905</v>
      </c>
      <c r="B2" s="188" t="s">
        <v>900</v>
      </c>
      <c r="C2" s="188" t="s">
        <v>904</v>
      </c>
      <c r="D2" s="189" t="s">
        <v>219</v>
      </c>
      <c r="E2" s="190" t="s">
        <v>47</v>
      </c>
      <c r="F2" s="191"/>
      <c r="G2" s="191" t="s">
        <v>901</v>
      </c>
      <c r="H2" s="191" t="s">
        <v>902</v>
      </c>
      <c r="I2" s="191"/>
      <c r="J2" s="191"/>
      <c r="K2" s="192"/>
      <c r="L2" s="192"/>
      <c r="M2" s="193" t="s">
        <v>923</v>
      </c>
      <c r="N2" s="194"/>
      <c r="O2" s="195" t="s">
        <v>213</v>
      </c>
      <c r="Q2" s="185" t="s">
        <v>218</v>
      </c>
      <c r="R2" s="185"/>
      <c r="S2" s="186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294</v>
      </c>
      <c r="F3" s="152">
        <v>25001</v>
      </c>
      <c r="G3" s="152"/>
      <c r="H3" s="152" t="s">
        <v>293</v>
      </c>
      <c r="I3" s="152" t="s">
        <v>295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294</v>
      </c>
      <c r="F4" s="152">
        <v>25002</v>
      </c>
      <c r="G4" s="152"/>
      <c r="H4" s="152" t="s">
        <v>293</v>
      </c>
      <c r="I4" s="152" t="s">
        <v>299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300</v>
      </c>
      <c r="F5" s="152">
        <v>25003</v>
      </c>
      <c r="G5" s="152"/>
      <c r="H5" s="152" t="s">
        <v>293</v>
      </c>
      <c r="I5" s="152" t="s">
        <v>301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300</v>
      </c>
      <c r="F6" s="152">
        <v>25004</v>
      </c>
      <c r="G6" s="152"/>
      <c r="H6" s="152" t="s">
        <v>293</v>
      </c>
      <c r="I6" s="152" t="s">
        <v>302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303</v>
      </c>
      <c r="F7" s="152">
        <v>25005</v>
      </c>
      <c r="G7" s="152"/>
      <c r="H7" s="152" t="s">
        <v>293</v>
      </c>
      <c r="I7" s="152" t="s">
        <v>304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303</v>
      </c>
      <c r="F8" s="152">
        <v>25006</v>
      </c>
      <c r="G8" s="152"/>
      <c r="H8" s="152" t="s">
        <v>293</v>
      </c>
      <c r="I8" s="152" t="s">
        <v>305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306</v>
      </c>
      <c r="F9" s="152">
        <v>25007</v>
      </c>
      <c r="G9" s="152"/>
      <c r="H9" s="152" t="s">
        <v>293</v>
      </c>
      <c r="I9" s="152" t="s">
        <v>307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306</v>
      </c>
      <c r="F10" s="152">
        <v>25008</v>
      </c>
      <c r="G10" s="152"/>
      <c r="H10" s="152" t="s">
        <v>293</v>
      </c>
      <c r="I10" s="152" t="s">
        <v>309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306</v>
      </c>
      <c r="F11" s="152">
        <v>25009</v>
      </c>
      <c r="G11" s="152"/>
      <c r="H11" s="152" t="s">
        <v>293</v>
      </c>
      <c r="I11" s="152" t="s">
        <v>308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310</v>
      </c>
      <c r="F12" s="152">
        <v>25010</v>
      </c>
      <c r="G12" s="152"/>
      <c r="H12" s="152" t="s">
        <v>293</v>
      </c>
      <c r="I12" s="152" t="s">
        <v>311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310</v>
      </c>
      <c r="F13" s="152">
        <v>25011</v>
      </c>
      <c r="G13" s="152"/>
      <c r="H13" s="152" t="s">
        <v>293</v>
      </c>
      <c r="I13" s="152" t="s">
        <v>312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313</v>
      </c>
      <c r="F14" s="152">
        <v>25012</v>
      </c>
      <c r="G14" s="152"/>
      <c r="H14" s="152" t="s">
        <v>293</v>
      </c>
      <c r="I14" s="152" t="s">
        <v>314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313</v>
      </c>
      <c r="F15" s="152">
        <v>25013</v>
      </c>
      <c r="G15" s="152"/>
      <c r="H15" s="152" t="s">
        <v>293</v>
      </c>
      <c r="I15" s="152" t="s">
        <v>315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313</v>
      </c>
      <c r="F16" s="152">
        <v>25014</v>
      </c>
      <c r="G16" s="152"/>
      <c r="H16" s="152" t="s">
        <v>293</v>
      </c>
      <c r="I16" s="152" t="s">
        <v>316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317</v>
      </c>
      <c r="F17" s="152">
        <v>25015</v>
      </c>
      <c r="G17" s="152"/>
      <c r="H17" s="152" t="s">
        <v>293</v>
      </c>
      <c r="I17" s="152" t="s">
        <v>318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317</v>
      </c>
      <c r="F18" s="152">
        <v>25016</v>
      </c>
      <c r="G18" s="152"/>
      <c r="H18" s="152" t="s">
        <v>293</v>
      </c>
      <c r="I18" s="152" t="s">
        <v>319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320</v>
      </c>
      <c r="F19" s="152">
        <v>25017</v>
      </c>
      <c r="G19" s="152"/>
      <c r="H19" s="152" t="s">
        <v>293</v>
      </c>
      <c r="I19" s="152" t="s">
        <v>321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320</v>
      </c>
      <c r="F20" s="152">
        <v>25018</v>
      </c>
      <c r="G20" s="152"/>
      <c r="H20" s="152" t="s">
        <v>293</v>
      </c>
      <c r="I20" s="152" t="s">
        <v>324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320</v>
      </c>
      <c r="F21" s="152">
        <v>25019</v>
      </c>
      <c r="G21" s="152"/>
      <c r="H21" s="152" t="s">
        <v>293</v>
      </c>
      <c r="I21" s="152" t="s">
        <v>322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320</v>
      </c>
      <c r="F22" s="152">
        <v>25020</v>
      </c>
      <c r="G22" s="152"/>
      <c r="H22" s="152" t="s">
        <v>293</v>
      </c>
      <c r="I22" s="152" t="s">
        <v>323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325</v>
      </c>
      <c r="F23" s="152">
        <v>25021</v>
      </c>
      <c r="G23" s="152"/>
      <c r="H23" s="152" t="s">
        <v>293</v>
      </c>
      <c r="I23" s="152" t="s">
        <v>326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325</v>
      </c>
      <c r="F24" s="152">
        <v>25022</v>
      </c>
      <c r="G24" s="152"/>
      <c r="H24" s="152" t="s">
        <v>293</v>
      </c>
      <c r="I24" s="152" t="s">
        <v>327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328</v>
      </c>
      <c r="F25" s="152">
        <v>25023</v>
      </c>
      <c r="G25" s="152"/>
      <c r="H25" s="152" t="s">
        <v>293</v>
      </c>
      <c r="I25" s="152" t="s">
        <v>329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328</v>
      </c>
      <c r="F26" s="152">
        <v>25024</v>
      </c>
      <c r="G26" s="152"/>
      <c r="H26" s="152" t="s">
        <v>293</v>
      </c>
      <c r="I26" s="152" t="s">
        <v>330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331</v>
      </c>
      <c r="F27" s="152">
        <v>25025</v>
      </c>
      <c r="G27" s="152"/>
      <c r="H27" s="152" t="s">
        <v>293</v>
      </c>
      <c r="I27" s="152" t="s">
        <v>332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331</v>
      </c>
      <c r="F28" s="152">
        <v>25026</v>
      </c>
      <c r="G28" s="152"/>
      <c r="H28" s="152" t="s">
        <v>293</v>
      </c>
      <c r="I28" s="152" t="s">
        <v>333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334</v>
      </c>
      <c r="F29" s="152">
        <v>25027</v>
      </c>
      <c r="G29" s="152"/>
      <c r="H29" s="152" t="s">
        <v>293</v>
      </c>
      <c r="I29" s="152" t="s">
        <v>335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336</v>
      </c>
      <c r="F30" s="152">
        <v>25028</v>
      </c>
      <c r="G30" s="152"/>
      <c r="H30" s="152" t="s">
        <v>293</v>
      </c>
      <c r="I30" s="152" t="s">
        <v>337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338</v>
      </c>
      <c r="F31" s="152">
        <v>25029</v>
      </c>
      <c r="G31" s="152"/>
      <c r="H31" s="152" t="s">
        <v>293</v>
      </c>
      <c r="I31" s="152" t="s">
        <v>339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338</v>
      </c>
      <c r="F32" s="152">
        <v>25030</v>
      </c>
      <c r="G32" s="152"/>
      <c r="H32" s="152" t="s">
        <v>293</v>
      </c>
      <c r="I32" s="152" t="s">
        <v>340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341</v>
      </c>
      <c r="F33" s="152">
        <v>25031</v>
      </c>
      <c r="G33" s="152"/>
      <c r="H33" s="152" t="s">
        <v>293</v>
      </c>
      <c r="I33" s="152" t="s">
        <v>342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341</v>
      </c>
      <c r="F34" s="152">
        <v>25032</v>
      </c>
      <c r="G34" s="152"/>
      <c r="H34" s="152" t="s">
        <v>293</v>
      </c>
      <c r="I34" s="152" t="s">
        <v>344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341</v>
      </c>
      <c r="F35" s="152">
        <v>25033</v>
      </c>
      <c r="G35" s="152"/>
      <c r="H35" s="152" t="s">
        <v>293</v>
      </c>
      <c r="I35" s="152" t="s">
        <v>345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341</v>
      </c>
      <c r="F36" s="152">
        <v>25034</v>
      </c>
      <c r="G36" s="152"/>
      <c r="H36" s="152" t="s">
        <v>293</v>
      </c>
      <c r="I36" s="152" t="s">
        <v>346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341</v>
      </c>
      <c r="F37" s="152">
        <v>25035</v>
      </c>
      <c r="G37" s="152"/>
      <c r="H37" s="152" t="s">
        <v>293</v>
      </c>
      <c r="I37" s="152" t="s">
        <v>343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347</v>
      </c>
      <c r="F38" s="152">
        <v>25036</v>
      </c>
      <c r="G38" s="152"/>
      <c r="H38" s="152" t="s">
        <v>293</v>
      </c>
      <c r="I38" s="152" t="s">
        <v>348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349</v>
      </c>
      <c r="F39" s="152">
        <v>25037</v>
      </c>
      <c r="G39" s="152"/>
      <c r="H39" s="152" t="s">
        <v>293</v>
      </c>
      <c r="I39" s="152" t="s">
        <v>350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349</v>
      </c>
      <c r="F40" s="152">
        <v>25038</v>
      </c>
      <c r="G40" s="152"/>
      <c r="H40" s="152" t="s">
        <v>293</v>
      </c>
      <c r="I40" s="152" t="s">
        <v>351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352</v>
      </c>
      <c r="F41" s="152">
        <v>25039</v>
      </c>
      <c r="G41" s="152"/>
      <c r="H41" s="152" t="s">
        <v>293</v>
      </c>
      <c r="I41" s="152" t="s">
        <v>353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352</v>
      </c>
      <c r="F42" s="152">
        <v>25040</v>
      </c>
      <c r="G42" s="152"/>
      <c r="H42" s="152" t="s">
        <v>293</v>
      </c>
      <c r="I42" s="152" t="s">
        <v>354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294</v>
      </c>
      <c r="F43" s="152">
        <v>25041</v>
      </c>
      <c r="G43" s="152"/>
      <c r="H43" s="152" t="s">
        <v>293</v>
      </c>
      <c r="I43" s="152" t="s">
        <v>297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294</v>
      </c>
      <c r="F44" s="152">
        <v>25042</v>
      </c>
      <c r="G44" s="152"/>
      <c r="H44" s="152" t="s">
        <v>293</v>
      </c>
      <c r="I44" s="152" t="s">
        <v>296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294</v>
      </c>
      <c r="F45" s="152">
        <v>25043</v>
      </c>
      <c r="G45" s="152"/>
      <c r="H45" s="152" t="s">
        <v>293</v>
      </c>
      <c r="I45" s="152" t="s">
        <v>298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462</v>
      </c>
      <c r="F46" s="152">
        <v>25044</v>
      </c>
      <c r="G46" s="152"/>
      <c r="H46" s="152" t="s">
        <v>461</v>
      </c>
      <c r="I46" s="152" t="s">
        <v>463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462</v>
      </c>
      <c r="F47" s="152">
        <v>25045</v>
      </c>
      <c r="G47" s="152"/>
      <c r="H47" s="152" t="s">
        <v>461</v>
      </c>
      <c r="I47" s="152" t="s">
        <v>464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462</v>
      </c>
      <c r="F48" s="152">
        <v>25046</v>
      </c>
      <c r="G48" s="152"/>
      <c r="H48" s="152" t="s">
        <v>461</v>
      </c>
      <c r="I48" s="152" t="s">
        <v>465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466</v>
      </c>
      <c r="F49" s="152">
        <v>25047</v>
      </c>
      <c r="G49" s="152"/>
      <c r="H49" s="152" t="s">
        <v>461</v>
      </c>
      <c r="I49" s="152" t="s">
        <v>467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468</v>
      </c>
      <c r="F50" s="152">
        <v>25048</v>
      </c>
      <c r="G50" s="152"/>
      <c r="H50" s="152" t="s">
        <v>461</v>
      </c>
      <c r="I50" s="152" t="s">
        <v>469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470</v>
      </c>
      <c r="F51" s="152">
        <v>25049</v>
      </c>
      <c r="G51" s="152"/>
      <c r="H51" s="152" t="s">
        <v>461</v>
      </c>
      <c r="I51" s="152" t="s">
        <v>471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470</v>
      </c>
      <c r="F52" s="152">
        <v>25050</v>
      </c>
      <c r="G52" s="152"/>
      <c r="H52" s="152" t="s">
        <v>461</v>
      </c>
      <c r="I52" s="152" t="s">
        <v>472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470</v>
      </c>
      <c r="F53" s="152">
        <v>25051</v>
      </c>
      <c r="G53" s="152"/>
      <c r="H53" s="152" t="s">
        <v>461</v>
      </c>
      <c r="I53" s="152" t="s">
        <v>473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470</v>
      </c>
      <c r="F54" s="166">
        <v>25052</v>
      </c>
      <c r="G54" s="166"/>
      <c r="H54" s="166" t="s">
        <v>461</v>
      </c>
      <c r="I54" s="166" t="s">
        <v>474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482</v>
      </c>
      <c r="F55" s="169">
        <v>25053</v>
      </c>
      <c r="G55" s="169"/>
      <c r="H55" s="169" t="s">
        <v>461</v>
      </c>
      <c r="I55" s="169" t="s">
        <v>483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484</v>
      </c>
      <c r="F56" s="169">
        <v>25054</v>
      </c>
      <c r="G56" s="169"/>
      <c r="H56" s="169" t="s">
        <v>461</v>
      </c>
      <c r="I56" s="169" t="s">
        <v>485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484</v>
      </c>
      <c r="F57" s="152">
        <v>25055</v>
      </c>
      <c r="G57" s="152"/>
      <c r="H57" s="152" t="s">
        <v>461</v>
      </c>
      <c r="I57" s="152" t="s">
        <v>486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484</v>
      </c>
      <c r="F58" s="152">
        <v>25056</v>
      </c>
      <c r="G58" s="152"/>
      <c r="H58" s="152" t="s">
        <v>461</v>
      </c>
      <c r="I58" s="152" t="s">
        <v>487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488</v>
      </c>
      <c r="F59" s="152">
        <v>25057</v>
      </c>
      <c r="G59" s="152"/>
      <c r="H59" s="152" t="s">
        <v>461</v>
      </c>
      <c r="I59" s="152" t="s">
        <v>489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488</v>
      </c>
      <c r="F60" s="152">
        <v>25058</v>
      </c>
      <c r="G60" s="152"/>
      <c r="H60" s="152" t="s">
        <v>461</v>
      </c>
      <c r="I60" s="152" t="s">
        <v>490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488</v>
      </c>
      <c r="F61" s="152">
        <v>25059</v>
      </c>
      <c r="G61" s="152"/>
      <c r="H61" s="152" t="s">
        <v>461</v>
      </c>
      <c r="I61" s="152" t="s">
        <v>491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495</v>
      </c>
      <c r="F62" s="152">
        <v>25060</v>
      </c>
      <c r="G62" s="152"/>
      <c r="H62" s="152" t="s">
        <v>461</v>
      </c>
      <c r="I62" s="152" t="s">
        <v>496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497</v>
      </c>
      <c r="F63" s="152">
        <v>25061</v>
      </c>
      <c r="G63" s="152"/>
      <c r="H63" s="152" t="s">
        <v>461</v>
      </c>
      <c r="I63" s="152" t="s">
        <v>498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497</v>
      </c>
      <c r="F64" s="152">
        <v>25062</v>
      </c>
      <c r="G64" s="152"/>
      <c r="H64" s="152" t="s">
        <v>461</v>
      </c>
      <c r="I64" s="152" t="s">
        <v>501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497</v>
      </c>
      <c r="F65" s="152">
        <v>25063</v>
      </c>
      <c r="G65" s="152"/>
      <c r="H65" s="152" t="s">
        <v>461</v>
      </c>
      <c r="I65" s="152" t="s">
        <v>499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497</v>
      </c>
      <c r="F66" s="152">
        <v>25064</v>
      </c>
      <c r="G66" s="152"/>
      <c r="H66" s="152" t="s">
        <v>461</v>
      </c>
      <c r="I66" s="152" t="s">
        <v>500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502</v>
      </c>
      <c r="F67" s="152">
        <v>25065</v>
      </c>
      <c r="G67" s="152"/>
      <c r="H67" s="152" t="s">
        <v>461</v>
      </c>
      <c r="I67" s="152" t="s">
        <v>503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502</v>
      </c>
      <c r="F68" s="152">
        <v>25066</v>
      </c>
      <c r="G68" s="152"/>
      <c r="H68" s="152" t="s">
        <v>461</v>
      </c>
      <c r="I68" s="152" t="s">
        <v>504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502</v>
      </c>
      <c r="F69" s="152">
        <v>25067</v>
      </c>
      <c r="G69" s="152"/>
      <c r="H69" s="152" t="s">
        <v>461</v>
      </c>
      <c r="I69" s="152" t="s">
        <v>505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506</v>
      </c>
      <c r="F70" s="152">
        <v>25068</v>
      </c>
      <c r="G70" s="152"/>
      <c r="H70" s="152" t="s">
        <v>461</v>
      </c>
      <c r="I70" s="152" t="s">
        <v>507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475</v>
      </c>
      <c r="F71" s="152">
        <v>25069</v>
      </c>
      <c r="G71" s="152"/>
      <c r="H71" s="152" t="s">
        <v>461</v>
      </c>
      <c r="I71" s="152" t="s">
        <v>476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475</v>
      </c>
      <c r="F72" s="152">
        <v>25070</v>
      </c>
      <c r="G72" s="152"/>
      <c r="H72" s="152" t="s">
        <v>461</v>
      </c>
      <c r="I72" s="152" t="s">
        <v>477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475</v>
      </c>
      <c r="F73" s="152">
        <v>25071</v>
      </c>
      <c r="G73" s="152"/>
      <c r="H73" s="152" t="s">
        <v>461</v>
      </c>
      <c r="I73" s="152" t="s">
        <v>478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479</v>
      </c>
      <c r="F74" s="152">
        <v>25072</v>
      </c>
      <c r="G74" s="152"/>
      <c r="H74" s="152" t="s">
        <v>461</v>
      </c>
      <c r="I74" s="152" t="s">
        <v>480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479</v>
      </c>
      <c r="F75" s="152">
        <v>25073</v>
      </c>
      <c r="G75" s="152"/>
      <c r="H75" s="152" t="s">
        <v>461</v>
      </c>
      <c r="I75" s="152" t="s">
        <v>481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492</v>
      </c>
      <c r="F76" s="152">
        <v>25074</v>
      </c>
      <c r="G76" s="152"/>
      <c r="H76" s="152" t="s">
        <v>461</v>
      </c>
      <c r="I76" s="152" t="s">
        <v>493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492</v>
      </c>
      <c r="F77" s="152">
        <v>25075</v>
      </c>
      <c r="G77" s="152"/>
      <c r="H77" s="152" t="s">
        <v>461</v>
      </c>
      <c r="I77" s="152" t="s">
        <v>494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508</v>
      </c>
      <c r="F78" s="152">
        <v>25076</v>
      </c>
      <c r="G78" s="152"/>
      <c r="H78" s="152" t="s">
        <v>461</v>
      </c>
      <c r="I78" s="152" t="s">
        <v>509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508</v>
      </c>
      <c r="F79" s="152">
        <v>25077</v>
      </c>
      <c r="G79" s="152"/>
      <c r="H79" s="152" t="s">
        <v>461</v>
      </c>
      <c r="I79" s="152" t="s">
        <v>510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221</v>
      </c>
      <c r="F80" s="152">
        <v>25078</v>
      </c>
      <c r="G80" s="152"/>
      <c r="H80" s="152" t="s">
        <v>220</v>
      </c>
      <c r="I80" s="152" t="s">
        <v>222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223</v>
      </c>
      <c r="F81" s="152">
        <v>25079</v>
      </c>
      <c r="G81" s="152"/>
      <c r="H81" s="152" t="s">
        <v>220</v>
      </c>
      <c r="I81" s="152" t="s">
        <v>224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223</v>
      </c>
      <c r="F82" s="152">
        <v>25080</v>
      </c>
      <c r="G82" s="152"/>
      <c r="H82" s="152" t="s">
        <v>220</v>
      </c>
      <c r="I82" s="152" t="s">
        <v>225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226</v>
      </c>
      <c r="F83" s="152">
        <v>25081</v>
      </c>
      <c r="G83" s="152"/>
      <c r="H83" s="152" t="s">
        <v>220</v>
      </c>
      <c r="I83" s="152" t="s">
        <v>227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226</v>
      </c>
      <c r="F84" s="152">
        <v>25082</v>
      </c>
      <c r="G84" s="152"/>
      <c r="H84" s="152" t="s">
        <v>220</v>
      </c>
      <c r="I84" s="152" t="s">
        <v>228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226</v>
      </c>
      <c r="F85" s="152">
        <v>25083</v>
      </c>
      <c r="G85" s="152"/>
      <c r="H85" s="152" t="s">
        <v>220</v>
      </c>
      <c r="I85" s="152" t="s">
        <v>229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226</v>
      </c>
      <c r="F86" s="152">
        <v>25084</v>
      </c>
      <c r="G86" s="152"/>
      <c r="H86" s="152" t="s">
        <v>220</v>
      </c>
      <c r="I86" s="152" t="s">
        <v>230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231</v>
      </c>
      <c r="F87" s="152">
        <v>25085</v>
      </c>
      <c r="G87" s="152"/>
      <c r="H87" s="152" t="s">
        <v>220</v>
      </c>
      <c r="I87" s="152" t="s">
        <v>232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234</v>
      </c>
      <c r="F88" s="152">
        <v>25086</v>
      </c>
      <c r="G88" s="152"/>
      <c r="H88" s="152" t="s">
        <v>220</v>
      </c>
      <c r="I88" s="152" t="s">
        <v>235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234</v>
      </c>
      <c r="F89" s="152">
        <v>25087</v>
      </c>
      <c r="G89" s="152"/>
      <c r="H89" s="152" t="s">
        <v>220</v>
      </c>
      <c r="I89" s="152" t="s">
        <v>236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234</v>
      </c>
      <c r="F90" s="152">
        <v>25088</v>
      </c>
      <c r="G90" s="152"/>
      <c r="H90" s="152" t="s">
        <v>220</v>
      </c>
      <c r="I90" s="152" t="s">
        <v>237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234</v>
      </c>
      <c r="F91" s="152">
        <v>25089</v>
      </c>
      <c r="G91" s="152"/>
      <c r="H91" s="152" t="s">
        <v>220</v>
      </c>
      <c r="I91" s="152" t="s">
        <v>238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234</v>
      </c>
      <c r="F92" s="152">
        <v>25090</v>
      </c>
      <c r="G92" s="152"/>
      <c r="H92" s="152" t="s">
        <v>220</v>
      </c>
      <c r="I92" s="152" t="s">
        <v>239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240</v>
      </c>
      <c r="F93" s="152">
        <v>25091</v>
      </c>
      <c r="G93" s="152"/>
      <c r="H93" s="152" t="s">
        <v>220</v>
      </c>
      <c r="I93" s="152" t="s">
        <v>241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240</v>
      </c>
      <c r="F94" s="152">
        <v>25092</v>
      </c>
      <c r="G94" s="152"/>
      <c r="H94" s="152" t="s">
        <v>220</v>
      </c>
      <c r="I94" s="152" t="s">
        <v>242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240</v>
      </c>
      <c r="F95" s="152">
        <v>25093</v>
      </c>
      <c r="G95" s="152"/>
      <c r="H95" s="152" t="s">
        <v>220</v>
      </c>
      <c r="I95" s="152" t="s">
        <v>245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240</v>
      </c>
      <c r="F96" s="152">
        <v>25094</v>
      </c>
      <c r="G96" s="152"/>
      <c r="H96" s="152" t="s">
        <v>220</v>
      </c>
      <c r="I96" s="152" t="s">
        <v>243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240</v>
      </c>
      <c r="F97" s="152">
        <v>25095</v>
      </c>
      <c r="G97" s="152"/>
      <c r="H97" s="152" t="s">
        <v>220</v>
      </c>
      <c r="I97" s="152" t="s">
        <v>246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240</v>
      </c>
      <c r="F98" s="152">
        <v>25096</v>
      </c>
      <c r="G98" s="152"/>
      <c r="H98" s="152" t="s">
        <v>220</v>
      </c>
      <c r="I98" s="152" t="s">
        <v>244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240</v>
      </c>
      <c r="F99" s="152">
        <v>25097</v>
      </c>
      <c r="G99" s="152"/>
      <c r="H99" s="152" t="s">
        <v>220</v>
      </c>
      <c r="I99" s="152" t="s">
        <v>247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240</v>
      </c>
      <c r="F100" s="152">
        <v>25098</v>
      </c>
      <c r="G100" s="152"/>
      <c r="H100" s="152" t="s">
        <v>220</v>
      </c>
      <c r="I100" s="152" t="s">
        <v>248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249</v>
      </c>
      <c r="F101" s="152">
        <v>25099</v>
      </c>
      <c r="G101" s="152"/>
      <c r="H101" s="152" t="s">
        <v>220</v>
      </c>
      <c r="I101" s="152" t="s">
        <v>250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249</v>
      </c>
      <c r="F102" s="152">
        <v>25100</v>
      </c>
      <c r="G102" s="152"/>
      <c r="H102" s="152" t="s">
        <v>220</v>
      </c>
      <c r="I102" s="152" t="s">
        <v>251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249</v>
      </c>
      <c r="F103" s="152">
        <v>25101</v>
      </c>
      <c r="G103" s="152"/>
      <c r="H103" s="152" t="s">
        <v>220</v>
      </c>
      <c r="I103" s="152" t="s">
        <v>252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253</v>
      </c>
      <c r="F104" s="152">
        <v>25102</v>
      </c>
      <c r="G104" s="152"/>
      <c r="H104" s="152" t="s">
        <v>220</v>
      </c>
      <c r="I104" s="152" t="s">
        <v>254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253</v>
      </c>
      <c r="F105" s="152">
        <v>25103</v>
      </c>
      <c r="G105" s="152"/>
      <c r="H105" s="152" t="s">
        <v>220</v>
      </c>
      <c r="I105" s="152" t="s">
        <v>255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256</v>
      </c>
      <c r="F106" s="152">
        <v>25104</v>
      </c>
      <c r="G106" s="152"/>
      <c r="H106" s="152" t="s">
        <v>220</v>
      </c>
      <c r="I106" s="152" t="s">
        <v>257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256</v>
      </c>
      <c r="F107" s="152">
        <v>25105</v>
      </c>
      <c r="G107" s="152"/>
      <c r="H107" s="152" t="s">
        <v>220</v>
      </c>
      <c r="I107" s="152" t="s">
        <v>258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256</v>
      </c>
      <c r="F108" s="152">
        <v>25106</v>
      </c>
      <c r="G108" s="152"/>
      <c r="H108" s="152" t="s">
        <v>220</v>
      </c>
      <c r="I108" s="152" t="s">
        <v>259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256</v>
      </c>
      <c r="F109" s="152">
        <v>25107</v>
      </c>
      <c r="G109" s="152"/>
      <c r="H109" s="152" t="s">
        <v>220</v>
      </c>
      <c r="I109" s="152" t="s">
        <v>260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256</v>
      </c>
      <c r="F110" s="152">
        <v>25108</v>
      </c>
      <c r="G110" s="152"/>
      <c r="H110" s="152" t="s">
        <v>220</v>
      </c>
      <c r="I110" s="152" t="s">
        <v>261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262</v>
      </c>
      <c r="F111" s="152">
        <v>25109</v>
      </c>
      <c r="G111" s="152"/>
      <c r="H111" s="152" t="s">
        <v>220</v>
      </c>
      <c r="I111" s="152" t="s">
        <v>263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262</v>
      </c>
      <c r="F112" s="152">
        <v>25111</v>
      </c>
      <c r="G112" s="152"/>
      <c r="H112" s="152" t="s">
        <v>220</v>
      </c>
      <c r="I112" s="152" t="s">
        <v>264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262</v>
      </c>
      <c r="F113" s="152">
        <v>25113</v>
      </c>
      <c r="G113" s="152"/>
      <c r="H113" s="152" t="s">
        <v>220</v>
      </c>
      <c r="I113" s="160" t="s">
        <v>265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266</v>
      </c>
      <c r="F114" s="152">
        <v>25114</v>
      </c>
      <c r="G114" s="152"/>
      <c r="H114" s="152" t="s">
        <v>220</v>
      </c>
      <c r="I114" s="152" t="s">
        <v>267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266</v>
      </c>
      <c r="F115" s="152">
        <v>25115</v>
      </c>
      <c r="G115" s="152"/>
      <c r="H115" s="152" t="s">
        <v>220</v>
      </c>
      <c r="I115" s="152" t="s">
        <v>268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272</v>
      </c>
      <c r="F116" s="152">
        <v>25116</v>
      </c>
      <c r="G116" s="152"/>
      <c r="H116" s="152" t="s">
        <v>220</v>
      </c>
      <c r="I116" s="152" t="s">
        <v>273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272</v>
      </c>
      <c r="F117" s="152">
        <v>25117</v>
      </c>
      <c r="G117" s="152"/>
      <c r="H117" s="152" t="s">
        <v>220</v>
      </c>
      <c r="I117" s="152" t="s">
        <v>274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275</v>
      </c>
      <c r="F118" s="152">
        <v>25118</v>
      </c>
      <c r="G118" s="152"/>
      <c r="H118" s="152" t="s">
        <v>220</v>
      </c>
      <c r="I118" s="152" t="s">
        <v>276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282</v>
      </c>
      <c r="F119" s="152">
        <v>25119</v>
      </c>
      <c r="G119" s="152"/>
      <c r="H119" s="152" t="s">
        <v>220</v>
      </c>
      <c r="I119" s="152" t="s">
        <v>283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282</v>
      </c>
      <c r="F120" s="152">
        <v>25120</v>
      </c>
      <c r="G120" s="152"/>
      <c r="H120" s="152" t="s">
        <v>220</v>
      </c>
      <c r="I120" s="152" t="s">
        <v>284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282</v>
      </c>
      <c r="F121" s="152">
        <v>25121</v>
      </c>
      <c r="G121" s="152"/>
      <c r="H121" s="152" t="s">
        <v>220</v>
      </c>
      <c r="I121" s="152" t="s">
        <v>285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282</v>
      </c>
      <c r="F122" s="152">
        <v>25122</v>
      </c>
      <c r="G122" s="152"/>
      <c r="H122" s="152" t="s">
        <v>220</v>
      </c>
      <c r="I122" s="152" t="s">
        <v>286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282</v>
      </c>
      <c r="F123" s="152">
        <v>25123</v>
      </c>
      <c r="G123" s="152"/>
      <c r="H123" s="152" t="s">
        <v>220</v>
      </c>
      <c r="I123" s="152" t="s">
        <v>287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282</v>
      </c>
      <c r="F124" s="152">
        <v>25124</v>
      </c>
      <c r="G124" s="152"/>
      <c r="H124" s="152" t="s">
        <v>220</v>
      </c>
      <c r="I124" s="152" t="s">
        <v>288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231</v>
      </c>
      <c r="F125" s="152">
        <v>25125</v>
      </c>
      <c r="G125" s="152"/>
      <c r="H125" s="152" t="s">
        <v>220</v>
      </c>
      <c r="I125" s="152" t="s">
        <v>233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269</v>
      </c>
      <c r="F126" s="152">
        <v>25126</v>
      </c>
      <c r="G126" s="152"/>
      <c r="H126" s="152" t="s">
        <v>220</v>
      </c>
      <c r="I126" s="152" t="s">
        <v>270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269</v>
      </c>
      <c r="F127" s="152">
        <v>25127</v>
      </c>
      <c r="G127" s="152"/>
      <c r="H127" s="152" t="s">
        <v>220</v>
      </c>
      <c r="I127" s="152" t="s">
        <v>271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275</v>
      </c>
      <c r="F128" s="152">
        <v>25128</v>
      </c>
      <c r="G128" s="152"/>
      <c r="H128" s="152" t="s">
        <v>220</v>
      </c>
      <c r="I128" s="152" t="s">
        <v>277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278</v>
      </c>
      <c r="F129" s="152">
        <v>25129</v>
      </c>
      <c r="G129" s="152"/>
      <c r="H129" s="152" t="s">
        <v>220</v>
      </c>
      <c r="I129" s="152" t="s">
        <v>279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278</v>
      </c>
      <c r="F130" s="152">
        <v>25130</v>
      </c>
      <c r="G130" s="152"/>
      <c r="H130" s="152" t="s">
        <v>220</v>
      </c>
      <c r="I130" s="152" t="s">
        <v>280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689</v>
      </c>
      <c r="F131" s="152">
        <v>25131</v>
      </c>
      <c r="G131" s="152"/>
      <c r="H131" s="152" t="s">
        <v>688</v>
      </c>
      <c r="I131" s="152" t="s">
        <v>690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691</v>
      </c>
      <c r="F132" s="152">
        <v>25132</v>
      </c>
      <c r="G132" s="152"/>
      <c r="H132" s="152" t="s">
        <v>688</v>
      </c>
      <c r="I132" s="152" t="s">
        <v>692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691</v>
      </c>
      <c r="F133" s="152">
        <v>25133</v>
      </c>
      <c r="G133" s="152"/>
      <c r="H133" s="152" t="s">
        <v>688</v>
      </c>
      <c r="I133" s="152" t="s">
        <v>693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691</v>
      </c>
      <c r="F134" s="152">
        <v>25134</v>
      </c>
      <c r="G134" s="152"/>
      <c r="H134" s="152" t="s">
        <v>688</v>
      </c>
      <c r="I134" s="152" t="s">
        <v>696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691</v>
      </c>
      <c r="F135" s="152">
        <v>25135</v>
      </c>
      <c r="G135" s="152"/>
      <c r="H135" s="152" t="s">
        <v>688</v>
      </c>
      <c r="I135" s="152" t="s">
        <v>697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691</v>
      </c>
      <c r="F136" s="152">
        <v>25136</v>
      </c>
      <c r="G136" s="152"/>
      <c r="H136" s="152" t="s">
        <v>688</v>
      </c>
      <c r="I136" s="152" t="s">
        <v>694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691</v>
      </c>
      <c r="F137" s="152">
        <v>25137</v>
      </c>
      <c r="G137" s="152"/>
      <c r="H137" s="152" t="s">
        <v>688</v>
      </c>
      <c r="I137" s="152" t="s">
        <v>695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698</v>
      </c>
      <c r="F138" s="152">
        <v>25138</v>
      </c>
      <c r="G138" s="152"/>
      <c r="H138" s="152" t="s">
        <v>688</v>
      </c>
      <c r="I138" s="152" t="s">
        <v>699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698</v>
      </c>
      <c r="F139" s="152">
        <v>25139</v>
      </c>
      <c r="G139" s="152"/>
      <c r="H139" s="152" t="s">
        <v>688</v>
      </c>
      <c r="I139" s="152" t="s">
        <v>701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698</v>
      </c>
      <c r="F140" s="152">
        <v>25140</v>
      </c>
      <c r="G140" s="152"/>
      <c r="H140" s="152" t="s">
        <v>688</v>
      </c>
      <c r="I140" s="152" t="s">
        <v>700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702</v>
      </c>
      <c r="F141" s="152">
        <v>25141</v>
      </c>
      <c r="G141" s="152"/>
      <c r="H141" s="152" t="s">
        <v>688</v>
      </c>
      <c r="I141" s="152" t="s">
        <v>703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702</v>
      </c>
      <c r="F142" s="152">
        <v>25142</v>
      </c>
      <c r="G142" s="152"/>
      <c r="H142" s="152" t="s">
        <v>688</v>
      </c>
      <c r="I142" s="152" t="s">
        <v>704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702</v>
      </c>
      <c r="F143" s="152">
        <v>25143</v>
      </c>
      <c r="G143" s="152"/>
      <c r="H143" s="152" t="s">
        <v>688</v>
      </c>
      <c r="I143" s="152" t="s">
        <v>705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702</v>
      </c>
      <c r="F144" s="152">
        <v>25144</v>
      </c>
      <c r="G144" s="152"/>
      <c r="H144" s="152" t="s">
        <v>688</v>
      </c>
      <c r="I144" s="152" t="s">
        <v>706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707</v>
      </c>
      <c r="F145" s="152">
        <v>25145</v>
      </c>
      <c r="G145" s="152"/>
      <c r="H145" s="152" t="s">
        <v>688</v>
      </c>
      <c r="I145" s="152" t="s">
        <v>708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707</v>
      </c>
      <c r="F146" s="152">
        <v>25146</v>
      </c>
      <c r="G146" s="152"/>
      <c r="H146" s="152" t="s">
        <v>688</v>
      </c>
      <c r="I146" s="152" t="s">
        <v>709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710</v>
      </c>
      <c r="F147" s="152">
        <v>25147</v>
      </c>
      <c r="G147" s="152"/>
      <c r="H147" s="152" t="s">
        <v>688</v>
      </c>
      <c r="I147" s="152" t="s">
        <v>711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710</v>
      </c>
      <c r="F148" s="152">
        <v>25148</v>
      </c>
      <c r="G148" s="152"/>
      <c r="H148" s="152" t="s">
        <v>688</v>
      </c>
      <c r="I148" s="152" t="s">
        <v>712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713</v>
      </c>
      <c r="F149" s="152">
        <v>25149</v>
      </c>
      <c r="G149" s="152"/>
      <c r="H149" s="152" t="s">
        <v>688</v>
      </c>
      <c r="I149" s="152" t="s">
        <v>714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713</v>
      </c>
      <c r="F150" s="152">
        <v>25150</v>
      </c>
      <c r="G150" s="152"/>
      <c r="H150" s="152" t="s">
        <v>688</v>
      </c>
      <c r="I150" s="152" t="s">
        <v>715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716</v>
      </c>
      <c r="F151" s="152">
        <v>25151</v>
      </c>
      <c r="G151" s="152"/>
      <c r="H151" s="152" t="s">
        <v>688</v>
      </c>
      <c r="I151" s="152" t="s">
        <v>717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716</v>
      </c>
      <c r="F152" s="152">
        <v>25152</v>
      </c>
      <c r="G152" s="152"/>
      <c r="H152" s="152" t="s">
        <v>688</v>
      </c>
      <c r="I152" s="152" t="s">
        <v>718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172</v>
      </c>
      <c r="F153" s="174">
        <v>25153</v>
      </c>
      <c r="G153" s="174"/>
      <c r="H153" s="174" t="s">
        <v>663</v>
      </c>
      <c r="I153" s="174" t="s">
        <v>664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172</v>
      </c>
      <c r="F154" s="174">
        <v>25154</v>
      </c>
      <c r="G154" s="174"/>
      <c r="H154" s="174" t="s">
        <v>663</v>
      </c>
      <c r="I154" s="174" t="s">
        <v>665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172</v>
      </c>
      <c r="F155" s="174">
        <v>25155</v>
      </c>
      <c r="G155" s="174"/>
      <c r="H155" s="174" t="s">
        <v>663</v>
      </c>
      <c r="I155" s="174" t="s">
        <v>666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670</v>
      </c>
      <c r="F156" s="152">
        <v>25158</v>
      </c>
      <c r="G156" s="152"/>
      <c r="H156" s="152" t="s">
        <v>663</v>
      </c>
      <c r="I156" s="152" t="s">
        <v>671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672</v>
      </c>
      <c r="F157" s="152">
        <v>25159</v>
      </c>
      <c r="G157" s="152"/>
      <c r="H157" s="152" t="s">
        <v>663</v>
      </c>
      <c r="I157" s="152" t="s">
        <v>673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674</v>
      </c>
      <c r="F158" s="152">
        <v>25160</v>
      </c>
      <c r="G158" s="152"/>
      <c r="H158" s="152" t="s">
        <v>663</v>
      </c>
      <c r="I158" s="152" t="s">
        <v>675</v>
      </c>
      <c r="J158" s="152">
        <v>4</v>
      </c>
      <c r="K158" s="153">
        <v>1.1000000000000001</v>
      </c>
      <c r="L158" s="196" t="s">
        <v>291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674</v>
      </c>
      <c r="F159" s="152">
        <v>25161</v>
      </c>
      <c r="G159" s="152"/>
      <c r="H159" s="152" t="s">
        <v>663</v>
      </c>
      <c r="I159" s="152" t="s">
        <v>676</v>
      </c>
      <c r="J159" s="152">
        <v>4</v>
      </c>
      <c r="K159" s="153">
        <v>1.1000000000000001</v>
      </c>
      <c r="L159" s="196" t="s">
        <v>291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677</v>
      </c>
      <c r="F160" s="152">
        <v>25162</v>
      </c>
      <c r="G160" s="152"/>
      <c r="H160" s="152" t="s">
        <v>663</v>
      </c>
      <c r="I160" s="152" t="s">
        <v>678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679</v>
      </c>
      <c r="F161" s="152">
        <v>25163</v>
      </c>
      <c r="G161" s="152"/>
      <c r="H161" s="152" t="s">
        <v>663</v>
      </c>
      <c r="I161" s="152" t="s">
        <v>680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679</v>
      </c>
      <c r="F162" s="152">
        <v>25164</v>
      </c>
      <c r="G162" s="152"/>
      <c r="H162" s="152" t="s">
        <v>663</v>
      </c>
      <c r="I162" s="152" t="s">
        <v>681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682</v>
      </c>
      <c r="F163" s="152">
        <v>25165</v>
      </c>
      <c r="G163" s="152"/>
      <c r="H163" s="152" t="s">
        <v>663</v>
      </c>
      <c r="I163" s="152" t="s">
        <v>683</v>
      </c>
      <c r="J163" s="152">
        <v>4</v>
      </c>
      <c r="K163" s="153">
        <v>1.1000000000000001</v>
      </c>
      <c r="L163" s="196" t="s">
        <v>291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684</v>
      </c>
      <c r="F164" s="152">
        <v>25166</v>
      </c>
      <c r="G164" s="152"/>
      <c r="H164" s="152" t="s">
        <v>663</v>
      </c>
      <c r="I164" s="152" t="s">
        <v>685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686</v>
      </c>
      <c r="F165" s="152">
        <v>25167</v>
      </c>
      <c r="G165" s="152"/>
      <c r="H165" s="152" t="s">
        <v>663</v>
      </c>
      <c r="I165" s="152" t="s">
        <v>687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751</v>
      </c>
      <c r="F166" s="152">
        <v>25168</v>
      </c>
      <c r="G166" s="152"/>
      <c r="H166" s="152" t="s">
        <v>750</v>
      </c>
      <c r="I166" s="152" t="s">
        <v>752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751</v>
      </c>
      <c r="F167" s="152">
        <v>25169</v>
      </c>
      <c r="G167" s="152"/>
      <c r="H167" s="152" t="s">
        <v>750</v>
      </c>
      <c r="I167" s="152" t="s">
        <v>753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751</v>
      </c>
      <c r="F168" s="152">
        <v>25170</v>
      </c>
      <c r="G168" s="152"/>
      <c r="H168" s="152" t="s">
        <v>750</v>
      </c>
      <c r="I168" s="152" t="s">
        <v>754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751</v>
      </c>
      <c r="F169" s="152">
        <v>25171</v>
      </c>
      <c r="G169" s="152"/>
      <c r="H169" s="152" t="s">
        <v>750</v>
      </c>
      <c r="I169" s="152" t="s">
        <v>755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756</v>
      </c>
      <c r="F170" s="152">
        <v>25172</v>
      </c>
      <c r="G170" s="152"/>
      <c r="H170" s="152" t="s">
        <v>750</v>
      </c>
      <c r="I170" s="152" t="s">
        <v>757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756</v>
      </c>
      <c r="F171" s="152">
        <v>25173</v>
      </c>
      <c r="G171" s="152"/>
      <c r="H171" s="152" t="s">
        <v>750</v>
      </c>
      <c r="I171" s="152" t="s">
        <v>759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756</v>
      </c>
      <c r="F172" s="152">
        <v>25174</v>
      </c>
      <c r="G172" s="152"/>
      <c r="H172" s="152" t="s">
        <v>750</v>
      </c>
      <c r="I172" s="152" t="s">
        <v>758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760</v>
      </c>
      <c r="F173" s="152">
        <v>25175</v>
      </c>
      <c r="G173" s="152"/>
      <c r="H173" s="152" t="s">
        <v>750</v>
      </c>
      <c r="I173" s="152" t="s">
        <v>761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762</v>
      </c>
      <c r="F174" s="152">
        <v>25176</v>
      </c>
      <c r="G174" s="152"/>
      <c r="H174" s="152" t="s">
        <v>750</v>
      </c>
      <c r="I174" s="152" t="s">
        <v>763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762</v>
      </c>
      <c r="F175" s="152">
        <v>25177</v>
      </c>
      <c r="G175" s="152"/>
      <c r="H175" s="152" t="s">
        <v>750</v>
      </c>
      <c r="I175" s="152" t="s">
        <v>764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762</v>
      </c>
      <c r="F176" s="152">
        <v>25178</v>
      </c>
      <c r="G176" s="152"/>
      <c r="H176" s="152" t="s">
        <v>750</v>
      </c>
      <c r="I176" s="152" t="s">
        <v>765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766</v>
      </c>
      <c r="F177" s="152">
        <v>25179</v>
      </c>
      <c r="G177" s="152"/>
      <c r="H177" s="152" t="s">
        <v>750</v>
      </c>
      <c r="I177" s="152" t="s">
        <v>767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766</v>
      </c>
      <c r="F178" s="152">
        <v>25180</v>
      </c>
      <c r="G178" s="152"/>
      <c r="H178" s="152" t="s">
        <v>750</v>
      </c>
      <c r="I178" s="152" t="s">
        <v>770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766</v>
      </c>
      <c r="F179" s="152">
        <v>25181</v>
      </c>
      <c r="G179" s="152"/>
      <c r="H179" s="152" t="s">
        <v>750</v>
      </c>
      <c r="I179" s="152" t="s">
        <v>768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766</v>
      </c>
      <c r="F180" s="152">
        <v>25182</v>
      </c>
      <c r="G180" s="152"/>
      <c r="H180" s="152" t="s">
        <v>750</v>
      </c>
      <c r="I180" s="152" t="s">
        <v>769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775</v>
      </c>
      <c r="F181" s="152">
        <v>25183</v>
      </c>
      <c r="G181" s="152"/>
      <c r="H181" s="152" t="s">
        <v>750</v>
      </c>
      <c r="I181" s="152" t="s">
        <v>776</v>
      </c>
      <c r="J181" s="152">
        <v>4</v>
      </c>
      <c r="K181" s="153">
        <v>1.3</v>
      </c>
      <c r="L181" s="196" t="s">
        <v>291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771</v>
      </c>
      <c r="F182" s="152">
        <v>25184</v>
      </c>
      <c r="G182" s="152"/>
      <c r="H182" s="152" t="s">
        <v>750</v>
      </c>
      <c r="I182" s="152" t="s">
        <v>772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771</v>
      </c>
      <c r="F183" s="152">
        <v>25185</v>
      </c>
      <c r="G183" s="152"/>
      <c r="H183" s="152" t="s">
        <v>750</v>
      </c>
      <c r="I183" s="152" t="s">
        <v>773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771</v>
      </c>
      <c r="F184" s="152">
        <v>25186</v>
      </c>
      <c r="G184" s="152"/>
      <c r="H184" s="152" t="s">
        <v>750</v>
      </c>
      <c r="I184" s="152" t="s">
        <v>774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550</v>
      </c>
      <c r="F185" s="152">
        <v>25187</v>
      </c>
      <c r="G185" s="152"/>
      <c r="H185" s="152" t="s">
        <v>549</v>
      </c>
      <c r="I185" s="152" t="s">
        <v>551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550</v>
      </c>
      <c r="F186" s="152">
        <v>25188</v>
      </c>
      <c r="G186" s="152"/>
      <c r="H186" s="152" t="s">
        <v>549</v>
      </c>
      <c r="I186" s="152" t="s">
        <v>552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553</v>
      </c>
      <c r="F187" s="152">
        <v>25189</v>
      </c>
      <c r="G187" s="152"/>
      <c r="H187" s="152" t="s">
        <v>549</v>
      </c>
      <c r="I187" s="152" t="s">
        <v>554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553</v>
      </c>
      <c r="F188" s="152">
        <v>25190</v>
      </c>
      <c r="G188" s="152"/>
      <c r="H188" s="152" t="s">
        <v>549</v>
      </c>
      <c r="I188" s="152" t="s">
        <v>555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556</v>
      </c>
      <c r="F189" s="152">
        <v>25191</v>
      </c>
      <c r="G189" s="152"/>
      <c r="H189" s="152" t="s">
        <v>549</v>
      </c>
      <c r="I189" s="152" t="s">
        <v>557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556</v>
      </c>
      <c r="F190" s="152">
        <v>25192</v>
      </c>
      <c r="G190" s="152"/>
      <c r="H190" s="152" t="s">
        <v>549</v>
      </c>
      <c r="I190" s="152" t="s">
        <v>558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514</v>
      </c>
      <c r="F191" s="152">
        <v>25193</v>
      </c>
      <c r="G191" s="152"/>
      <c r="H191" s="152" t="s">
        <v>513</v>
      </c>
      <c r="I191" s="152" t="s">
        <v>515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514</v>
      </c>
      <c r="F192" s="152">
        <v>25194</v>
      </c>
      <c r="G192" s="152"/>
      <c r="H192" s="152" t="s">
        <v>513</v>
      </c>
      <c r="I192" s="152" t="s">
        <v>516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514</v>
      </c>
      <c r="F193" s="152">
        <v>25195</v>
      </c>
      <c r="G193" s="152"/>
      <c r="H193" s="152" t="s">
        <v>513</v>
      </c>
      <c r="I193" s="152" t="s">
        <v>517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514</v>
      </c>
      <c r="F194" s="152">
        <v>25196</v>
      </c>
      <c r="G194" s="152"/>
      <c r="H194" s="152" t="s">
        <v>513</v>
      </c>
      <c r="I194" s="152" t="s">
        <v>518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519</v>
      </c>
      <c r="F195" s="152">
        <v>25197</v>
      </c>
      <c r="G195" s="152"/>
      <c r="H195" s="152" t="s">
        <v>513</v>
      </c>
      <c r="I195" s="152" t="s">
        <v>520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519</v>
      </c>
      <c r="F196" s="152">
        <v>25198</v>
      </c>
      <c r="G196" s="152"/>
      <c r="H196" s="152" t="s">
        <v>513</v>
      </c>
      <c r="I196" s="152" t="s">
        <v>521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522</v>
      </c>
      <c r="F197" s="152">
        <v>25199</v>
      </c>
      <c r="G197" s="152"/>
      <c r="H197" s="152" t="s">
        <v>513</v>
      </c>
      <c r="I197" s="152" t="s">
        <v>523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524</v>
      </c>
      <c r="F198" s="152">
        <v>25200</v>
      </c>
      <c r="G198" s="152"/>
      <c r="H198" s="152" t="s">
        <v>513</v>
      </c>
      <c r="I198" s="152" t="s">
        <v>525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526</v>
      </c>
      <c r="F199" s="152">
        <v>25201</v>
      </c>
      <c r="G199" s="152"/>
      <c r="H199" s="152" t="s">
        <v>513</v>
      </c>
      <c r="I199" s="152" t="s">
        <v>527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528</v>
      </c>
      <c r="F200" s="152">
        <v>25202</v>
      </c>
      <c r="G200" s="152"/>
      <c r="H200" s="152" t="s">
        <v>513</v>
      </c>
      <c r="I200" s="152" t="s">
        <v>529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528</v>
      </c>
      <c r="F201" s="152">
        <v>25203</v>
      </c>
      <c r="G201" s="152"/>
      <c r="H201" s="152" t="s">
        <v>513</v>
      </c>
      <c r="I201" s="152" t="s">
        <v>533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528</v>
      </c>
      <c r="F202" s="152">
        <v>25204</v>
      </c>
      <c r="G202" s="152"/>
      <c r="H202" s="152" t="s">
        <v>513</v>
      </c>
      <c r="I202" s="152" t="s">
        <v>530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528</v>
      </c>
      <c r="F203" s="152">
        <v>25205</v>
      </c>
      <c r="G203" s="152"/>
      <c r="H203" s="152" t="s">
        <v>513</v>
      </c>
      <c r="I203" s="152" t="s">
        <v>531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528</v>
      </c>
      <c r="F204" s="152">
        <v>25206</v>
      </c>
      <c r="G204" s="152"/>
      <c r="H204" s="152" t="s">
        <v>513</v>
      </c>
      <c r="I204" s="152" t="s">
        <v>532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534</v>
      </c>
      <c r="F205" s="152">
        <v>25207</v>
      </c>
      <c r="G205" s="152"/>
      <c r="H205" s="152" t="s">
        <v>513</v>
      </c>
      <c r="I205" s="152" t="s">
        <v>535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534</v>
      </c>
      <c r="F206" s="152">
        <v>25208</v>
      </c>
      <c r="G206" s="152"/>
      <c r="H206" s="152" t="s">
        <v>513</v>
      </c>
      <c r="I206" s="152" t="s">
        <v>537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534</v>
      </c>
      <c r="F207" s="152">
        <v>25209</v>
      </c>
      <c r="G207" s="152"/>
      <c r="H207" s="152" t="s">
        <v>513</v>
      </c>
      <c r="I207" s="152" t="s">
        <v>538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534</v>
      </c>
      <c r="F208" s="152">
        <v>25210</v>
      </c>
      <c r="G208" s="152"/>
      <c r="H208" s="152" t="s">
        <v>513</v>
      </c>
      <c r="I208" s="152" t="s">
        <v>536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539</v>
      </c>
      <c r="F209" s="152">
        <v>25211</v>
      </c>
      <c r="G209" s="152"/>
      <c r="H209" s="152" t="s">
        <v>513</v>
      </c>
      <c r="I209" s="152" t="s">
        <v>540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539</v>
      </c>
      <c r="F210" s="152">
        <v>25212</v>
      </c>
      <c r="G210" s="152"/>
      <c r="H210" s="152" t="s">
        <v>513</v>
      </c>
      <c r="I210" s="152" t="s">
        <v>541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542</v>
      </c>
      <c r="F211" s="152">
        <v>25213</v>
      </c>
      <c r="G211" s="152"/>
      <c r="H211" s="152" t="s">
        <v>513</v>
      </c>
      <c r="I211" s="152" t="s">
        <v>543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542</v>
      </c>
      <c r="F212" s="152">
        <v>25214</v>
      </c>
      <c r="G212" s="152"/>
      <c r="H212" s="152" t="s">
        <v>513</v>
      </c>
      <c r="I212" s="152" t="s">
        <v>545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542</v>
      </c>
      <c r="F213" s="152">
        <v>25215</v>
      </c>
      <c r="G213" s="152"/>
      <c r="H213" s="152" t="s">
        <v>513</v>
      </c>
      <c r="I213" s="152" t="s">
        <v>544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546</v>
      </c>
      <c r="F214" s="152">
        <v>25216</v>
      </c>
      <c r="G214" s="152"/>
      <c r="H214" s="152" t="s">
        <v>513</v>
      </c>
      <c r="I214" s="152" t="s">
        <v>547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546</v>
      </c>
      <c r="F215" s="152">
        <v>25217</v>
      </c>
      <c r="G215" s="152"/>
      <c r="H215" s="152" t="s">
        <v>513</v>
      </c>
      <c r="I215" s="152" t="s">
        <v>548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560</v>
      </c>
      <c r="F216" s="166">
        <v>25218</v>
      </c>
      <c r="G216" s="166"/>
      <c r="H216" s="166" t="s">
        <v>559</v>
      </c>
      <c r="I216" s="152" t="s">
        <v>561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560</v>
      </c>
      <c r="F217" s="169">
        <v>25219</v>
      </c>
      <c r="G217" s="169"/>
      <c r="H217" s="169" t="s">
        <v>559</v>
      </c>
      <c r="I217" s="173" t="s">
        <v>562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563</v>
      </c>
      <c r="F218" s="152">
        <v>25220</v>
      </c>
      <c r="G218" s="152"/>
      <c r="H218" s="152" t="s">
        <v>559</v>
      </c>
      <c r="I218" s="152" t="s">
        <v>564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563</v>
      </c>
      <c r="F219" s="152">
        <v>25221</v>
      </c>
      <c r="G219" s="152"/>
      <c r="H219" s="152" t="s">
        <v>559</v>
      </c>
      <c r="I219" s="152" t="s">
        <v>567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563</v>
      </c>
      <c r="F220" s="152">
        <v>25222</v>
      </c>
      <c r="G220" s="152"/>
      <c r="H220" s="152" t="s">
        <v>559</v>
      </c>
      <c r="I220" s="152" t="s">
        <v>568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563</v>
      </c>
      <c r="F221" s="152">
        <v>25223</v>
      </c>
      <c r="G221" s="152"/>
      <c r="H221" s="152" t="s">
        <v>559</v>
      </c>
      <c r="I221" s="152" t="s">
        <v>565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563</v>
      </c>
      <c r="F222" s="152">
        <v>25224</v>
      </c>
      <c r="G222" s="152"/>
      <c r="H222" s="152" t="s">
        <v>559</v>
      </c>
      <c r="I222" s="152" t="s">
        <v>566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569</v>
      </c>
      <c r="F223" s="152">
        <v>25225</v>
      </c>
      <c r="G223" s="152"/>
      <c r="H223" s="152" t="s">
        <v>559</v>
      </c>
      <c r="I223" s="152" t="s">
        <v>570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569</v>
      </c>
      <c r="F224" s="152">
        <v>25226</v>
      </c>
      <c r="G224" s="152"/>
      <c r="H224" s="152" t="s">
        <v>559</v>
      </c>
      <c r="I224" s="152" t="s">
        <v>571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569</v>
      </c>
      <c r="F225" s="152">
        <v>25227</v>
      </c>
      <c r="G225" s="152"/>
      <c r="H225" s="152" t="s">
        <v>559</v>
      </c>
      <c r="I225" s="152" t="s">
        <v>572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573</v>
      </c>
      <c r="F226" s="152">
        <v>25228</v>
      </c>
      <c r="G226" s="152"/>
      <c r="H226" s="152" t="s">
        <v>559</v>
      </c>
      <c r="I226" s="152" t="s">
        <v>574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573</v>
      </c>
      <c r="F227" s="152">
        <v>25229</v>
      </c>
      <c r="G227" s="152"/>
      <c r="H227" s="152" t="s">
        <v>559</v>
      </c>
      <c r="I227" s="152" t="s">
        <v>575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576</v>
      </c>
      <c r="F228" s="152">
        <v>25230</v>
      </c>
      <c r="G228" s="152"/>
      <c r="H228" s="152" t="s">
        <v>559</v>
      </c>
      <c r="I228" s="152" t="s">
        <v>577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576</v>
      </c>
      <c r="F229" s="152">
        <v>25231</v>
      </c>
      <c r="G229" s="152"/>
      <c r="H229" s="152" t="s">
        <v>559</v>
      </c>
      <c r="I229" s="152" t="s">
        <v>578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579</v>
      </c>
      <c r="F230" s="152">
        <v>25232</v>
      </c>
      <c r="G230" s="152"/>
      <c r="H230" s="152" t="s">
        <v>559</v>
      </c>
      <c r="I230" s="152" t="s">
        <v>580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579</v>
      </c>
      <c r="F231" s="152">
        <v>25233</v>
      </c>
      <c r="G231" s="152"/>
      <c r="H231" s="152" t="s">
        <v>559</v>
      </c>
      <c r="I231" s="152" t="s">
        <v>581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579</v>
      </c>
      <c r="F232" s="152">
        <v>25234</v>
      </c>
      <c r="G232" s="152"/>
      <c r="H232" s="152" t="s">
        <v>559</v>
      </c>
      <c r="I232" s="152" t="s">
        <v>582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579</v>
      </c>
      <c r="F233" s="152">
        <v>25235</v>
      </c>
      <c r="G233" s="152"/>
      <c r="H233" s="152" t="s">
        <v>559</v>
      </c>
      <c r="I233" s="152" t="s">
        <v>583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584</v>
      </c>
      <c r="F234" s="152">
        <v>25236</v>
      </c>
      <c r="G234" s="152"/>
      <c r="H234" s="152" t="s">
        <v>559</v>
      </c>
      <c r="I234" s="152" t="s">
        <v>585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584</v>
      </c>
      <c r="F235" s="152">
        <v>25237</v>
      </c>
      <c r="G235" s="152"/>
      <c r="H235" s="152" t="s">
        <v>559</v>
      </c>
      <c r="I235" s="152" t="s">
        <v>586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584</v>
      </c>
      <c r="F236" s="152">
        <v>25238</v>
      </c>
      <c r="G236" s="152"/>
      <c r="H236" s="152" t="s">
        <v>559</v>
      </c>
      <c r="I236" s="152" t="s">
        <v>587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588</v>
      </c>
      <c r="F237" s="152">
        <v>25239</v>
      </c>
      <c r="G237" s="152"/>
      <c r="H237" s="152" t="s">
        <v>559</v>
      </c>
      <c r="I237" s="152" t="s">
        <v>589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588</v>
      </c>
      <c r="F238" s="152">
        <v>25240</v>
      </c>
      <c r="G238" s="152"/>
      <c r="H238" s="152" t="s">
        <v>559</v>
      </c>
      <c r="I238" s="152" t="s">
        <v>590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591</v>
      </c>
      <c r="F239" s="152">
        <v>25241</v>
      </c>
      <c r="G239" s="152"/>
      <c r="H239" s="152" t="s">
        <v>559</v>
      </c>
      <c r="I239" s="152" t="s">
        <v>592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591</v>
      </c>
      <c r="F240" s="152">
        <v>25242</v>
      </c>
      <c r="G240" s="152"/>
      <c r="H240" s="152" t="s">
        <v>559</v>
      </c>
      <c r="I240" s="152" t="s">
        <v>598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591</v>
      </c>
      <c r="F241" s="152">
        <v>25243</v>
      </c>
      <c r="G241" s="152"/>
      <c r="H241" s="152" t="s">
        <v>559</v>
      </c>
      <c r="I241" s="152" t="s">
        <v>599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591</v>
      </c>
      <c r="F242" s="152">
        <v>25244</v>
      </c>
      <c r="G242" s="152"/>
      <c r="H242" s="152" t="s">
        <v>559</v>
      </c>
      <c r="I242" s="152" t="s">
        <v>596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591</v>
      </c>
      <c r="F243" s="152">
        <v>25245</v>
      </c>
      <c r="G243" s="152"/>
      <c r="H243" s="152" t="s">
        <v>559</v>
      </c>
      <c r="I243" s="152" t="s">
        <v>597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591</v>
      </c>
      <c r="F244" s="152">
        <v>25246</v>
      </c>
      <c r="G244" s="152"/>
      <c r="H244" s="152" t="s">
        <v>559</v>
      </c>
      <c r="I244" s="152" t="s">
        <v>600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591</v>
      </c>
      <c r="F245" s="152">
        <v>25247</v>
      </c>
      <c r="G245" s="152"/>
      <c r="H245" s="152" t="s">
        <v>559</v>
      </c>
      <c r="I245" s="152" t="s">
        <v>593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591</v>
      </c>
      <c r="F246" s="152">
        <v>25248</v>
      </c>
      <c r="G246" s="152"/>
      <c r="H246" s="152" t="s">
        <v>559</v>
      </c>
      <c r="I246" s="152" t="s">
        <v>594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591</v>
      </c>
      <c r="F247" s="152">
        <v>25249</v>
      </c>
      <c r="G247" s="152"/>
      <c r="H247" s="152" t="s">
        <v>559</v>
      </c>
      <c r="I247" s="152" t="s">
        <v>595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903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878</v>
      </c>
      <c r="I248" s="127" t="s">
        <v>949</v>
      </c>
      <c r="J248" s="127">
        <v>1</v>
      </c>
      <c r="K248" s="128">
        <v>1</v>
      </c>
      <c r="L248" s="196" t="s">
        <v>167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903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878</v>
      </c>
      <c r="I249" s="127" t="s">
        <v>950</v>
      </c>
      <c r="J249" s="127">
        <v>1</v>
      </c>
      <c r="K249" s="128">
        <v>1</v>
      </c>
      <c r="L249" s="196" t="s">
        <v>167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903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878</v>
      </c>
      <c r="I250" s="127" t="s">
        <v>951</v>
      </c>
      <c r="J250" s="127">
        <v>1</v>
      </c>
      <c r="K250" s="128">
        <v>1</v>
      </c>
      <c r="L250" s="196" t="s">
        <v>167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903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878</v>
      </c>
      <c r="I251" s="127" t="s">
        <v>952</v>
      </c>
      <c r="J251" s="127">
        <v>1</v>
      </c>
      <c r="K251" s="128">
        <v>1</v>
      </c>
      <c r="L251" s="196" t="s">
        <v>167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903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878</v>
      </c>
      <c r="I252" s="127" t="s">
        <v>953</v>
      </c>
      <c r="J252" s="127">
        <v>1</v>
      </c>
      <c r="K252" s="128">
        <v>1</v>
      </c>
      <c r="L252" s="196" t="s">
        <v>167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903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878</v>
      </c>
      <c r="I253" s="127" t="s">
        <v>954</v>
      </c>
      <c r="J253" s="127">
        <v>1</v>
      </c>
      <c r="K253" s="128">
        <v>1</v>
      </c>
      <c r="L253" s="196" t="s">
        <v>167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903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878</v>
      </c>
      <c r="I254" s="127" t="s">
        <v>955</v>
      </c>
      <c r="J254" s="127">
        <v>1</v>
      </c>
      <c r="K254" s="128">
        <v>1</v>
      </c>
      <c r="L254" s="196" t="s">
        <v>167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903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878</v>
      </c>
      <c r="I255" s="127" t="s">
        <v>956</v>
      </c>
      <c r="J255" s="127">
        <v>1</v>
      </c>
      <c r="K255" s="128">
        <v>1</v>
      </c>
      <c r="L255" s="196" t="s">
        <v>167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903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879</v>
      </c>
      <c r="I256" s="127" t="s">
        <v>957</v>
      </c>
      <c r="J256" s="127">
        <v>1</v>
      </c>
      <c r="K256" s="128">
        <v>1</v>
      </c>
      <c r="L256" s="196" t="s">
        <v>167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903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879</v>
      </c>
      <c r="I257" s="127" t="s">
        <v>953</v>
      </c>
      <c r="J257" s="127">
        <v>1</v>
      </c>
      <c r="K257" s="128">
        <v>1</v>
      </c>
      <c r="L257" s="196" t="s">
        <v>167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903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879</v>
      </c>
      <c r="I258" s="127" t="s">
        <v>951</v>
      </c>
      <c r="J258" s="127">
        <v>1</v>
      </c>
      <c r="K258" s="128">
        <v>1</v>
      </c>
      <c r="L258" s="196" t="s">
        <v>167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903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879</v>
      </c>
      <c r="I259" s="127" t="s">
        <v>956</v>
      </c>
      <c r="J259" s="127">
        <v>1</v>
      </c>
      <c r="K259" s="128">
        <v>1</v>
      </c>
      <c r="L259" s="196" t="s">
        <v>167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360</v>
      </c>
      <c r="F260" s="152">
        <v>25262</v>
      </c>
      <c r="G260" s="152"/>
      <c r="H260" s="152" t="s">
        <v>355</v>
      </c>
      <c r="I260" s="152" t="s">
        <v>361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360</v>
      </c>
      <c r="F261" s="152">
        <v>25263</v>
      </c>
      <c r="G261" s="152"/>
      <c r="H261" s="152" t="s">
        <v>355</v>
      </c>
      <c r="I261" s="152" t="s">
        <v>362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363</v>
      </c>
      <c r="F262" s="152">
        <v>25264</v>
      </c>
      <c r="G262" s="152"/>
      <c r="H262" s="152" t="s">
        <v>355</v>
      </c>
      <c r="I262" s="152" t="s">
        <v>364</v>
      </c>
      <c r="J262" s="152">
        <v>4</v>
      </c>
      <c r="K262" s="153">
        <v>1.3</v>
      </c>
      <c r="L262" s="196" t="s">
        <v>291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365</v>
      </c>
      <c r="F263" s="152">
        <v>25265</v>
      </c>
      <c r="G263" s="152"/>
      <c r="H263" s="152" t="s">
        <v>355</v>
      </c>
      <c r="I263" s="152" t="s">
        <v>366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374</v>
      </c>
      <c r="F264" s="152">
        <v>25266</v>
      </c>
      <c r="G264" s="152"/>
      <c r="H264" s="152" t="s">
        <v>355</v>
      </c>
      <c r="I264" s="152" t="s">
        <v>375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374</v>
      </c>
      <c r="F265" s="152">
        <v>25267</v>
      </c>
      <c r="G265" s="152"/>
      <c r="H265" s="152" t="s">
        <v>355</v>
      </c>
      <c r="I265" s="173" t="s">
        <v>376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374</v>
      </c>
      <c r="F266" s="152">
        <v>25268</v>
      </c>
      <c r="G266" s="152"/>
      <c r="H266" s="152" t="s">
        <v>355</v>
      </c>
      <c r="I266" s="152" t="s">
        <v>377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374</v>
      </c>
      <c r="F267" s="152">
        <v>25269</v>
      </c>
      <c r="G267" s="152"/>
      <c r="H267" s="152" t="s">
        <v>355</v>
      </c>
      <c r="I267" s="152" t="s">
        <v>378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374</v>
      </c>
      <c r="F268" s="152">
        <v>25270</v>
      </c>
      <c r="G268" s="152"/>
      <c r="H268" s="152" t="s">
        <v>355</v>
      </c>
      <c r="I268" s="152" t="s">
        <v>379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374</v>
      </c>
      <c r="F269" s="152">
        <v>25271</v>
      </c>
      <c r="G269" s="152"/>
      <c r="H269" s="152" t="s">
        <v>355</v>
      </c>
      <c r="I269" s="152" t="s">
        <v>380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374</v>
      </c>
      <c r="F270" s="152">
        <v>25272</v>
      </c>
      <c r="G270" s="152"/>
      <c r="H270" s="152" t="s">
        <v>355</v>
      </c>
      <c r="I270" s="152" t="s">
        <v>381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374</v>
      </c>
      <c r="F271" s="152">
        <v>25273</v>
      </c>
      <c r="G271" s="152"/>
      <c r="H271" s="152" t="s">
        <v>355</v>
      </c>
      <c r="I271" s="152" t="s">
        <v>382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374</v>
      </c>
      <c r="F272" s="152">
        <v>25274</v>
      </c>
      <c r="G272" s="152"/>
      <c r="H272" s="152" t="s">
        <v>355</v>
      </c>
      <c r="I272" s="152" t="s">
        <v>383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384</v>
      </c>
      <c r="F273" s="152">
        <v>25275</v>
      </c>
      <c r="G273" s="152"/>
      <c r="H273" s="152" t="s">
        <v>355</v>
      </c>
      <c r="I273" s="152" t="s">
        <v>385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384</v>
      </c>
      <c r="F274" s="152">
        <v>25276</v>
      </c>
      <c r="G274" s="152"/>
      <c r="H274" s="152" t="s">
        <v>355</v>
      </c>
      <c r="I274" s="152" t="s">
        <v>386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384</v>
      </c>
      <c r="F275" s="152">
        <v>25277</v>
      </c>
      <c r="G275" s="152"/>
      <c r="H275" s="152" t="s">
        <v>355</v>
      </c>
      <c r="I275" s="152" t="s">
        <v>387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388</v>
      </c>
      <c r="F276" s="152">
        <v>25278</v>
      </c>
      <c r="G276" s="152"/>
      <c r="H276" s="152" t="s">
        <v>355</v>
      </c>
      <c r="I276" s="152" t="s">
        <v>389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388</v>
      </c>
      <c r="F277" s="152">
        <v>25279</v>
      </c>
      <c r="G277" s="152"/>
      <c r="H277" s="152" t="s">
        <v>355</v>
      </c>
      <c r="I277" s="152" t="s">
        <v>390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391</v>
      </c>
      <c r="F278" s="152">
        <v>25280</v>
      </c>
      <c r="G278" s="152"/>
      <c r="H278" s="152" t="s">
        <v>355</v>
      </c>
      <c r="I278" s="152" t="s">
        <v>392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391</v>
      </c>
      <c r="F279" s="152">
        <v>25281</v>
      </c>
      <c r="G279" s="152"/>
      <c r="H279" s="152" t="s">
        <v>355</v>
      </c>
      <c r="I279" s="152" t="s">
        <v>394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391</v>
      </c>
      <c r="F280" s="152">
        <v>25282</v>
      </c>
      <c r="G280" s="152"/>
      <c r="H280" s="152" t="s">
        <v>355</v>
      </c>
      <c r="I280" s="152" t="s">
        <v>396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391</v>
      </c>
      <c r="F281" s="152">
        <v>25284</v>
      </c>
      <c r="G281" s="152"/>
      <c r="H281" s="152" t="s">
        <v>355</v>
      </c>
      <c r="I281" s="152" t="s">
        <v>395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391</v>
      </c>
      <c r="F282" s="152">
        <v>25285</v>
      </c>
      <c r="G282" s="152"/>
      <c r="H282" s="152" t="s">
        <v>355</v>
      </c>
      <c r="I282" s="152" t="s">
        <v>393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405</v>
      </c>
      <c r="F283" s="152">
        <v>25286</v>
      </c>
      <c r="G283" s="152"/>
      <c r="H283" s="152" t="s">
        <v>355</v>
      </c>
      <c r="I283" s="152" t="s">
        <v>406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405</v>
      </c>
      <c r="F284" s="152">
        <v>25287</v>
      </c>
      <c r="G284" s="152"/>
      <c r="H284" s="152" t="s">
        <v>355</v>
      </c>
      <c r="I284" s="152" t="s">
        <v>407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405</v>
      </c>
      <c r="F285" s="152">
        <v>25288</v>
      </c>
      <c r="G285" s="152"/>
      <c r="H285" s="152" t="s">
        <v>355</v>
      </c>
      <c r="I285" s="152" t="s">
        <v>408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405</v>
      </c>
      <c r="F286" s="152">
        <v>25289</v>
      </c>
      <c r="G286" s="152"/>
      <c r="H286" s="152" t="s">
        <v>355</v>
      </c>
      <c r="I286" s="152" t="s">
        <v>409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405</v>
      </c>
      <c r="F287" s="152">
        <v>25290</v>
      </c>
      <c r="G287" s="152"/>
      <c r="H287" s="152" t="s">
        <v>355</v>
      </c>
      <c r="I287" s="152" t="s">
        <v>411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405</v>
      </c>
      <c r="F288" s="152">
        <v>25291</v>
      </c>
      <c r="G288" s="152"/>
      <c r="H288" s="152" t="s">
        <v>355</v>
      </c>
      <c r="I288" s="152" t="s">
        <v>412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405</v>
      </c>
      <c r="F289" s="152">
        <v>25292</v>
      </c>
      <c r="G289" s="152"/>
      <c r="H289" s="152" t="s">
        <v>355</v>
      </c>
      <c r="I289" s="152" t="s">
        <v>413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405</v>
      </c>
      <c r="F290" s="152">
        <v>25293</v>
      </c>
      <c r="G290" s="152"/>
      <c r="H290" s="152" t="s">
        <v>355</v>
      </c>
      <c r="I290" s="152" t="s">
        <v>414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405</v>
      </c>
      <c r="F291" s="152">
        <v>25294</v>
      </c>
      <c r="G291" s="152"/>
      <c r="H291" s="152" t="s">
        <v>355</v>
      </c>
      <c r="I291" s="152" t="s">
        <v>410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405</v>
      </c>
      <c r="F292" s="152">
        <v>25295</v>
      </c>
      <c r="G292" s="152"/>
      <c r="H292" s="152" t="s">
        <v>355</v>
      </c>
      <c r="I292" s="152" t="s">
        <v>415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416</v>
      </c>
      <c r="F293" s="152">
        <v>25296</v>
      </c>
      <c r="G293" s="152"/>
      <c r="H293" s="152" t="s">
        <v>355</v>
      </c>
      <c r="I293" s="152" t="s">
        <v>417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416</v>
      </c>
      <c r="F294" s="152">
        <v>25297</v>
      </c>
      <c r="G294" s="152"/>
      <c r="H294" s="152" t="s">
        <v>355</v>
      </c>
      <c r="I294" s="152" t="s">
        <v>418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422</v>
      </c>
      <c r="F295" s="152">
        <v>25298</v>
      </c>
      <c r="G295" s="152"/>
      <c r="H295" s="152" t="s">
        <v>355</v>
      </c>
      <c r="I295" s="152" t="s">
        <v>423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422</v>
      </c>
      <c r="F296" s="152">
        <v>25299</v>
      </c>
      <c r="G296" s="152"/>
      <c r="H296" s="152" t="s">
        <v>355</v>
      </c>
      <c r="I296" s="152" t="s">
        <v>425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422</v>
      </c>
      <c r="F297" s="152">
        <v>25300</v>
      </c>
      <c r="G297" s="152"/>
      <c r="H297" s="152" t="s">
        <v>355</v>
      </c>
      <c r="I297" s="152" t="s">
        <v>426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422</v>
      </c>
      <c r="F298" s="152">
        <v>25301</v>
      </c>
      <c r="G298" s="152"/>
      <c r="H298" s="152" t="s">
        <v>355</v>
      </c>
      <c r="I298" s="152" t="s">
        <v>424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422</v>
      </c>
      <c r="F299" s="152">
        <v>25302</v>
      </c>
      <c r="G299" s="152"/>
      <c r="H299" s="152" t="s">
        <v>355</v>
      </c>
      <c r="I299" s="152" t="s">
        <v>427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429</v>
      </c>
      <c r="F300" s="152">
        <v>25303</v>
      </c>
      <c r="G300" s="152"/>
      <c r="H300" s="152" t="s">
        <v>355</v>
      </c>
      <c r="I300" s="152" t="s">
        <v>430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431</v>
      </c>
      <c r="F301" s="152">
        <v>25304</v>
      </c>
      <c r="G301" s="152"/>
      <c r="H301" s="152" t="s">
        <v>355</v>
      </c>
      <c r="I301" s="152" t="s">
        <v>432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431</v>
      </c>
      <c r="F302" s="152">
        <v>25305</v>
      </c>
      <c r="G302" s="152"/>
      <c r="H302" s="152" t="s">
        <v>355</v>
      </c>
      <c r="I302" s="152" t="s">
        <v>436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431</v>
      </c>
      <c r="F303" s="152">
        <v>25306</v>
      </c>
      <c r="G303" s="152"/>
      <c r="H303" s="152" t="s">
        <v>355</v>
      </c>
      <c r="I303" s="152" t="s">
        <v>437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431</v>
      </c>
      <c r="F304" s="152">
        <v>25307</v>
      </c>
      <c r="G304" s="152"/>
      <c r="H304" s="152" t="s">
        <v>355</v>
      </c>
      <c r="I304" s="152" t="s">
        <v>438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431</v>
      </c>
      <c r="F305" s="152">
        <v>25308</v>
      </c>
      <c r="G305" s="152"/>
      <c r="H305" s="152" t="s">
        <v>355</v>
      </c>
      <c r="I305" s="152" t="s">
        <v>439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431</v>
      </c>
      <c r="F306" s="152">
        <v>25309</v>
      </c>
      <c r="G306" s="152"/>
      <c r="H306" s="152" t="s">
        <v>355</v>
      </c>
      <c r="I306" s="152" t="s">
        <v>433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431</v>
      </c>
      <c r="F307" s="152">
        <v>25310</v>
      </c>
      <c r="G307" s="152"/>
      <c r="H307" s="152" t="s">
        <v>355</v>
      </c>
      <c r="I307" s="152" t="s">
        <v>434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431</v>
      </c>
      <c r="F308" s="166">
        <v>25311</v>
      </c>
      <c r="G308" s="166"/>
      <c r="H308" s="166" t="s">
        <v>355</v>
      </c>
      <c r="I308" s="166" t="s">
        <v>435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440</v>
      </c>
      <c r="F309" s="169">
        <v>25312</v>
      </c>
      <c r="G309" s="169"/>
      <c r="H309" s="169" t="s">
        <v>355</v>
      </c>
      <c r="I309" s="169" t="s">
        <v>441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440</v>
      </c>
      <c r="F310" s="169">
        <v>25313</v>
      </c>
      <c r="G310" s="169"/>
      <c r="H310" s="169" t="s">
        <v>355</v>
      </c>
      <c r="I310" s="169" t="s">
        <v>442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440</v>
      </c>
      <c r="F311" s="169">
        <v>25314</v>
      </c>
      <c r="G311" s="169"/>
      <c r="H311" s="169" t="s">
        <v>355</v>
      </c>
      <c r="I311" s="169" t="s">
        <v>443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440</v>
      </c>
      <c r="F312" s="169">
        <v>25315</v>
      </c>
      <c r="G312" s="169"/>
      <c r="H312" s="169" t="s">
        <v>355</v>
      </c>
      <c r="I312" s="169" t="s">
        <v>444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440</v>
      </c>
      <c r="F313" s="169">
        <v>25316</v>
      </c>
      <c r="G313" s="169"/>
      <c r="H313" s="169" t="s">
        <v>355</v>
      </c>
      <c r="I313" s="169" t="s">
        <v>445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446</v>
      </c>
      <c r="F314" s="169">
        <v>25317</v>
      </c>
      <c r="G314" s="169"/>
      <c r="H314" s="169" t="s">
        <v>355</v>
      </c>
      <c r="I314" s="169" t="s">
        <v>447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446</v>
      </c>
      <c r="F315" s="169">
        <v>25318</v>
      </c>
      <c r="G315" s="169"/>
      <c r="H315" s="169" t="s">
        <v>355</v>
      </c>
      <c r="I315" s="169" t="s">
        <v>448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446</v>
      </c>
      <c r="F316" s="169">
        <v>25319</v>
      </c>
      <c r="G316" s="169"/>
      <c r="H316" s="169" t="s">
        <v>355</v>
      </c>
      <c r="I316" s="169" t="s">
        <v>449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450</v>
      </c>
      <c r="F317" s="169">
        <v>25320</v>
      </c>
      <c r="G317" s="169"/>
      <c r="H317" s="169" t="s">
        <v>355</v>
      </c>
      <c r="I317" s="169" t="s">
        <v>451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450</v>
      </c>
      <c r="F318" s="169">
        <v>25321</v>
      </c>
      <c r="G318" s="169"/>
      <c r="H318" s="169" t="s">
        <v>355</v>
      </c>
      <c r="I318" s="169" t="s">
        <v>454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450</v>
      </c>
      <c r="F319" s="169">
        <v>25322</v>
      </c>
      <c r="G319" s="169"/>
      <c r="H319" s="169" t="s">
        <v>355</v>
      </c>
      <c r="I319" s="169" t="s">
        <v>455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450</v>
      </c>
      <c r="F320" s="169">
        <v>25323</v>
      </c>
      <c r="G320" s="169"/>
      <c r="H320" s="169" t="s">
        <v>355</v>
      </c>
      <c r="I320" s="169" t="s">
        <v>452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450</v>
      </c>
      <c r="F321" s="169">
        <v>25324</v>
      </c>
      <c r="G321" s="169"/>
      <c r="H321" s="169" t="s">
        <v>355</v>
      </c>
      <c r="I321" s="169" t="s">
        <v>453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356</v>
      </c>
      <c r="F322" s="152">
        <v>25331</v>
      </c>
      <c r="G322" s="152"/>
      <c r="H322" s="152" t="s">
        <v>355</v>
      </c>
      <c r="I322" s="152" t="s">
        <v>357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356</v>
      </c>
      <c r="F323" s="152">
        <v>25332</v>
      </c>
      <c r="G323" s="152"/>
      <c r="H323" s="152" t="s">
        <v>355</v>
      </c>
      <c r="I323" s="152" t="s">
        <v>358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356</v>
      </c>
      <c r="F324" s="152">
        <v>25333</v>
      </c>
      <c r="G324" s="152"/>
      <c r="H324" s="152" t="s">
        <v>355</v>
      </c>
      <c r="I324" s="152" t="s">
        <v>359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367</v>
      </c>
      <c r="F325" s="152">
        <v>25334</v>
      </c>
      <c r="G325" s="152"/>
      <c r="H325" s="152" t="s">
        <v>355</v>
      </c>
      <c r="I325" s="152" t="s">
        <v>368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369</v>
      </c>
      <c r="F326" s="152">
        <v>25335</v>
      </c>
      <c r="G326" s="152"/>
      <c r="H326" s="152" t="s">
        <v>355</v>
      </c>
      <c r="I326" s="152" t="s">
        <v>370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369</v>
      </c>
      <c r="F327" s="152">
        <v>25336</v>
      </c>
      <c r="G327" s="152"/>
      <c r="H327" s="152" t="s">
        <v>355</v>
      </c>
      <c r="I327" s="152" t="s">
        <v>371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369</v>
      </c>
      <c r="F328" s="152">
        <v>25337</v>
      </c>
      <c r="G328" s="152"/>
      <c r="H328" s="152" t="s">
        <v>355</v>
      </c>
      <c r="I328" s="152" t="s">
        <v>373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369</v>
      </c>
      <c r="F329" s="152">
        <v>25338</v>
      </c>
      <c r="G329" s="152"/>
      <c r="H329" s="152" t="s">
        <v>355</v>
      </c>
      <c r="I329" s="152" t="s">
        <v>372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397</v>
      </c>
      <c r="F330" s="152">
        <v>25339</v>
      </c>
      <c r="G330" s="152"/>
      <c r="H330" s="152" t="s">
        <v>355</v>
      </c>
      <c r="I330" s="152" t="s">
        <v>398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397</v>
      </c>
      <c r="F331" s="152">
        <v>25340</v>
      </c>
      <c r="G331" s="152"/>
      <c r="H331" s="152" t="s">
        <v>355</v>
      </c>
      <c r="I331" s="152" t="s">
        <v>399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397</v>
      </c>
      <c r="F332" s="152">
        <v>25341</v>
      </c>
      <c r="G332" s="152"/>
      <c r="H332" s="152" t="s">
        <v>355</v>
      </c>
      <c r="I332" s="152" t="s">
        <v>400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397</v>
      </c>
      <c r="F333" s="152">
        <v>25342</v>
      </c>
      <c r="G333" s="152"/>
      <c r="H333" s="152" t="s">
        <v>355</v>
      </c>
      <c r="I333" s="152" t="s">
        <v>401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402</v>
      </c>
      <c r="F334" s="152">
        <v>25343</v>
      </c>
      <c r="G334" s="152"/>
      <c r="H334" s="152" t="s">
        <v>355</v>
      </c>
      <c r="I334" s="152" t="s">
        <v>403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402</v>
      </c>
      <c r="F335" s="152">
        <v>25344</v>
      </c>
      <c r="G335" s="152"/>
      <c r="H335" s="152" t="s">
        <v>355</v>
      </c>
      <c r="I335" s="152" t="s">
        <v>404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419</v>
      </c>
      <c r="F336" s="152">
        <v>25345</v>
      </c>
      <c r="G336" s="152"/>
      <c r="H336" s="152" t="s">
        <v>355</v>
      </c>
      <c r="I336" s="152" t="s">
        <v>420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419</v>
      </c>
      <c r="F337" s="152">
        <v>25346</v>
      </c>
      <c r="G337" s="152"/>
      <c r="H337" s="152" t="s">
        <v>355</v>
      </c>
      <c r="I337" s="152" t="s">
        <v>421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456</v>
      </c>
      <c r="F338" s="152">
        <v>25347</v>
      </c>
      <c r="G338" s="152"/>
      <c r="H338" s="152" t="s">
        <v>355</v>
      </c>
      <c r="I338" s="152" t="s">
        <v>457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456</v>
      </c>
      <c r="F339" s="152">
        <v>25348</v>
      </c>
      <c r="G339" s="152"/>
      <c r="H339" s="152" t="s">
        <v>355</v>
      </c>
      <c r="I339" s="152" t="s">
        <v>458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456</v>
      </c>
      <c r="F340" s="152">
        <v>25349</v>
      </c>
      <c r="G340" s="152"/>
      <c r="H340" s="152" t="s">
        <v>355</v>
      </c>
      <c r="I340" s="152" t="s">
        <v>459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456</v>
      </c>
      <c r="F341" s="152">
        <v>25350</v>
      </c>
      <c r="G341" s="152"/>
      <c r="H341" s="152" t="s">
        <v>355</v>
      </c>
      <c r="I341" s="152" t="s">
        <v>460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778</v>
      </c>
      <c r="F342" s="152">
        <v>25351</v>
      </c>
      <c r="G342" s="152"/>
      <c r="H342" s="152" t="s">
        <v>777</v>
      </c>
      <c r="I342" s="152" t="s">
        <v>779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778</v>
      </c>
      <c r="F343" s="152">
        <v>25352</v>
      </c>
      <c r="G343" s="152"/>
      <c r="H343" s="152" t="s">
        <v>777</v>
      </c>
      <c r="I343" s="152" t="s">
        <v>780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778</v>
      </c>
      <c r="F344" s="152">
        <v>25353</v>
      </c>
      <c r="G344" s="152"/>
      <c r="H344" s="152" t="s">
        <v>777</v>
      </c>
      <c r="I344" s="152" t="s">
        <v>781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778</v>
      </c>
      <c r="F345" s="152">
        <v>25354</v>
      </c>
      <c r="G345" s="152"/>
      <c r="H345" s="152" t="s">
        <v>777</v>
      </c>
      <c r="I345" s="152" t="s">
        <v>782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783</v>
      </c>
      <c r="F346" s="152">
        <v>25355</v>
      </c>
      <c r="G346" s="152"/>
      <c r="H346" s="152" t="s">
        <v>777</v>
      </c>
      <c r="I346" s="152" t="s">
        <v>784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783</v>
      </c>
      <c r="F347" s="152">
        <v>25356</v>
      </c>
      <c r="G347" s="152"/>
      <c r="H347" s="152" t="s">
        <v>777</v>
      </c>
      <c r="I347" s="152" t="s">
        <v>786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783</v>
      </c>
      <c r="F348" s="152">
        <v>25357</v>
      </c>
      <c r="G348" s="152"/>
      <c r="H348" s="152" t="s">
        <v>777</v>
      </c>
      <c r="I348" s="152" t="s">
        <v>785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604</v>
      </c>
      <c r="F349" s="152">
        <v>25363</v>
      </c>
      <c r="G349" s="152"/>
      <c r="H349" s="152" t="s">
        <v>601</v>
      </c>
      <c r="I349" s="152" t="s">
        <v>605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606</v>
      </c>
      <c r="F350" s="152">
        <v>25364</v>
      </c>
      <c r="G350" s="152"/>
      <c r="H350" s="152" t="s">
        <v>601</v>
      </c>
      <c r="I350" s="152" t="s">
        <v>607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616</v>
      </c>
      <c r="F351" s="152">
        <v>25371</v>
      </c>
      <c r="G351" s="152"/>
      <c r="H351" s="152" t="s">
        <v>601</v>
      </c>
      <c r="I351" s="152" t="s">
        <v>617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616</v>
      </c>
      <c r="F352" s="152">
        <v>25372</v>
      </c>
      <c r="G352" s="152"/>
      <c r="H352" s="152" t="s">
        <v>601</v>
      </c>
      <c r="I352" s="152" t="s">
        <v>618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616</v>
      </c>
      <c r="F353" s="152">
        <v>25373</v>
      </c>
      <c r="G353" s="152"/>
      <c r="H353" s="152" t="s">
        <v>601</v>
      </c>
      <c r="I353" s="152" t="s">
        <v>619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620</v>
      </c>
      <c r="F354" s="174">
        <v>25374</v>
      </c>
      <c r="G354" s="174"/>
      <c r="H354" s="174" t="s">
        <v>601</v>
      </c>
      <c r="I354" s="174" t="s">
        <v>621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622</v>
      </c>
      <c r="F355" s="152">
        <v>25377</v>
      </c>
      <c r="G355" s="152"/>
      <c r="H355" s="152" t="s">
        <v>601</v>
      </c>
      <c r="I355" s="152" t="s">
        <v>623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622</v>
      </c>
      <c r="F356" s="152">
        <v>25378</v>
      </c>
      <c r="G356" s="152"/>
      <c r="H356" s="152" t="s">
        <v>601</v>
      </c>
      <c r="I356" s="152" t="s">
        <v>624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622</v>
      </c>
      <c r="F357" s="152">
        <v>25379</v>
      </c>
      <c r="G357" s="152"/>
      <c r="H357" s="152" t="s">
        <v>601</v>
      </c>
      <c r="I357" s="152" t="s">
        <v>625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626</v>
      </c>
      <c r="F358" s="152">
        <v>25380</v>
      </c>
      <c r="G358" s="152"/>
      <c r="H358" s="152" t="s">
        <v>601</v>
      </c>
      <c r="I358" s="152" t="s">
        <v>627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626</v>
      </c>
      <c r="F359" s="152">
        <v>25381</v>
      </c>
      <c r="G359" s="152"/>
      <c r="H359" s="152" t="s">
        <v>601</v>
      </c>
      <c r="I359" s="152" t="s">
        <v>629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626</v>
      </c>
      <c r="F360" s="152">
        <v>25382</v>
      </c>
      <c r="G360" s="152"/>
      <c r="H360" s="152" t="s">
        <v>601</v>
      </c>
      <c r="I360" s="152" t="s">
        <v>630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626</v>
      </c>
      <c r="F361" s="152">
        <v>25383</v>
      </c>
      <c r="G361" s="152"/>
      <c r="H361" s="152" t="s">
        <v>601</v>
      </c>
      <c r="I361" s="152" t="s">
        <v>628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631</v>
      </c>
      <c r="F362" s="152">
        <v>25384</v>
      </c>
      <c r="G362" s="152"/>
      <c r="H362" s="152" t="s">
        <v>601</v>
      </c>
      <c r="I362" s="152" t="s">
        <v>632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633</v>
      </c>
      <c r="F363" s="152">
        <v>25385</v>
      </c>
      <c r="G363" s="152"/>
      <c r="H363" s="152" t="s">
        <v>601</v>
      </c>
      <c r="I363" s="152" t="s">
        <v>634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635</v>
      </c>
      <c r="F364" s="152">
        <v>25388</v>
      </c>
      <c r="G364" s="152"/>
      <c r="H364" s="152" t="s">
        <v>601</v>
      </c>
      <c r="I364" s="152" t="s">
        <v>636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637</v>
      </c>
      <c r="F365" s="152">
        <v>25389</v>
      </c>
      <c r="G365" s="152"/>
      <c r="H365" s="152" t="s">
        <v>601</v>
      </c>
      <c r="I365" s="152" t="s">
        <v>638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608</v>
      </c>
      <c r="F366" s="152">
        <v>25393</v>
      </c>
      <c r="G366" s="152"/>
      <c r="H366" s="152" t="s">
        <v>601</v>
      </c>
      <c r="I366" s="152" t="s">
        <v>609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608</v>
      </c>
      <c r="F367" s="152">
        <v>25394</v>
      </c>
      <c r="G367" s="152"/>
      <c r="H367" s="152" t="s">
        <v>601</v>
      </c>
      <c r="I367" s="152" t="s">
        <v>610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608</v>
      </c>
      <c r="F368" s="152">
        <v>25395</v>
      </c>
      <c r="G368" s="152"/>
      <c r="H368" s="152" t="s">
        <v>601</v>
      </c>
      <c r="I368" s="152" t="s">
        <v>611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612</v>
      </c>
      <c r="F369" s="152">
        <v>25396</v>
      </c>
      <c r="G369" s="152"/>
      <c r="H369" s="152" t="s">
        <v>601</v>
      </c>
      <c r="I369" s="152" t="s">
        <v>613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612</v>
      </c>
      <c r="F370" s="152">
        <v>25397</v>
      </c>
      <c r="G370" s="152"/>
      <c r="H370" s="152" t="s">
        <v>601</v>
      </c>
      <c r="I370" s="152" t="s">
        <v>614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612</v>
      </c>
      <c r="F371" s="152">
        <v>25398</v>
      </c>
      <c r="G371" s="152"/>
      <c r="H371" s="152" t="s">
        <v>601</v>
      </c>
      <c r="I371" s="152" t="s">
        <v>615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738</v>
      </c>
      <c r="F372" s="152">
        <v>25399</v>
      </c>
      <c r="G372" s="152"/>
      <c r="H372" s="152" t="s">
        <v>737</v>
      </c>
      <c r="I372" s="152" t="s">
        <v>739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738</v>
      </c>
      <c r="F373" s="152">
        <v>25400</v>
      </c>
      <c r="G373" s="152"/>
      <c r="H373" s="152" t="s">
        <v>737</v>
      </c>
      <c r="I373" s="152" t="s">
        <v>741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738</v>
      </c>
      <c r="F374" s="152">
        <v>25401</v>
      </c>
      <c r="G374" s="152"/>
      <c r="H374" s="152" t="s">
        <v>737</v>
      </c>
      <c r="I374" s="152" t="s">
        <v>740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742</v>
      </c>
      <c r="F375" s="152">
        <v>25402</v>
      </c>
      <c r="G375" s="152"/>
      <c r="H375" s="152" t="s">
        <v>737</v>
      </c>
      <c r="I375" s="152" t="s">
        <v>743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744</v>
      </c>
      <c r="F376" s="152">
        <v>25403</v>
      </c>
      <c r="G376" s="152"/>
      <c r="H376" s="152" t="s">
        <v>737</v>
      </c>
      <c r="I376" s="152" t="s">
        <v>745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744</v>
      </c>
      <c r="F377" s="152">
        <v>25404</v>
      </c>
      <c r="G377" s="152"/>
      <c r="H377" s="152" t="s">
        <v>737</v>
      </c>
      <c r="I377" s="152" t="s">
        <v>746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747</v>
      </c>
      <c r="F378" s="152">
        <v>25405</v>
      </c>
      <c r="G378" s="152"/>
      <c r="H378" s="152" t="s">
        <v>737</v>
      </c>
      <c r="I378" s="152" t="s">
        <v>748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747</v>
      </c>
      <c r="F379" s="152">
        <v>25406</v>
      </c>
      <c r="G379" s="152"/>
      <c r="H379" s="152" t="s">
        <v>737</v>
      </c>
      <c r="I379" s="152" t="s">
        <v>749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720</v>
      </c>
      <c r="F380" s="152">
        <v>25407</v>
      </c>
      <c r="G380" s="152"/>
      <c r="H380" s="152" t="s">
        <v>719</v>
      </c>
      <c r="I380" s="152" t="s">
        <v>721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720</v>
      </c>
      <c r="F381" s="152">
        <v>25408</v>
      </c>
      <c r="G381" s="152"/>
      <c r="H381" s="152" t="s">
        <v>719</v>
      </c>
      <c r="I381" s="152" t="s">
        <v>722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723</v>
      </c>
      <c r="F382" s="152">
        <v>25409</v>
      </c>
      <c r="G382" s="152"/>
      <c r="H382" s="152" t="s">
        <v>719</v>
      </c>
      <c r="I382" s="152" t="s">
        <v>724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723</v>
      </c>
      <c r="F383" s="152">
        <v>25410</v>
      </c>
      <c r="G383" s="152"/>
      <c r="H383" s="152" t="s">
        <v>719</v>
      </c>
      <c r="I383" s="152" t="s">
        <v>725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726</v>
      </c>
      <c r="F384" s="152">
        <v>25411</v>
      </c>
      <c r="G384" s="152"/>
      <c r="H384" s="152" t="s">
        <v>719</v>
      </c>
      <c r="I384" s="152" t="s">
        <v>727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726</v>
      </c>
      <c r="F385" s="152">
        <v>25412</v>
      </c>
      <c r="G385" s="152"/>
      <c r="H385" s="152" t="s">
        <v>719</v>
      </c>
      <c r="I385" s="152" t="s">
        <v>728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726</v>
      </c>
      <c r="F386" s="152">
        <v>25413</v>
      </c>
      <c r="G386" s="152"/>
      <c r="H386" s="152" t="s">
        <v>719</v>
      </c>
      <c r="I386" s="152" t="s">
        <v>729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726</v>
      </c>
      <c r="F387" s="152">
        <v>25414</v>
      </c>
      <c r="G387" s="152"/>
      <c r="H387" s="152" t="s">
        <v>719</v>
      </c>
      <c r="I387" s="152" t="s">
        <v>730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726</v>
      </c>
      <c r="F388" s="152">
        <v>25415</v>
      </c>
      <c r="G388" s="152"/>
      <c r="H388" s="152" t="s">
        <v>719</v>
      </c>
      <c r="I388" s="152" t="s">
        <v>731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732</v>
      </c>
      <c r="F389" s="152">
        <v>25416</v>
      </c>
      <c r="G389" s="152"/>
      <c r="H389" s="152" t="s">
        <v>719</v>
      </c>
      <c r="I389" s="152" t="s">
        <v>733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732</v>
      </c>
      <c r="F390" s="152">
        <v>25417</v>
      </c>
      <c r="G390" s="152"/>
      <c r="H390" s="152" t="s">
        <v>719</v>
      </c>
      <c r="I390" s="152" t="s">
        <v>736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732</v>
      </c>
      <c r="F391" s="152">
        <v>25418</v>
      </c>
      <c r="G391" s="152"/>
      <c r="H391" s="152" t="s">
        <v>719</v>
      </c>
      <c r="I391" s="152" t="s">
        <v>734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732</v>
      </c>
      <c r="F392" s="152">
        <v>25419</v>
      </c>
      <c r="G392" s="152"/>
      <c r="H392" s="152" t="s">
        <v>719</v>
      </c>
      <c r="I392" s="152" t="s">
        <v>735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818</v>
      </c>
      <c r="F393" s="152">
        <v>25420</v>
      </c>
      <c r="G393" s="152"/>
      <c r="H393" s="152" t="s">
        <v>817</v>
      </c>
      <c r="I393" s="152" t="s">
        <v>819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820</v>
      </c>
      <c r="F394" s="152">
        <v>25422</v>
      </c>
      <c r="G394" s="152"/>
      <c r="H394" s="152" t="s">
        <v>817</v>
      </c>
      <c r="I394" s="152" t="s">
        <v>821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822</v>
      </c>
      <c r="F395" s="152">
        <v>25423</v>
      </c>
      <c r="G395" s="152"/>
      <c r="H395" s="152" t="s">
        <v>817</v>
      </c>
      <c r="I395" s="152" t="s">
        <v>823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822</v>
      </c>
      <c r="F396" s="152">
        <v>25424</v>
      </c>
      <c r="G396" s="152"/>
      <c r="H396" s="152" t="s">
        <v>817</v>
      </c>
      <c r="I396" s="152" t="s">
        <v>824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822</v>
      </c>
      <c r="F397" s="152">
        <v>25425</v>
      </c>
      <c r="G397" s="152"/>
      <c r="H397" s="152" t="s">
        <v>817</v>
      </c>
      <c r="I397" s="152" t="s">
        <v>825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822</v>
      </c>
      <c r="F398" s="152">
        <v>25426</v>
      </c>
      <c r="G398" s="152"/>
      <c r="H398" s="152" t="s">
        <v>817</v>
      </c>
      <c r="I398" s="152" t="s">
        <v>826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827</v>
      </c>
      <c r="F399" s="152">
        <v>25427</v>
      </c>
      <c r="G399" s="152"/>
      <c r="H399" s="152" t="s">
        <v>817</v>
      </c>
      <c r="I399" s="152" t="s">
        <v>828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827</v>
      </c>
      <c r="F400" s="152">
        <v>25428</v>
      </c>
      <c r="G400" s="152"/>
      <c r="H400" s="152" t="s">
        <v>817</v>
      </c>
      <c r="I400" s="152" t="s">
        <v>829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832</v>
      </c>
      <c r="F401" s="160">
        <v>25430</v>
      </c>
      <c r="G401" s="160"/>
      <c r="H401" s="160" t="s">
        <v>830</v>
      </c>
      <c r="I401" s="160" t="s">
        <v>843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832</v>
      </c>
      <c r="F402" s="160">
        <v>25431</v>
      </c>
      <c r="G402" s="160"/>
      <c r="H402" s="160" t="s">
        <v>830</v>
      </c>
      <c r="I402" s="160" t="s">
        <v>844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832</v>
      </c>
      <c r="F403" s="160">
        <v>25432</v>
      </c>
      <c r="G403" s="160"/>
      <c r="H403" s="160" t="s">
        <v>830</v>
      </c>
      <c r="I403" s="160" t="s">
        <v>845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832</v>
      </c>
      <c r="F404" s="160">
        <v>25433</v>
      </c>
      <c r="G404" s="160"/>
      <c r="H404" s="160" t="s">
        <v>830</v>
      </c>
      <c r="I404" s="160" t="s">
        <v>839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832</v>
      </c>
      <c r="F405" s="160">
        <v>25434</v>
      </c>
      <c r="G405" s="160"/>
      <c r="H405" s="160" t="s">
        <v>830</v>
      </c>
      <c r="I405" s="160" t="s">
        <v>840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832</v>
      </c>
      <c r="F406" s="160">
        <v>25438</v>
      </c>
      <c r="G406" s="160"/>
      <c r="H406" s="160" t="s">
        <v>830</v>
      </c>
      <c r="I406" s="160" t="s">
        <v>835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832</v>
      </c>
      <c r="F407" s="160">
        <v>25439</v>
      </c>
      <c r="G407" s="160"/>
      <c r="H407" s="160" t="s">
        <v>830</v>
      </c>
      <c r="I407" s="160" t="s">
        <v>836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175</v>
      </c>
      <c r="F408" s="160">
        <v>25442</v>
      </c>
      <c r="G408" s="160"/>
      <c r="H408" s="160" t="s">
        <v>830</v>
      </c>
      <c r="I408" s="160" t="s">
        <v>846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175</v>
      </c>
      <c r="F409" s="160">
        <v>25443</v>
      </c>
      <c r="G409" s="160"/>
      <c r="H409" s="160" t="s">
        <v>830</v>
      </c>
      <c r="I409" s="160" t="s">
        <v>849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175</v>
      </c>
      <c r="F410" s="160">
        <v>25444</v>
      </c>
      <c r="G410" s="160"/>
      <c r="H410" s="160" t="s">
        <v>830</v>
      </c>
      <c r="I410" s="160" t="s">
        <v>848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175</v>
      </c>
      <c r="F411" s="160">
        <v>25445</v>
      </c>
      <c r="G411" s="160"/>
      <c r="H411" s="160" t="s">
        <v>830</v>
      </c>
      <c r="I411" s="160" t="s">
        <v>847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852</v>
      </c>
      <c r="F412" s="160">
        <v>25448</v>
      </c>
      <c r="G412" s="160"/>
      <c r="H412" s="160" t="s">
        <v>830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852</v>
      </c>
      <c r="F413" s="160">
        <v>25449</v>
      </c>
      <c r="G413" s="160"/>
      <c r="H413" s="160" t="s">
        <v>830</v>
      </c>
      <c r="I413" s="160" t="s">
        <v>854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178</v>
      </c>
      <c r="F414" s="160">
        <v>25451</v>
      </c>
      <c r="G414" s="160"/>
      <c r="H414" s="160" t="s">
        <v>830</v>
      </c>
      <c r="I414" s="160" t="s">
        <v>858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178</v>
      </c>
      <c r="F415" s="160">
        <v>25452</v>
      </c>
      <c r="G415" s="160"/>
      <c r="H415" s="160" t="s">
        <v>830</v>
      </c>
      <c r="I415" s="160" t="s">
        <v>863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178</v>
      </c>
      <c r="F416" s="160">
        <v>25453</v>
      </c>
      <c r="G416" s="160"/>
      <c r="H416" s="160" t="s">
        <v>830</v>
      </c>
      <c r="I416" s="160" t="s">
        <v>864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178</v>
      </c>
      <c r="F417" s="160">
        <v>25454</v>
      </c>
      <c r="G417" s="160"/>
      <c r="H417" s="160" t="s">
        <v>830</v>
      </c>
      <c r="I417" s="160" t="s">
        <v>859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178</v>
      </c>
      <c r="F418" s="160">
        <v>25455</v>
      </c>
      <c r="G418" s="160"/>
      <c r="H418" s="160" t="s">
        <v>830</v>
      </c>
      <c r="I418" s="160" t="s">
        <v>860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178</v>
      </c>
      <c r="F419" s="160">
        <v>25456</v>
      </c>
      <c r="G419" s="160"/>
      <c r="H419" s="160" t="s">
        <v>830</v>
      </c>
      <c r="I419" s="160" t="s">
        <v>861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178</v>
      </c>
      <c r="F420" s="160">
        <v>25457</v>
      </c>
      <c r="G420" s="160"/>
      <c r="H420" s="160" t="s">
        <v>830</v>
      </c>
      <c r="I420" s="160" t="s">
        <v>862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866</v>
      </c>
      <c r="F421" s="160">
        <v>25458</v>
      </c>
      <c r="G421" s="160"/>
      <c r="H421" s="160" t="s">
        <v>830</v>
      </c>
      <c r="I421" s="160" t="s">
        <v>867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866</v>
      </c>
      <c r="F422" s="160">
        <v>25459</v>
      </c>
      <c r="G422" s="160"/>
      <c r="H422" s="160" t="s">
        <v>830</v>
      </c>
      <c r="I422" s="160" t="s">
        <v>868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180</v>
      </c>
      <c r="F423" s="160">
        <v>25460</v>
      </c>
      <c r="G423" s="160"/>
      <c r="H423" s="160" t="s">
        <v>830</v>
      </c>
      <c r="I423" s="160" t="s">
        <v>873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180</v>
      </c>
      <c r="F424" s="160">
        <v>25461</v>
      </c>
      <c r="G424" s="160"/>
      <c r="H424" s="160" t="s">
        <v>830</v>
      </c>
      <c r="I424" s="160" t="s">
        <v>877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180</v>
      </c>
      <c r="F425" s="160">
        <v>25462</v>
      </c>
      <c r="G425" s="160"/>
      <c r="H425" s="160" t="s">
        <v>830</v>
      </c>
      <c r="I425" s="160" t="s">
        <v>874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180</v>
      </c>
      <c r="F426" s="160">
        <v>25463</v>
      </c>
      <c r="G426" s="160"/>
      <c r="H426" s="160" t="s">
        <v>830</v>
      </c>
      <c r="I426" s="160" t="s">
        <v>875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180</v>
      </c>
      <c r="F427" s="160">
        <v>25464</v>
      </c>
      <c r="G427" s="160"/>
      <c r="H427" s="160" t="s">
        <v>830</v>
      </c>
      <c r="I427" s="160" t="s">
        <v>876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856</v>
      </c>
      <c r="F428" s="160">
        <v>25466</v>
      </c>
      <c r="G428" s="160"/>
      <c r="H428" s="160" t="s">
        <v>830</v>
      </c>
      <c r="I428" s="160" t="s">
        <v>857</v>
      </c>
      <c r="J428" s="160">
        <v>4</v>
      </c>
      <c r="K428" s="163">
        <v>1.6</v>
      </c>
      <c r="L428" s="199" t="s">
        <v>291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865</v>
      </c>
      <c r="F429" s="160">
        <v>25467</v>
      </c>
      <c r="G429" s="160"/>
      <c r="H429" s="160" t="s">
        <v>830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869</v>
      </c>
      <c r="F430" s="160">
        <v>25468</v>
      </c>
      <c r="G430" s="160"/>
      <c r="H430" s="160" t="s">
        <v>830</v>
      </c>
      <c r="I430" s="160" t="s">
        <v>870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869</v>
      </c>
      <c r="F431" s="160">
        <v>25469</v>
      </c>
      <c r="G431" s="160"/>
      <c r="H431" s="160" t="s">
        <v>830</v>
      </c>
      <c r="I431" s="160" t="s">
        <v>871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869</v>
      </c>
      <c r="F432" s="160">
        <v>25470</v>
      </c>
      <c r="G432" s="160"/>
      <c r="H432" s="160" t="s">
        <v>830</v>
      </c>
      <c r="I432" s="160" t="s">
        <v>872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788</v>
      </c>
      <c r="F433" s="152">
        <v>25471</v>
      </c>
      <c r="G433" s="152"/>
      <c r="H433" s="152" t="s">
        <v>787</v>
      </c>
      <c r="I433" s="152" t="s">
        <v>788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789</v>
      </c>
      <c r="F434" s="152">
        <v>25472</v>
      </c>
      <c r="G434" s="152"/>
      <c r="H434" s="152" t="s">
        <v>787</v>
      </c>
      <c r="I434" s="152" t="s">
        <v>790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798</v>
      </c>
      <c r="F435" s="152">
        <v>25473</v>
      </c>
      <c r="G435" s="152"/>
      <c r="H435" s="152" t="s">
        <v>787</v>
      </c>
      <c r="I435" s="152" t="s">
        <v>798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799</v>
      </c>
      <c r="F436" s="152">
        <v>25474</v>
      </c>
      <c r="G436" s="152"/>
      <c r="H436" s="152" t="s">
        <v>787</v>
      </c>
      <c r="I436" s="152" t="s">
        <v>800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799</v>
      </c>
      <c r="F437" s="152">
        <v>25475</v>
      </c>
      <c r="G437" s="152"/>
      <c r="H437" s="152" t="s">
        <v>787</v>
      </c>
      <c r="I437" s="152" t="s">
        <v>804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799</v>
      </c>
      <c r="F438" s="152">
        <v>25476</v>
      </c>
      <c r="G438" s="152"/>
      <c r="H438" s="152" t="s">
        <v>787</v>
      </c>
      <c r="I438" s="152" t="s">
        <v>805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799</v>
      </c>
      <c r="F439" s="152">
        <v>25477</v>
      </c>
      <c r="G439" s="152"/>
      <c r="H439" s="152" t="s">
        <v>787</v>
      </c>
      <c r="I439" s="152" t="s">
        <v>801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799</v>
      </c>
      <c r="F440" s="152">
        <v>25478</v>
      </c>
      <c r="G440" s="152"/>
      <c r="H440" s="152" t="s">
        <v>787</v>
      </c>
      <c r="I440" s="152" t="s">
        <v>802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799</v>
      </c>
      <c r="F441" s="152">
        <v>25479</v>
      </c>
      <c r="G441" s="152"/>
      <c r="H441" s="152" t="s">
        <v>787</v>
      </c>
      <c r="I441" s="152" t="s">
        <v>803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806</v>
      </c>
      <c r="F442" s="152">
        <v>25480</v>
      </c>
      <c r="G442" s="152"/>
      <c r="H442" s="152" t="s">
        <v>787</v>
      </c>
      <c r="I442" s="152" t="s">
        <v>806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807</v>
      </c>
      <c r="F443" s="152">
        <v>25484</v>
      </c>
      <c r="G443" s="152"/>
      <c r="H443" s="152" t="s">
        <v>787</v>
      </c>
      <c r="I443" s="152" t="s">
        <v>808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807</v>
      </c>
      <c r="F444" s="152">
        <v>25485</v>
      </c>
      <c r="G444" s="152"/>
      <c r="H444" s="152" t="s">
        <v>787</v>
      </c>
      <c r="I444" s="152" t="s">
        <v>809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807</v>
      </c>
      <c r="F445" s="152">
        <v>25486</v>
      </c>
      <c r="G445" s="152"/>
      <c r="H445" s="152" t="s">
        <v>787</v>
      </c>
      <c r="I445" s="152" t="s">
        <v>810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811</v>
      </c>
      <c r="F446" s="152">
        <v>25487</v>
      </c>
      <c r="G446" s="152"/>
      <c r="H446" s="152" t="s">
        <v>787</v>
      </c>
      <c r="I446" s="152" t="s">
        <v>811</v>
      </c>
      <c r="J446" s="152">
        <v>4</v>
      </c>
      <c r="K446" s="153">
        <v>1.1000000000000001</v>
      </c>
      <c r="L446" s="196" t="s">
        <v>291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812</v>
      </c>
      <c r="F447" s="152">
        <v>25488</v>
      </c>
      <c r="G447" s="152"/>
      <c r="H447" s="152" t="s">
        <v>787</v>
      </c>
      <c r="I447" s="152" t="s">
        <v>813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812</v>
      </c>
      <c r="F448" s="152">
        <v>25489</v>
      </c>
      <c r="G448" s="152"/>
      <c r="H448" s="152" t="s">
        <v>787</v>
      </c>
      <c r="I448" s="152" t="s">
        <v>814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815</v>
      </c>
      <c r="F449" s="152">
        <v>25490</v>
      </c>
      <c r="G449" s="152"/>
      <c r="H449" s="152" t="s">
        <v>787</v>
      </c>
      <c r="I449" s="152" t="s">
        <v>815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816</v>
      </c>
      <c r="F450" s="152">
        <v>25491</v>
      </c>
      <c r="G450" s="152"/>
      <c r="H450" s="152" t="s">
        <v>787</v>
      </c>
      <c r="I450" s="152" t="s">
        <v>816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789</v>
      </c>
      <c r="F451" s="152">
        <v>25495</v>
      </c>
      <c r="G451" s="152"/>
      <c r="H451" s="152" t="s">
        <v>787</v>
      </c>
      <c r="I451" s="152" t="s">
        <v>791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789</v>
      </c>
      <c r="F452" s="152">
        <v>25496</v>
      </c>
      <c r="G452" s="152"/>
      <c r="H452" s="152" t="s">
        <v>787</v>
      </c>
      <c r="I452" s="152" t="s">
        <v>792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789</v>
      </c>
      <c r="F453" s="152">
        <v>25497</v>
      </c>
      <c r="G453" s="152"/>
      <c r="H453" s="152" t="s">
        <v>787</v>
      </c>
      <c r="I453" s="152" t="s">
        <v>793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794</v>
      </c>
      <c r="F454" s="152">
        <v>25498</v>
      </c>
      <c r="G454" s="152"/>
      <c r="H454" s="152" t="s">
        <v>787</v>
      </c>
      <c r="I454" s="152" t="s">
        <v>795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794</v>
      </c>
      <c r="F455" s="152">
        <v>25499</v>
      </c>
      <c r="G455" s="152"/>
      <c r="H455" s="152" t="s">
        <v>787</v>
      </c>
      <c r="I455" s="152" t="s">
        <v>796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794</v>
      </c>
      <c r="F456" s="152">
        <v>25500</v>
      </c>
      <c r="G456" s="152"/>
      <c r="H456" s="152" t="s">
        <v>787</v>
      </c>
      <c r="I456" s="152" t="s">
        <v>797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172</v>
      </c>
      <c r="F457" s="160">
        <v>25501</v>
      </c>
      <c r="G457" s="160"/>
      <c r="H457" s="160" t="s">
        <v>830</v>
      </c>
      <c r="I457" s="179" t="s">
        <v>831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677</v>
      </c>
      <c r="F458" s="160">
        <v>25502</v>
      </c>
      <c r="G458" s="160"/>
      <c r="H458" s="160" t="s">
        <v>830</v>
      </c>
      <c r="I458" s="160" t="s">
        <v>678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686</v>
      </c>
      <c r="F459" s="160">
        <v>25503</v>
      </c>
      <c r="G459" s="160"/>
      <c r="H459" s="160" t="s">
        <v>830</v>
      </c>
      <c r="I459" s="160" t="s">
        <v>687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278</v>
      </c>
      <c r="F460" s="162">
        <v>25504</v>
      </c>
      <c r="G460" s="162"/>
      <c r="H460" s="162" t="s">
        <v>220</v>
      </c>
      <c r="I460" s="152" t="s">
        <v>281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289</v>
      </c>
      <c r="F461" s="162">
        <v>25505</v>
      </c>
      <c r="G461" s="162"/>
      <c r="H461" s="162" t="s">
        <v>220</v>
      </c>
      <c r="I461" s="152" t="s">
        <v>290</v>
      </c>
      <c r="J461" s="152">
        <v>4</v>
      </c>
      <c r="K461" s="163">
        <v>1.3</v>
      </c>
      <c r="L461" s="196" t="s">
        <v>291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289</v>
      </c>
      <c r="F462" s="162">
        <v>25506</v>
      </c>
      <c r="G462" s="162"/>
      <c r="H462" s="162" t="s">
        <v>220</v>
      </c>
      <c r="I462" s="152" t="s">
        <v>292</v>
      </c>
      <c r="J462" s="152">
        <v>4</v>
      </c>
      <c r="K462" s="163">
        <v>1.3</v>
      </c>
      <c r="L462" s="196" t="s">
        <v>291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422</v>
      </c>
      <c r="F463" s="162">
        <v>25507</v>
      </c>
      <c r="G463" s="162"/>
      <c r="H463" s="162" t="s">
        <v>355</v>
      </c>
      <c r="I463" s="152" t="s">
        <v>428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511</v>
      </c>
      <c r="F464" s="162">
        <v>25508</v>
      </c>
      <c r="G464" s="162"/>
      <c r="H464" s="162" t="s">
        <v>461</v>
      </c>
      <c r="I464" s="177" t="s">
        <v>512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639</v>
      </c>
      <c r="F465" s="178">
        <v>25509</v>
      </c>
      <c r="G465" s="178"/>
      <c r="H465" s="178" t="s">
        <v>601</v>
      </c>
      <c r="I465" s="177" t="s">
        <v>640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639</v>
      </c>
      <c r="F466" s="178">
        <v>25510</v>
      </c>
      <c r="G466" s="178"/>
      <c r="H466" s="178" t="s">
        <v>601</v>
      </c>
      <c r="I466" s="177" t="s">
        <v>641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639</v>
      </c>
      <c r="F467" s="178">
        <v>25511</v>
      </c>
      <c r="G467" s="178"/>
      <c r="H467" s="178" t="s">
        <v>601</v>
      </c>
      <c r="I467" s="177" t="s">
        <v>642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643</v>
      </c>
      <c r="F468" s="178">
        <v>25512</v>
      </c>
      <c r="G468" s="178"/>
      <c r="H468" s="178" t="s">
        <v>601</v>
      </c>
      <c r="I468" s="177" t="s">
        <v>644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645</v>
      </c>
      <c r="F469" s="178">
        <v>25513</v>
      </c>
      <c r="G469" s="178"/>
      <c r="H469" s="178" t="s">
        <v>601</v>
      </c>
      <c r="I469" s="177" t="s">
        <v>646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645</v>
      </c>
      <c r="F470" s="178">
        <v>25514</v>
      </c>
      <c r="G470" s="178"/>
      <c r="H470" s="178" t="s">
        <v>601</v>
      </c>
      <c r="I470" s="177" t="s">
        <v>647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645</v>
      </c>
      <c r="F471" s="178">
        <v>25515</v>
      </c>
      <c r="G471" s="178"/>
      <c r="H471" s="178" t="s">
        <v>601</v>
      </c>
      <c r="I471" s="177" t="s">
        <v>648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645</v>
      </c>
      <c r="F472" s="178">
        <v>25516</v>
      </c>
      <c r="G472" s="178"/>
      <c r="H472" s="178" t="s">
        <v>601</v>
      </c>
      <c r="I472" s="177" t="s">
        <v>649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645</v>
      </c>
      <c r="F473" s="178">
        <v>25517</v>
      </c>
      <c r="G473" s="178"/>
      <c r="H473" s="178" t="s">
        <v>601</v>
      </c>
      <c r="I473" s="177" t="s">
        <v>650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645</v>
      </c>
      <c r="F474" s="178">
        <v>25518</v>
      </c>
      <c r="G474" s="178"/>
      <c r="H474" s="178" t="s">
        <v>601</v>
      </c>
      <c r="I474" s="177" t="s">
        <v>651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652</v>
      </c>
      <c r="F475" s="178">
        <v>25519</v>
      </c>
      <c r="G475" s="178"/>
      <c r="H475" s="178" t="s">
        <v>601</v>
      </c>
      <c r="I475" s="177" t="s">
        <v>653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654</v>
      </c>
      <c r="F476" s="178">
        <v>25520</v>
      </c>
      <c r="G476" s="178"/>
      <c r="H476" s="178" t="s">
        <v>601</v>
      </c>
      <c r="I476" s="177" t="s">
        <v>655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654</v>
      </c>
      <c r="F477" s="178">
        <v>25521</v>
      </c>
      <c r="G477" s="178"/>
      <c r="H477" s="178" t="s">
        <v>601</v>
      </c>
      <c r="I477" s="177" t="s">
        <v>656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657</v>
      </c>
      <c r="F478" s="178">
        <v>25522</v>
      </c>
      <c r="G478" s="178"/>
      <c r="H478" s="178" t="s">
        <v>601</v>
      </c>
      <c r="I478" s="177" t="s">
        <v>658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657</v>
      </c>
      <c r="F479" s="178">
        <v>25523</v>
      </c>
      <c r="G479" s="178"/>
      <c r="H479" s="178" t="s">
        <v>601</v>
      </c>
      <c r="I479" s="177" t="s">
        <v>659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657</v>
      </c>
      <c r="F480" s="178">
        <v>25524</v>
      </c>
      <c r="G480" s="178"/>
      <c r="H480" s="178" t="s">
        <v>601</v>
      </c>
      <c r="I480" s="177" t="s">
        <v>660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661</v>
      </c>
      <c r="F481" s="178">
        <v>25525</v>
      </c>
      <c r="G481" s="178"/>
      <c r="H481" s="178" t="s">
        <v>601</v>
      </c>
      <c r="I481" s="177" t="s">
        <v>662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667</v>
      </c>
      <c r="F482" s="162">
        <v>25526</v>
      </c>
      <c r="G482" s="162"/>
      <c r="H482" s="162" t="s">
        <v>663</v>
      </c>
      <c r="I482" s="152" t="s">
        <v>668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667</v>
      </c>
      <c r="F483" s="162">
        <v>25527</v>
      </c>
      <c r="G483" s="162"/>
      <c r="H483" s="162" t="s">
        <v>663</v>
      </c>
      <c r="I483" s="152" t="s">
        <v>669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674</v>
      </c>
      <c r="F484" s="162">
        <v>25528</v>
      </c>
      <c r="G484" s="162"/>
      <c r="H484" s="162" t="s">
        <v>830</v>
      </c>
      <c r="I484" s="152" t="s">
        <v>675</v>
      </c>
      <c r="J484" s="152">
        <v>4</v>
      </c>
      <c r="K484" s="153">
        <v>1.1000000000000001</v>
      </c>
      <c r="L484" s="196" t="s">
        <v>291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674</v>
      </c>
      <c r="F485" s="162">
        <v>25529</v>
      </c>
      <c r="G485" s="162"/>
      <c r="H485" s="162" t="s">
        <v>830</v>
      </c>
      <c r="I485" s="152" t="s">
        <v>676</v>
      </c>
      <c r="J485" s="152">
        <v>4</v>
      </c>
      <c r="K485" s="153">
        <v>1.1000000000000001</v>
      </c>
      <c r="L485" s="196" t="s">
        <v>291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682</v>
      </c>
      <c r="F486" s="162">
        <v>25530</v>
      </c>
      <c r="G486" s="162"/>
      <c r="H486" s="162" t="s">
        <v>830</v>
      </c>
      <c r="I486" s="152" t="s">
        <v>683</v>
      </c>
      <c r="J486" s="152">
        <v>4</v>
      </c>
      <c r="K486" s="153">
        <v>1.1000000000000001</v>
      </c>
      <c r="L486" s="196" t="s">
        <v>291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602</v>
      </c>
      <c r="F487" s="175">
        <v>25531</v>
      </c>
      <c r="G487" s="175"/>
      <c r="H487" s="175" t="s">
        <v>601</v>
      </c>
      <c r="I487" s="174" t="s">
        <v>603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832</v>
      </c>
      <c r="F488" s="162">
        <v>25532</v>
      </c>
      <c r="G488" s="162"/>
      <c r="H488" s="162" t="s">
        <v>830</v>
      </c>
      <c r="I488" s="160" t="s">
        <v>833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832</v>
      </c>
      <c r="F489" s="162">
        <v>25533</v>
      </c>
      <c r="G489" s="162"/>
      <c r="H489" s="162" t="s">
        <v>830</v>
      </c>
      <c r="I489" s="160" t="s">
        <v>834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832</v>
      </c>
      <c r="F490" s="162">
        <v>25534</v>
      </c>
      <c r="G490" s="162"/>
      <c r="H490" s="162" t="s">
        <v>830</v>
      </c>
      <c r="I490" s="160" t="s">
        <v>837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832</v>
      </c>
      <c r="F491" s="162">
        <v>25535</v>
      </c>
      <c r="G491" s="162"/>
      <c r="H491" s="162" t="s">
        <v>830</v>
      </c>
      <c r="I491" s="160" t="s">
        <v>838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832</v>
      </c>
      <c r="F492" s="162">
        <v>25536</v>
      </c>
      <c r="G492" s="162"/>
      <c r="H492" s="162" t="s">
        <v>830</v>
      </c>
      <c r="I492" s="160" t="s">
        <v>841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832</v>
      </c>
      <c r="F493" s="162">
        <v>25537</v>
      </c>
      <c r="G493" s="162"/>
      <c r="H493" s="162" t="s">
        <v>830</v>
      </c>
      <c r="I493" s="160" t="s">
        <v>842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850</v>
      </c>
      <c r="F494" s="162">
        <v>25538</v>
      </c>
      <c r="G494" s="162"/>
      <c r="H494" s="162" t="s">
        <v>830</v>
      </c>
      <c r="I494" s="160" t="s">
        <v>851</v>
      </c>
      <c r="J494" s="160">
        <v>4</v>
      </c>
      <c r="K494" s="163">
        <v>1.6</v>
      </c>
      <c r="L494" s="199" t="s">
        <v>291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852</v>
      </c>
      <c r="F495" s="162">
        <v>25539</v>
      </c>
      <c r="G495" s="162"/>
      <c r="H495" s="162" t="s">
        <v>830</v>
      </c>
      <c r="I495" s="160" t="s">
        <v>853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852</v>
      </c>
      <c r="F496" s="162">
        <v>25540</v>
      </c>
      <c r="G496" s="162"/>
      <c r="H496" s="162" t="s">
        <v>830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852</v>
      </c>
      <c r="F497" s="162">
        <v>25541</v>
      </c>
      <c r="G497" s="162"/>
      <c r="H497" s="162" t="s">
        <v>830</v>
      </c>
      <c r="I497" s="160" t="s">
        <v>855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5" x14ac:dyDescent="0.2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5" x14ac:dyDescent="0.2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5" x14ac:dyDescent="0.2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5" x14ac:dyDescent="0.2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5" x14ac:dyDescent="0.2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5" x14ac:dyDescent="0.2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5" x14ac:dyDescent="0.2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5" x14ac:dyDescent="0.2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5" x14ac:dyDescent="0.2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5" x14ac:dyDescent="0.2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5" x14ac:dyDescent="0.2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5" x14ac:dyDescent="0.2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5" x14ac:dyDescent="0.2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5" x14ac:dyDescent="0.2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5" x14ac:dyDescent="0.2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5" x14ac:dyDescent="0.2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5" x14ac:dyDescent="0.2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5" x14ac:dyDescent="0.2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5" x14ac:dyDescent="0.2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5" x14ac:dyDescent="0.2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5" x14ac:dyDescent="0.2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5" x14ac:dyDescent="0.2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5" x14ac:dyDescent="0.2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5" x14ac:dyDescent="0.2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5" x14ac:dyDescent="0.2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5" x14ac:dyDescent="0.2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5" x14ac:dyDescent="0.2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5" x14ac:dyDescent="0.2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5" x14ac:dyDescent="0.2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5" x14ac:dyDescent="0.2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5" x14ac:dyDescent="0.2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5" x14ac:dyDescent="0.2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5" x14ac:dyDescent="0.2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5" x14ac:dyDescent="0.2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5" x14ac:dyDescent="0.2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5" x14ac:dyDescent="0.2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5" x14ac:dyDescent="0.2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5" x14ac:dyDescent="0.2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5" x14ac:dyDescent="0.2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5" x14ac:dyDescent="0.2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5" x14ac:dyDescent="0.2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5" x14ac:dyDescent="0.2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5" x14ac:dyDescent="0.2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5" x14ac:dyDescent="0.2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5" x14ac:dyDescent="0.2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5" x14ac:dyDescent="0.2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5" x14ac:dyDescent="0.2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5" x14ac:dyDescent="0.2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5" x14ac:dyDescent="0.2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5" x14ac:dyDescent="0.2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5" x14ac:dyDescent="0.2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5" x14ac:dyDescent="0.2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5" x14ac:dyDescent="0.2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5" x14ac:dyDescent="0.2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5" x14ac:dyDescent="0.2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5" x14ac:dyDescent="0.2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5" x14ac:dyDescent="0.2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5" x14ac:dyDescent="0.2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5" x14ac:dyDescent="0.2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5" x14ac:dyDescent="0.2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5" x14ac:dyDescent="0.2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5" x14ac:dyDescent="0.2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5" x14ac:dyDescent="0.2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5" x14ac:dyDescent="0.2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5" x14ac:dyDescent="0.2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5" x14ac:dyDescent="0.2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5" x14ac:dyDescent="0.2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5" x14ac:dyDescent="0.2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5" x14ac:dyDescent="0.2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5" x14ac:dyDescent="0.2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5" x14ac:dyDescent="0.2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5" x14ac:dyDescent="0.2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5" x14ac:dyDescent="0.2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5" x14ac:dyDescent="0.2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5" x14ac:dyDescent="0.2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5" x14ac:dyDescent="0.2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5" x14ac:dyDescent="0.2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5" x14ac:dyDescent="0.2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5" x14ac:dyDescent="0.2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5" x14ac:dyDescent="0.2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5" x14ac:dyDescent="0.2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5" x14ac:dyDescent="0.2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5" x14ac:dyDescent="0.2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5" x14ac:dyDescent="0.2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5" x14ac:dyDescent="0.2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5" x14ac:dyDescent="0.2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5" x14ac:dyDescent="0.2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5" x14ac:dyDescent="0.2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5" x14ac:dyDescent="0.2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5" x14ac:dyDescent="0.2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5" x14ac:dyDescent="0.2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5" x14ac:dyDescent="0.2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5" x14ac:dyDescent="0.2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5" x14ac:dyDescent="0.2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5" x14ac:dyDescent="0.2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5" x14ac:dyDescent="0.2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5" x14ac:dyDescent="0.2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5" x14ac:dyDescent="0.2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5" x14ac:dyDescent="0.2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5" x14ac:dyDescent="0.2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5" x14ac:dyDescent="0.2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5" x14ac:dyDescent="0.2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5" x14ac:dyDescent="0.2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5" x14ac:dyDescent="0.2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5" x14ac:dyDescent="0.2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5" x14ac:dyDescent="0.2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5" x14ac:dyDescent="0.2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5" x14ac:dyDescent="0.2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5" x14ac:dyDescent="0.2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5" x14ac:dyDescent="0.2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5" x14ac:dyDescent="0.2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5" x14ac:dyDescent="0.2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5" x14ac:dyDescent="0.2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5" x14ac:dyDescent="0.2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885</v>
      </c>
      <c r="C1" t="s">
        <v>33</v>
      </c>
      <c r="D1" t="s">
        <v>217</v>
      </c>
      <c r="E1" t="s">
        <v>884</v>
      </c>
      <c r="F1" t="s">
        <v>883</v>
      </c>
      <c r="G1" t="s">
        <v>889</v>
      </c>
      <c r="H1" t="s">
        <v>882</v>
      </c>
      <c r="I1" t="s">
        <v>881</v>
      </c>
      <c r="J1" t="s">
        <v>9</v>
      </c>
      <c r="N1" t="s">
        <v>33</v>
      </c>
      <c r="P1" t="s">
        <v>892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893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894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946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155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5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7"/>
      <c r="X6" s="13"/>
    </row>
    <row r="7" spans="1:24" ht="15.75" thickBot="1" x14ac:dyDescent="0.3">
      <c r="A7" s="14"/>
      <c r="B7" s="20" t="s">
        <v>148</v>
      </c>
      <c r="C7" s="56" t="s">
        <v>149</v>
      </c>
      <c r="D7" s="11"/>
      <c r="E7" s="54"/>
      <c r="F7" s="55" t="s">
        <v>152</v>
      </c>
      <c r="G7" s="55"/>
      <c r="H7" s="408" t="s">
        <v>154</v>
      </c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9"/>
      <c r="F8" s="410"/>
      <c r="G8" s="410">
        <f>IF(ISERROR(VLOOKUP($D$5,Crebolijst!$A:$C,3,0)),0,VLOOKUP($D$5,Crebolijst!$A:$C,3,0))</f>
        <v>0</v>
      </c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1"/>
      <c r="X8" s="13"/>
    </row>
    <row r="9" spans="1:24" ht="15.75" thickBot="1" x14ac:dyDescent="0.3">
      <c r="A9" s="14"/>
      <c r="B9" s="9" t="s">
        <v>150</v>
      </c>
      <c r="C9" s="9" t="s">
        <v>151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12" t="s">
        <v>153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4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147</v>
      </c>
      <c r="C12" s="17"/>
      <c r="D12" s="11"/>
      <c r="E12" s="412" t="s">
        <v>10</v>
      </c>
      <c r="F12" s="413"/>
      <c r="G12" s="414"/>
      <c r="H12" s="23"/>
      <c r="I12" s="415" t="s">
        <v>11</v>
      </c>
      <c r="J12" s="416"/>
      <c r="K12" s="417"/>
      <c r="L12" s="23"/>
      <c r="M12" s="415" t="s">
        <v>12</v>
      </c>
      <c r="N12" s="416"/>
      <c r="O12" s="417"/>
      <c r="P12" s="16"/>
      <c r="Q12" s="415" t="s">
        <v>15</v>
      </c>
      <c r="R12" s="416"/>
      <c r="S12" s="417"/>
      <c r="T12" s="16"/>
      <c r="U12" s="412" t="s">
        <v>4</v>
      </c>
      <c r="V12" s="413"/>
      <c r="W12" s="414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FA3FFWUC75VM-200-628</_dlc_DocId>
    <_dlc_DocIdUrl xmlns="826a45a5-7029-484a-9cf3-b835024adcd4">
      <Url>https://www.mijnlentiz.nl/scholen/lifecollege/MBO/fov/_layouts/DocIdRedir.aspx?ID=FA3FFWUC75VM-200-628</Url>
      <Description>FA3FFWUC75VM-200-628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CA20D-330B-46C6-A2F2-BF077CDF392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826a45a5-7029-484a-9cf3-b835024adcd4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783F59-1B44-4987-8563-A3404BCD7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2018-07-13T09:48:44Z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ced73c1f-ff78-4810-be5f-e2ae773e68d0</vt:lpwstr>
  </property>
</Properties>
</file>