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0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jcvwijk_lentiz_nl/Documents/Kernteam/Hovenier/Curricula 2021-2020/"/>
    </mc:Choice>
  </mc:AlternateContent>
  <xr:revisionPtr revIDLastSave="4" documentId="8_{E79D2930-9434-4489-88AF-0AEB4B400627}" xr6:coauthVersionLast="47" xr6:coauthVersionMax="47" xr10:uidLastSave="{20502473-1EE7-49E2-8CEF-A87FC1D2525C}"/>
  <bookViews>
    <workbookView xWindow="0" yWindow="0" windowWidth="23040" windowHeight="9084" tabRatio="855" firstSheet="1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Examenprogramma!$A$1:$F$37</definedName>
    <definedName name="_xlnm.Print_Area" localSheetId="0">Opleidingseis!$A$1:$Y$68</definedName>
    <definedName name="_xlnm.Print_Area" localSheetId="1">Opleidingsplan!$A$1:$BL$85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Examenprogramma!$A$12:$A$32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D42" i="2" l="1"/>
  <c r="AY42" i="2"/>
  <c r="AT42" i="2"/>
  <c r="DN45" i="2"/>
  <c r="O44" i="2"/>
  <c r="DN44" i="2" s="1"/>
  <c r="N43" i="2"/>
  <c r="N44" i="2"/>
  <c r="O81" i="2"/>
  <c r="AC42" i="2"/>
  <c r="S42" i="2"/>
  <c r="X42" i="2"/>
  <c r="AP46" i="2"/>
  <c r="DN46" i="2" s="1"/>
  <c r="AO78" i="2" l="1"/>
  <c r="AP82" i="2" l="1"/>
  <c r="AT82" i="2" l="1"/>
  <c r="D5" i="2" l="1"/>
  <c r="AO77" i="2" l="1"/>
  <c r="DP40" i="2" l="1"/>
  <c r="CP40" i="2"/>
  <c r="CM40" i="2"/>
  <c r="BQ40" i="2"/>
  <c r="BN40" i="2"/>
  <c r="AR40" i="2"/>
  <c r="AO40" i="2"/>
  <c r="Q40" i="2"/>
  <c r="N40" i="2"/>
  <c r="DP38" i="2"/>
  <c r="CP38" i="2"/>
  <c r="CM38" i="2"/>
  <c r="BQ38" i="2"/>
  <c r="BN38" i="2"/>
  <c r="AR38" i="2"/>
  <c r="AO38" i="2"/>
  <c r="Q38" i="2"/>
  <c r="N38" i="2"/>
  <c r="DP39" i="2"/>
  <c r="CP39" i="2"/>
  <c r="CM39" i="2"/>
  <c r="BQ39" i="2"/>
  <c r="BN39" i="2"/>
  <c r="AR39" i="2"/>
  <c r="AO39" i="2"/>
  <c r="Q39" i="2"/>
  <c r="N39" i="2"/>
  <c r="DP37" i="2"/>
  <c r="CP37" i="2"/>
  <c r="CM37" i="2"/>
  <c r="BQ37" i="2"/>
  <c r="BN37" i="2"/>
  <c r="AR37" i="2"/>
  <c r="AO37" i="2"/>
  <c r="Q37" i="2"/>
  <c r="N37" i="2"/>
  <c r="DM38" i="2" l="1"/>
  <c r="DM40" i="2"/>
  <c r="DM37" i="2"/>
  <c r="DM39" i="2"/>
  <c r="N77" i="2" l="1"/>
  <c r="N79" i="2" l="1"/>
  <c r="N80" i="2"/>
  <c r="AO79" i="2" l="1"/>
  <c r="BG82" i="2"/>
  <c r="BF82" i="2"/>
  <c r="BB82" i="2"/>
  <c r="BA82" i="2"/>
  <c r="AW82" i="2"/>
  <c r="AV82" i="2"/>
  <c r="AR80" i="2"/>
  <c r="AP80" i="2"/>
  <c r="AO80" i="2"/>
  <c r="AR76" i="2"/>
  <c r="AP76" i="2"/>
  <c r="AR75" i="2"/>
  <c r="AP75" i="2"/>
  <c r="AO75" i="2"/>
  <c r="AR74" i="2"/>
  <c r="AP74" i="2"/>
  <c r="AO74" i="2"/>
  <c r="AQ71" i="2"/>
  <c r="AQ70" i="2"/>
  <c r="AQ69" i="2"/>
  <c r="AQ68" i="2"/>
  <c r="AQ67" i="2"/>
  <c r="AQ66" i="2"/>
  <c r="AQ65" i="2"/>
  <c r="AQ64" i="2"/>
  <c r="AQ63" i="2"/>
  <c r="AQ62" i="2"/>
  <c r="AP48" i="2"/>
  <c r="AP47" i="2"/>
  <c r="AP44" i="2"/>
  <c r="BI42" i="2"/>
  <c r="BI82" i="2" s="1"/>
  <c r="BD82" i="2"/>
  <c r="AY82" i="2"/>
  <c r="AO33" i="2"/>
  <c r="AO32" i="2"/>
  <c r="AO31" i="2"/>
  <c r="AR30" i="2"/>
  <c r="AO30" i="2"/>
  <c r="AR29" i="2"/>
  <c r="AO29" i="2"/>
  <c r="AR26" i="2"/>
  <c r="AO26" i="2"/>
  <c r="AR25" i="2"/>
  <c r="AO25" i="2"/>
  <c r="AR24" i="2"/>
  <c r="AO24" i="2"/>
  <c r="AR23" i="2"/>
  <c r="AO23" i="2"/>
  <c r="AR22" i="2"/>
  <c r="AO22" i="2"/>
  <c r="AR21" i="2"/>
  <c r="AO21" i="2"/>
  <c r="AR20" i="2"/>
  <c r="AO20" i="2"/>
  <c r="AR19" i="2"/>
  <c r="AO19" i="2"/>
  <c r="AR18" i="2"/>
  <c r="AO18" i="2"/>
  <c r="AR17" i="2"/>
  <c r="AO17" i="2"/>
  <c r="BB84" i="2" l="1"/>
  <c r="AR82" i="2"/>
  <c r="BG84" i="2"/>
  <c r="AW84" i="2"/>
  <c r="K41" i="10"/>
  <c r="AQ82" i="2"/>
  <c r="AO82" i="2"/>
  <c r="AR84" i="2" l="1"/>
  <c r="DN47" i="2" l="1"/>
  <c r="DN49" i="2"/>
  <c r="DN50" i="2"/>
  <c r="DN51" i="2"/>
  <c r="DN52" i="2"/>
  <c r="DN53" i="2"/>
  <c r="DN54" i="2"/>
  <c r="DN55" i="2"/>
  <c r="DN56" i="2"/>
  <c r="DN57" i="2"/>
  <c r="DN58" i="2"/>
  <c r="DN59" i="2"/>
  <c r="DN60" i="2"/>
  <c r="DN61" i="2"/>
  <c r="DN62" i="2"/>
  <c r="DN63" i="2"/>
  <c r="DN64" i="2"/>
  <c r="DN65" i="2"/>
  <c r="DN66" i="2"/>
  <c r="DN67" i="2"/>
  <c r="DN68" i="2"/>
  <c r="DN69" i="2"/>
  <c r="DN70" i="2"/>
  <c r="DN71" i="2"/>
  <c r="DN72" i="2"/>
  <c r="DN73" i="2"/>
  <c r="DN75" i="2"/>
  <c r="DN78" i="2"/>
  <c r="DN80" i="2"/>
  <c r="DN81" i="2"/>
  <c r="DM27" i="2"/>
  <c r="DM28" i="2"/>
  <c r="DM42" i="2"/>
  <c r="DM43" i="2"/>
  <c r="DM44" i="2"/>
  <c r="DM45" i="2"/>
  <c r="DM46" i="2"/>
  <c r="DM47" i="2"/>
  <c r="DM48" i="2"/>
  <c r="DM49" i="2"/>
  <c r="DM50" i="2"/>
  <c r="DM51" i="2"/>
  <c r="DM52" i="2"/>
  <c r="DM53" i="2"/>
  <c r="DM54" i="2"/>
  <c r="DM55" i="2"/>
  <c r="DM56" i="2"/>
  <c r="DM57" i="2"/>
  <c r="DM58" i="2"/>
  <c r="DM59" i="2"/>
  <c r="DM60" i="2"/>
  <c r="DM61" i="2"/>
  <c r="DM62" i="2"/>
  <c r="DM63" i="2"/>
  <c r="DM64" i="2"/>
  <c r="DM65" i="2"/>
  <c r="DM66" i="2"/>
  <c r="DM67" i="2"/>
  <c r="DM68" i="2"/>
  <c r="DM69" i="2"/>
  <c r="DM70" i="2"/>
  <c r="DM71" i="2"/>
  <c r="DM72" i="2"/>
  <c r="DM73" i="2"/>
  <c r="DM80" i="2"/>
  <c r="AH42" i="2" l="1"/>
  <c r="BN20" i="2" l="1"/>
  <c r="CH81" i="2"/>
  <c r="BN31" i="2"/>
  <c r="BN32" i="2"/>
  <c r="BN33" i="2"/>
  <c r="N41" i="2" l="1"/>
  <c r="DM41" i="2" s="1"/>
  <c r="N75" i="2"/>
  <c r="N33" i="2"/>
  <c r="DM33" i="2" s="1"/>
  <c r="N34" i="2"/>
  <c r="DM34" i="2" s="1"/>
  <c r="N35" i="2"/>
  <c r="DM35" i="2" s="1"/>
  <c r="N36" i="2"/>
  <c r="DM36" i="2" s="1"/>
  <c r="N31" i="2"/>
  <c r="DM31" i="2" s="1"/>
  <c r="N32" i="2"/>
  <c r="DM32" i="2" s="1"/>
  <c r="N30" i="2" l="1"/>
  <c r="CP30" i="2" l="1"/>
  <c r="CM30" i="2"/>
  <c r="BQ30" i="2"/>
  <c r="BN30" i="2"/>
  <c r="Q30" i="2"/>
  <c r="DM30" i="2" l="1"/>
  <c r="DP30" i="2"/>
  <c r="O48" i="2" l="1"/>
  <c r="S81" i="2" l="1"/>
  <c r="CC42" i="2"/>
  <c r="CC81" i="2" s="1"/>
  <c r="BX42" i="2"/>
  <c r="BX81" i="2" s="1"/>
  <c r="BS42" i="2"/>
  <c r="BS81" i="2" s="1"/>
  <c r="BO47" i="2"/>
  <c r="N21" i="2" l="1"/>
  <c r="BP66" i="2" l="1"/>
  <c r="BP65" i="2"/>
  <c r="BP64" i="2"/>
  <c r="BP63" i="2"/>
  <c r="BP62" i="2"/>
  <c r="CP76" i="2" l="1"/>
  <c r="CN76" i="2"/>
  <c r="CM76" i="2"/>
  <c r="DM76" i="2" s="1"/>
  <c r="BQ76" i="2"/>
  <c r="BO76" i="2"/>
  <c r="Q76" i="2"/>
  <c r="O76" i="2"/>
  <c r="DN76" i="2" l="1"/>
  <c r="DP76" i="2"/>
  <c r="G42" i="16"/>
  <c r="AR7" i="10" l="1"/>
  <c r="CO63" i="2" l="1"/>
  <c r="CO64" i="2"/>
  <c r="CO65" i="2"/>
  <c r="CO66" i="2"/>
  <c r="CO67" i="2"/>
  <c r="CO68" i="2"/>
  <c r="CO69" i="2"/>
  <c r="CO70" i="2"/>
  <c r="CO71" i="2"/>
  <c r="BP67" i="2"/>
  <c r="BP68" i="2"/>
  <c r="BP69" i="2"/>
  <c r="BP70" i="2"/>
  <c r="BP71" i="2"/>
  <c r="P63" i="2"/>
  <c r="P64" i="2"/>
  <c r="P65" i="2"/>
  <c r="P66" i="2"/>
  <c r="P67" i="2"/>
  <c r="P68" i="2"/>
  <c r="P69" i="2"/>
  <c r="P70" i="2"/>
  <c r="P71" i="2"/>
  <c r="DO70" i="2" l="1"/>
  <c r="DO66" i="2"/>
  <c r="DO69" i="2"/>
  <c r="DO65" i="2"/>
  <c r="DO68" i="2"/>
  <c r="DO64" i="2"/>
  <c r="DO71" i="2"/>
  <c r="DO67" i="2"/>
  <c r="DO63" i="2"/>
  <c r="CP75" i="2"/>
  <c r="CP78" i="2"/>
  <c r="CP74" i="2"/>
  <c r="CN75" i="2"/>
  <c r="CN78" i="2"/>
  <c r="CN74" i="2"/>
  <c r="CM75" i="2"/>
  <c r="CM78" i="2"/>
  <c r="DM78" i="2" s="1"/>
  <c r="CM74" i="2"/>
  <c r="CO62" i="2"/>
  <c r="CN46" i="2"/>
  <c r="CN47" i="2"/>
  <c r="CN48" i="2"/>
  <c r="CN44" i="2"/>
  <c r="CP29" i="2"/>
  <c r="CM29" i="2"/>
  <c r="CP18" i="2"/>
  <c r="CP19" i="2"/>
  <c r="CP20" i="2"/>
  <c r="CP21" i="2"/>
  <c r="CP22" i="2"/>
  <c r="CP23" i="2"/>
  <c r="CP24" i="2"/>
  <c r="CP25" i="2"/>
  <c r="CP26" i="2"/>
  <c r="CP17" i="2"/>
  <c r="CM18" i="2"/>
  <c r="CM19" i="2"/>
  <c r="CM20" i="2"/>
  <c r="CM21" i="2"/>
  <c r="CM22" i="2"/>
  <c r="CM23" i="2"/>
  <c r="CM24" i="2"/>
  <c r="CM25" i="2"/>
  <c r="CM26" i="2"/>
  <c r="CM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H5" i="10" s="1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81" i="2"/>
  <c r="DI81" i="2"/>
  <c r="DH81" i="2"/>
  <c r="DG81" i="2"/>
  <c r="DE81" i="2"/>
  <c r="DD81" i="2"/>
  <c r="DC81" i="2"/>
  <c r="DB81" i="2"/>
  <c r="CZ81" i="2"/>
  <c r="CY81" i="2"/>
  <c r="CX81" i="2"/>
  <c r="CW81" i="2"/>
  <c r="CU81" i="2"/>
  <c r="CT81" i="2"/>
  <c r="CS81" i="2"/>
  <c r="CR81" i="2"/>
  <c r="DG12" i="2"/>
  <c r="DE83" i="2" l="1"/>
  <c r="CU83" i="2"/>
  <c r="CZ83" i="2"/>
  <c r="DJ83" i="2"/>
  <c r="CP81" i="2"/>
  <c r="V81" i="2"/>
  <c r="U81" i="2"/>
  <c r="N18" i="2"/>
  <c r="DM20" i="2"/>
  <c r="N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J3" i="23" s="1"/>
  <c r="B3" i="23"/>
  <c r="B2" i="23"/>
  <c r="J4" i="23" l="1"/>
  <c r="J5" i="23"/>
  <c r="AY9" i="10"/>
  <c r="AT8" i="10"/>
  <c r="H11" i="10" s="1"/>
  <c r="AT7" i="10"/>
  <c r="AY7" i="10"/>
  <c r="AY8" i="10"/>
  <c r="G21" i="10"/>
  <c r="H10" i="10" l="1"/>
  <c r="D88" i="2"/>
  <c r="D87" i="2"/>
  <c r="D86" i="2"/>
  <c r="K68" i="10"/>
  <c r="K67" i="10"/>
  <c r="K66" i="10"/>
  <c r="W11" i="10" l="1"/>
  <c r="X11" i="10" s="1"/>
  <c r="W10" i="10"/>
  <c r="P62" i="2"/>
  <c r="B16" i="17"/>
  <c r="R15" i="17"/>
  <c r="N15" i="17"/>
  <c r="J15" i="17"/>
  <c r="F15" i="17"/>
  <c r="V14" i="17"/>
  <c r="V13" i="17"/>
  <c r="X10" i="10" l="1"/>
  <c r="F18" i="10"/>
  <c r="V15" i="17"/>
  <c r="BQ78" i="2"/>
  <c r="BO78" i="2"/>
  <c r="BQ75" i="2"/>
  <c r="BO75" i="2"/>
  <c r="BN75" i="2"/>
  <c r="DM75" i="2" s="1"/>
  <c r="BQ74" i="2"/>
  <c r="BO74" i="2"/>
  <c r="BN74" i="2"/>
  <c r="DM74" i="2" s="1"/>
  <c r="BO48" i="2"/>
  <c r="DN48" i="2" s="1"/>
  <c r="BO46" i="2"/>
  <c r="BO44" i="2"/>
  <c r="BQ29" i="2"/>
  <c r="BN29" i="2"/>
  <c r="BQ26" i="2"/>
  <c r="BN26" i="2"/>
  <c r="BQ25" i="2"/>
  <c r="BN25" i="2"/>
  <c r="BQ24" i="2"/>
  <c r="BN24" i="2"/>
  <c r="BQ23" i="2"/>
  <c r="BN23" i="2"/>
  <c r="BQ22" i="2"/>
  <c r="BN22" i="2"/>
  <c r="BQ21" i="2"/>
  <c r="BN21" i="2"/>
  <c r="DM21" i="2" s="1"/>
  <c r="BQ20" i="2"/>
  <c r="BQ19" i="2"/>
  <c r="BN19" i="2"/>
  <c r="BQ18" i="2"/>
  <c r="BN18" i="2"/>
  <c r="DM18" i="2" s="1"/>
  <c r="BQ17" i="2"/>
  <c r="BN17" i="2"/>
  <c r="DM17" i="2" s="1"/>
  <c r="CH12" i="2"/>
  <c r="O75" i="2"/>
  <c r="O78" i="2"/>
  <c r="O74" i="2"/>
  <c r="D8" i="2"/>
  <c r="D10" i="2"/>
  <c r="Q18" i="2"/>
  <c r="Q19" i="2"/>
  <c r="Q20" i="2"/>
  <c r="Q21" i="2"/>
  <c r="Q22" i="2"/>
  <c r="Q23" i="2"/>
  <c r="Q24" i="2"/>
  <c r="Q25" i="2"/>
  <c r="Q26" i="2"/>
  <c r="Q29" i="2"/>
  <c r="Q74" i="2"/>
  <c r="Q75" i="2"/>
  <c r="Q78" i="2"/>
  <c r="N29" i="2"/>
  <c r="N19" i="2"/>
  <c r="N22" i="2"/>
  <c r="N23" i="2"/>
  <c r="N24" i="2"/>
  <c r="N25" i="2"/>
  <c r="N26" i="2"/>
  <c r="CK81" i="2"/>
  <c r="CJ81" i="2"/>
  <c r="CI81" i="2"/>
  <c r="CF81" i="2"/>
  <c r="CE81" i="2"/>
  <c r="CD81" i="2"/>
  <c r="CA81" i="2"/>
  <c r="BZ81" i="2"/>
  <c r="BY81" i="2"/>
  <c r="BV81" i="2"/>
  <c r="BU81" i="2"/>
  <c r="BT81" i="2"/>
  <c r="N81" i="2" l="1"/>
  <c r="DM24" i="2"/>
  <c r="DM19" i="2"/>
  <c r="DM29" i="2"/>
  <c r="DM23" i="2"/>
  <c r="DM26" i="2"/>
  <c r="DM22" i="2"/>
  <c r="DM25" i="2"/>
  <c r="DN74" i="2"/>
  <c r="DP74" i="2"/>
  <c r="DP29" i="2"/>
  <c r="DP23" i="2"/>
  <c r="DP19" i="2"/>
  <c r="DP26" i="2"/>
  <c r="DP22" i="2"/>
  <c r="DP18" i="2"/>
  <c r="DO62" i="2"/>
  <c r="DP78" i="2"/>
  <c r="DP25" i="2"/>
  <c r="DP21" i="2"/>
  <c r="DP75" i="2"/>
  <c r="DP20" i="2"/>
  <c r="DP24" i="2"/>
  <c r="BQ81" i="2"/>
  <c r="CA83" i="2"/>
  <c r="CK83" i="2"/>
  <c r="BN81" i="2"/>
  <c r="BV83" i="2"/>
  <c r="BO81" i="2"/>
  <c r="O43" i="10" s="1"/>
  <c r="BP81" i="2"/>
  <c r="CF83" i="2"/>
  <c r="Q17" i="2"/>
  <c r="DP17" i="2" s="1"/>
  <c r="AA81" i="2"/>
  <c r="Z81" i="2"/>
  <c r="G39" i="10"/>
  <c r="X81" i="2"/>
  <c r="V83" i="2"/>
  <c r="P81" i="2"/>
  <c r="K25" i="10" s="1"/>
  <c r="O27" i="10" l="1"/>
  <c r="G23" i="10"/>
  <c r="DP81" i="2"/>
  <c r="BQ83" i="2"/>
  <c r="CO81" i="2"/>
  <c r="CN81" i="2"/>
  <c r="S45" i="10" s="1"/>
  <c r="CM81" i="2"/>
  <c r="S29" i="10" s="1"/>
  <c r="AA83" i="2"/>
  <c r="DO81" i="2"/>
  <c r="D7" i="2"/>
  <c r="DM81" i="2" l="1"/>
  <c r="DP83" i="2" s="1"/>
  <c r="CP83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AC81" i="2"/>
  <c r="AE81" i="2"/>
  <c r="AF81" i="2"/>
  <c r="AH81" i="2"/>
  <c r="AJ81" i="2"/>
  <c r="AK81" i="2"/>
  <c r="D81" i="2" l="1"/>
  <c r="AF83" i="2"/>
  <c r="AK83" i="2"/>
  <c r="Q81" i="2"/>
  <c r="Q83" i="2" s="1"/>
  <c r="B2" i="14"/>
  <c r="AH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Jan-Chris van Wijk</author>
    <author>Arnoud Cremers</author>
    <author>Wendy Visser</author>
  </authors>
  <commentList>
    <comment ref="S32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Jan-Chris van Wijk:</t>
        </r>
        <r>
          <rPr>
            <sz val="9"/>
            <color indexed="81"/>
            <rFont val="Tahoma"/>
            <family val="2"/>
          </rPr>
          <t xml:space="preserve">
eerste vijf weken 4 uur op toekomstige stagedag</t>
        </r>
      </text>
    </comment>
    <comment ref="P62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CJ68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Uren in BPV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<sst xmlns="http://schemas.openxmlformats.org/spreadsheetml/2006/main" count="3379" uniqueCount="1062">
  <si>
    <t>controlegebied</t>
  </si>
  <si>
    <t>Cohort:</t>
  </si>
  <si>
    <t>Naam opleiding:</t>
  </si>
  <si>
    <t>uitgelezen uit db_duur</t>
  </si>
  <si>
    <t>2018-2019</t>
  </si>
  <si>
    <t>Hovenier niveau 2 (1e jaar BOL, 2e jaar BBL)</t>
  </si>
  <si>
    <t>Locatie:</t>
  </si>
  <si>
    <t>Duur:</t>
  </si>
  <si>
    <t>Crebonummer:</t>
  </si>
  <si>
    <t>Kwalificatiedossier (kwalificatie):</t>
  </si>
  <si>
    <t>MBO | Maasland</t>
  </si>
  <si>
    <t>gcg</t>
  </si>
  <si>
    <t>Leerweg:</t>
  </si>
  <si>
    <t>MBO niveau:</t>
  </si>
  <si>
    <t>Lj1</t>
  </si>
  <si>
    <t>lj2</t>
  </si>
  <si>
    <t>lj3</t>
  </si>
  <si>
    <t>l4</t>
  </si>
  <si>
    <t>tot</t>
  </si>
  <si>
    <t>BOL</t>
  </si>
  <si>
    <t>OPGEGEVEN WETTELIJKE UREN-EIS  VAN DE OPLEIDING</t>
  </si>
  <si>
    <t>BOT</t>
  </si>
  <si>
    <t>BPV</t>
  </si>
  <si>
    <t>Opslagpercentage</t>
  </si>
  <si>
    <t>1e jaar</t>
  </si>
  <si>
    <t>2e jaar</t>
  </si>
  <si>
    <t>3e jaar</t>
  </si>
  <si>
    <t>4e jaar</t>
  </si>
  <si>
    <t>TOTAAL</t>
  </si>
  <si>
    <t>≥</t>
  </si>
  <si>
    <t>NORM locatie</t>
  </si>
  <si>
    <t>LEERJAAR 1</t>
  </si>
  <si>
    <t>LEERJAAR 2</t>
  </si>
  <si>
    <t>LEERJAAR 3</t>
  </si>
  <si>
    <t>LEERJAAR 4</t>
  </si>
  <si>
    <t>Afwijking t.o.v. locatienorm</t>
  </si>
  <si>
    <t>Afwijking t.o.v. wettelijke norm</t>
  </si>
  <si>
    <t>* Uren weergegeven gelden voor het nominale geplande programma van de opleiding</t>
  </si>
  <si>
    <t>Datum:</t>
  </si>
  <si>
    <t>Plaats:</t>
  </si>
  <si>
    <t>Namens de opleiding:</t>
  </si>
  <si>
    <t>Opleidingsplan inclusief geprogrammeerde onderwijsuren</t>
  </si>
  <si>
    <t>Naam locatie: MBO Maasland</t>
  </si>
  <si>
    <t>Uitvoering te: Maasland</t>
  </si>
  <si>
    <t>Naam opleiding: Hovenier niv 2</t>
  </si>
  <si>
    <t>Verheij niv 3 lrjr 1</t>
  </si>
  <si>
    <t>Verheij niv 2 lrjr 1</t>
  </si>
  <si>
    <t>Cohort: 2019-2021</t>
  </si>
  <si>
    <t>2019-2020</t>
  </si>
  <si>
    <t>di</t>
  </si>
  <si>
    <t>Kwalificatiedossier (kwalificatie): Groene Ruimte 23171</t>
  </si>
  <si>
    <t>Versie 18 mrt</t>
  </si>
  <si>
    <t>Crebonummer: 25621</t>
  </si>
  <si>
    <t>Leerweg: BOL /BBL</t>
  </si>
  <si>
    <t>BOL -BBL</t>
  </si>
  <si>
    <t>BBL</t>
  </si>
  <si>
    <t>MBO niveau: 2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</si>
  <si>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</si>
  <si>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</si>
  <si>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</si>
  <si>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</si>
  <si>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</si>
  <si>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</si>
  <si>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</si>
  <si>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</si>
  <si>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</si>
  <si>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</si>
  <si>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3.3</t>
  </si>
  <si>
    <t>3.4</t>
  </si>
  <si>
    <t>docent</t>
  </si>
  <si>
    <t>Duur opleiding: 2</t>
  </si>
  <si>
    <t>Vakcode Zermelo</t>
  </si>
  <si>
    <t>Examenonderdeel</t>
  </si>
  <si>
    <t>Leerjaar 1</t>
  </si>
  <si>
    <t>Periode</t>
  </si>
  <si>
    <t>1&lt;|&gt;1</t>
  </si>
  <si>
    <t>1&lt;|&gt;2</t>
  </si>
  <si>
    <t>1&lt;|&gt;3</t>
  </si>
  <si>
    <t>1&lt;|&gt;4</t>
  </si>
  <si>
    <t>Leerjaar 2</t>
  </si>
  <si>
    <t>Periode 1</t>
  </si>
  <si>
    <t>2&lt;|&gt;1</t>
  </si>
  <si>
    <t>Periode 2</t>
  </si>
  <si>
    <t>2&lt;|&gt;2</t>
  </si>
  <si>
    <t>Periode 3</t>
  </si>
  <si>
    <t>2&lt;|&gt;3</t>
  </si>
  <si>
    <t>Periode 4</t>
  </si>
  <si>
    <t>Leerjaar</t>
  </si>
  <si>
    <t>3&lt;|&gt;1</t>
  </si>
  <si>
    <t>3&lt;|&gt;2</t>
  </si>
  <si>
    <t>3&lt;|&gt;3</t>
  </si>
  <si>
    <t>3&lt;|&gt;4</t>
  </si>
  <si>
    <t>TOTAAL leerjaar</t>
  </si>
  <si>
    <t>4&lt;|&gt;1</t>
  </si>
  <si>
    <t>4&lt;|&gt;2</t>
  </si>
  <si>
    <t>4&lt;|&gt;3</t>
  </si>
  <si>
    <t>4&lt;|&gt;4</t>
  </si>
  <si>
    <t>TOTAAL OPLEIDING</t>
  </si>
  <si>
    <t>Vak/module</t>
  </si>
  <si>
    <t>uren</t>
  </si>
  <si>
    <t>Examenduur</t>
  </si>
  <si>
    <t>Onbegeleid</t>
  </si>
  <si>
    <t>AVO</t>
  </si>
  <si>
    <t>Nederlands</t>
  </si>
  <si>
    <t>ned</t>
  </si>
  <si>
    <t>Nederlands lezen/luisteren</t>
  </si>
  <si>
    <t>Nederlands schrijven</t>
  </si>
  <si>
    <t>Engels spreken</t>
  </si>
  <si>
    <t>Nederlands gesprekken voeren</t>
  </si>
  <si>
    <t>1,1,0,0,1,0</t>
  </si>
  <si>
    <t>leeo</t>
  </si>
  <si>
    <t>1,1,1,1,1,0</t>
  </si>
  <si>
    <t>1,1,1,1,1,1,0,0</t>
  </si>
  <si>
    <t>maag</t>
  </si>
  <si>
    <t>Maag</t>
  </si>
  <si>
    <t>Rekenen</t>
  </si>
  <si>
    <t>rek</t>
  </si>
  <si>
    <t>1,1,1,1,0,0,0,0</t>
  </si>
  <si>
    <t>visr</t>
  </si>
  <si>
    <t>Leeo</t>
  </si>
  <si>
    <t>Loopbaan en burgerschap</t>
  </si>
  <si>
    <t>llb</t>
  </si>
  <si>
    <t>Loopbaan &amp; Burgerschap</t>
  </si>
  <si>
    <t>0,0,1,1,0,0</t>
  </si>
  <si>
    <t>1,1,1,1,0,0</t>
  </si>
  <si>
    <t>1,1,1,1,0.0,0,0</t>
  </si>
  <si>
    <t>nibs</t>
  </si>
  <si>
    <t>Wijj</t>
  </si>
  <si>
    <t>Beroepsgericht</t>
  </si>
  <si>
    <t>Vakvaardigheid</t>
  </si>
  <si>
    <t>vv</t>
  </si>
  <si>
    <t>Beroepsgericht examen **</t>
  </si>
  <si>
    <t>meid</t>
  </si>
  <si>
    <t>3,3,3,3,3,0</t>
  </si>
  <si>
    <t>vac</t>
  </si>
  <si>
    <t>2,2,2,2,2,2,0,0</t>
  </si>
  <si>
    <t>Prij</t>
  </si>
  <si>
    <t>Sortimentskennsi</t>
  </si>
  <si>
    <t>ask</t>
  </si>
  <si>
    <t>VCA</t>
  </si>
  <si>
    <t>vca</t>
  </si>
  <si>
    <t>1,1,0,0,0,0</t>
  </si>
  <si>
    <t>Keuzedelen</t>
  </si>
  <si>
    <t>K0311 De levende tuin</t>
  </si>
  <si>
    <t>k_lt</t>
  </si>
  <si>
    <t>Keuzede(e)l(en)</t>
  </si>
  <si>
    <t>Meid</t>
  </si>
  <si>
    <t>0,0,1,1,1,1,0,0</t>
  </si>
  <si>
    <t>vers</t>
  </si>
  <si>
    <t>K0353 Specialisatie technische werken in het groen</t>
  </si>
  <si>
    <t>k_stw</t>
  </si>
  <si>
    <t>0,0,1,1,1,0</t>
  </si>
  <si>
    <t>2,2,2,2,2,2,2,0</t>
  </si>
  <si>
    <t>0,0,0,0,2,2,0,0</t>
  </si>
  <si>
    <t>K0262 Arbo kwaliteitszorg en hulpverlening (EHBO BHV) niveau 2</t>
  </si>
  <si>
    <t>k_arbo</t>
  </si>
  <si>
    <t>dag trainng?</t>
  </si>
  <si>
    <t>venl</t>
  </si>
  <si>
    <t>Totaal lesuren per week</t>
  </si>
  <si>
    <t>BPV Stage 1.1</t>
  </si>
  <si>
    <t>bpv</t>
  </si>
  <si>
    <t>BPV Stage 2.1</t>
  </si>
  <si>
    <t>BPV Stage 3.1</t>
  </si>
  <si>
    <t>V oorwaardendossiers (in ontwikkeling)</t>
  </si>
  <si>
    <t>Voorwaarde Beroepsproeve</t>
  </si>
  <si>
    <t>Voorwaarde Vaardigheidsexamen*</t>
  </si>
  <si>
    <t>Voorwaarde Kennisexamen*</t>
  </si>
  <si>
    <t>Voorwaarde wettelijke beroepsvereiste*</t>
  </si>
  <si>
    <t>Voorwaarde Nederlands</t>
  </si>
  <si>
    <t>Voorwaarde Rekenen</t>
  </si>
  <si>
    <t>Voorwaarde MVT</t>
  </si>
  <si>
    <t>Voorwaarde L&amp;B</t>
  </si>
  <si>
    <t>Voorwaarde BPV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</si>
  <si>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</si>
  <si>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Examinering</t>
  </si>
  <si>
    <t>Nederlands spreken</t>
  </si>
  <si>
    <t>Wettelijke vereiste</t>
  </si>
  <si>
    <t>Overig</t>
  </si>
  <si>
    <t>Introductie</t>
  </si>
  <si>
    <t>Mentoruur</t>
  </si>
  <si>
    <t>mu</t>
  </si>
  <si>
    <t>1.1.1.1.1.0</t>
  </si>
  <si>
    <t>0,0,0,0,1,1,0,0</t>
  </si>
  <si>
    <t>Vers</t>
  </si>
  <si>
    <t>Coaching</t>
  </si>
  <si>
    <t>Week 17 dinsdag excursie Keukenhof</t>
  </si>
  <si>
    <t>Excursie Appeltern/ Excursie Trompenburg</t>
  </si>
  <si>
    <t>Woe jan. Hardenberg</t>
  </si>
  <si>
    <t>Week 6 Motorkettingzaag</t>
  </si>
  <si>
    <t>TOTAAL KLOKUREN per categorie</t>
  </si>
  <si>
    <t>TOTAAL KLOKUREN per leerjaar</t>
  </si>
  <si>
    <t>totale studielast leerjaar</t>
  </si>
  <si>
    <t>totale studielast blok</t>
  </si>
  <si>
    <t>totale studielast opleiding</t>
  </si>
  <si>
    <t>Examenprogramma</t>
  </si>
  <si>
    <t>Naam locatie:</t>
  </si>
  <si>
    <t>Uitvoering te:</t>
  </si>
  <si>
    <t>Code + Naam van het examen</t>
  </si>
  <si>
    <t>Gekoppeld aan Kernta(a)k(en)</t>
  </si>
  <si>
    <t>Werkproces(sen)</t>
  </si>
  <si>
    <t>Te meten niveau</t>
  </si>
  <si>
    <t>Diplomeringseis</t>
  </si>
  <si>
    <t xml:space="preserve">Tijdsduur Examinering </t>
  </si>
  <si>
    <t>Zie Referentiekader taal &amp; rekenen</t>
  </si>
  <si>
    <t>2F</t>
  </si>
  <si>
    <t>MBO 2: Eindcijfer voor Nederlandse taal ten minste een 5. Cijfer voor rekenen telt niet mee voor het behalen van het diploma.</t>
  </si>
  <si>
    <t>90 minuten</t>
  </si>
  <si>
    <t>60 minuten</t>
  </si>
  <si>
    <t>15 minuten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</si>
  <si>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</si>
  <si>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</si>
  <si>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</si>
  <si>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</si>
  <si>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Engels lezen/luisteren</t>
  </si>
  <si>
    <t>Zie overzicht van taaleisen volgens CEF</t>
  </si>
  <si>
    <t>MBO 4: Diplomering vanaf studiejaar 2017-2018: Eindcijfers Nederlandse taal en Engels ten minste 5 - 6 (in willekeurige volgorde). Cijfer voor rekenen telt niet mee voor het behalen van het diploma.</t>
  </si>
  <si>
    <t>Engels schrijven</t>
  </si>
  <si>
    <t>Engels gesprekken voeren</t>
  </si>
  <si>
    <t>Verwijzing naar beschrijving per individueel keuzedeel</t>
  </si>
  <si>
    <t>Verplicht examen voor ieder keuzedeel. Het resultaat heeft geen invloed op zak/slaagbeslissing.</t>
  </si>
  <si>
    <t>Beroepsproeve</t>
  </si>
  <si>
    <t>B1-K1: Uitvoeren werkzaamheden ten behoeve van aanleg/inrichting en onderhoud/beheer natuur, grond en
water                                                                                                                                       P1-K1: Uitvoeren aanleg en onderhoud tuinen en parken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</si>
  <si>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                                                      P1-K1-W2: Voert onderhoud uit aan tuinen en/of parken          </t>
  </si>
  <si>
    <t>Minimaal voldoende</t>
  </si>
  <si>
    <t>Minimaal 1 dag</t>
  </si>
  <si>
    <t>Werkprocesexamen</t>
  </si>
  <si>
    <t xml:space="preserve"> P1-K1: Uitvoeren aanleg en onderhoud tuinen en parken</t>
  </si>
  <si>
    <t xml:space="preserve">P1-K1-W1: Legt tuinen en/of parken aan    </t>
  </si>
  <si>
    <t>30 juni 2018</t>
  </si>
  <si>
    <t>Maasland</t>
  </si>
  <si>
    <t>A. Reijm</t>
  </si>
  <si>
    <t>crnr</t>
  </si>
  <si>
    <t>Crebo nummer</t>
  </si>
  <si>
    <t>Kwalificatie</t>
  </si>
  <si>
    <t>Kwalificatiedossier</t>
  </si>
  <si>
    <t>oud1</t>
  </si>
  <si>
    <t>omsch</t>
  </si>
  <si>
    <t>Soort opleiding</t>
  </si>
  <si>
    <t>Leerweg</t>
  </si>
  <si>
    <t>Niveau</t>
  </si>
  <si>
    <t>SBU's</t>
  </si>
  <si>
    <t>duur</t>
  </si>
  <si>
    <t>check</t>
  </si>
  <si>
    <t>Biologisch-dynamisch bedrijf(Medewerker biologisch-dynamisch bedrijf)</t>
  </si>
  <si>
    <t>Biologisch-dynamisch bedrijf</t>
  </si>
  <si>
    <t>basisberoepsopleiding</t>
  </si>
  <si>
    <t>BOL/BBL</t>
  </si>
  <si>
    <t>Biologisch-dynamisch bedrijf (Vakbekwaam medewerker biologisch-dynamisch bedrijf)</t>
  </si>
  <si>
    <t>vakopleiding</t>
  </si>
  <si>
    <t>Biologisch-dynamisch bedrijf (Manager biologisch-dynamisch bedrijf)</t>
  </si>
  <si>
    <t>middenkaderopleiding</t>
  </si>
  <si>
    <t>Teelt 4 (Manager teelt)</t>
  </si>
  <si>
    <t>teelt 4</t>
  </si>
  <si>
    <t>Teelt 4 (Specialist teelt en techniek)</t>
  </si>
  <si>
    <t>Teelt 4 (Teamleider teelt en arbeid)</t>
  </si>
  <si>
    <t>Kwaliteitscoordinator</t>
  </si>
  <si>
    <t>Kwaliteitsmanagement voeding</t>
  </si>
  <si>
    <t>Voedingsmanagement (Voedingsspecialist)</t>
  </si>
  <si>
    <t>Voedingsmanagement</t>
  </si>
  <si>
    <t>Voedingsmanagement (Manager voeding)</t>
  </si>
  <si>
    <t>Teelt 2/3 (Medewerker teelt)</t>
  </si>
  <si>
    <t>Teelt 2/3</t>
  </si>
  <si>
    <t>Teelt 2/3 (Vakbekwaam medewerker teelt)</t>
  </si>
  <si>
    <t>Logistiek vakman (Medewerker vershandel, logistiek en transport)</t>
  </si>
  <si>
    <t>Logistiek vakman</t>
  </si>
  <si>
    <t>Logistiek vakman (Vakbekwaam medewerker vershandel, logistiek en transport)</t>
  </si>
  <si>
    <t>Logistiek vakman (Manager vershandel, logistiek en transport)</t>
  </si>
  <si>
    <t>In- en verkoop vershandel (in- en verkoper vershandel)</t>
  </si>
  <si>
    <t>In- en verkoop vershandel</t>
  </si>
  <si>
    <t>Natuur en groene ruimte 2 (Medewerker buitenruimte)</t>
  </si>
  <si>
    <t>Natuur en groene ruimte 2</t>
  </si>
  <si>
    <t>Natuur en groene ruimte 2 (Medewerker recreatiebedrijf)</t>
  </si>
  <si>
    <t>Natuur en groene ruimte 3 (Vakbekwaam medewerker groenvoorziening)</t>
  </si>
  <si>
    <t>Natuur en groene ruimte 3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</si>
  <si>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</si>
  <si>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</si>
  <si>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</si>
  <si>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Manager natuur en recreatie</t>
  </si>
  <si>
    <t>Natuur en groene ruimte 4</t>
  </si>
  <si>
    <t>Milieu en ruimte (Toezichthouder milieu en ruimte)</t>
  </si>
  <si>
    <t>Milieu en ruimte</t>
  </si>
  <si>
    <t>Milieu en ruimte (Milieufunctionaris)</t>
  </si>
  <si>
    <t>Bloemendetailhandel (Medewerker bloembinden)</t>
  </si>
  <si>
    <t>Bloemendetailhandel</t>
  </si>
  <si>
    <t>Bloemendetailhandel (Vakbekwaam medewerker bloembinden)</t>
  </si>
  <si>
    <t>Bloemendetailhandel (Manager bloembinden)</t>
  </si>
  <si>
    <t>Natuur en vormgeving (Vakbekwaam medewerker natuur en vormgeving)</t>
  </si>
  <si>
    <t>Natuur en vormgeving</t>
  </si>
  <si>
    <t>Natuur en vormgeving (specialist natuur en vormgeving)</t>
  </si>
  <si>
    <t>Zorg, natuur en gezondheid (Werkbegeleider zorgbedrijf dier)</t>
  </si>
  <si>
    <t>Zorg, natuur en gezondheid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</si>
  <si>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</si>
  <si>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</si>
  <si>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</si>
  <si>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</si>
  <si>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</si>
  <si>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</si>
  <si>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</si>
  <si>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</si>
  <si>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</si>
  <si>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</si>
  <si>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</si>
  <si>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</si>
  <si>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</si>
  <si>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 (Vakexpert voeding en voorlichting)</t>
  </si>
  <si>
    <t>Voeding</t>
  </si>
  <si>
    <t>23192 (25258)</t>
  </si>
  <si>
    <t>Entree (Assistent plant of (groene) leefomgeving)</t>
  </si>
  <si>
    <t>Entree</t>
  </si>
  <si>
    <t>entreeopleiding</t>
  </si>
  <si>
    <t>23192 (25259)</t>
  </si>
  <si>
    <t>Entree (Assistent logistiek)</t>
  </si>
  <si>
    <t>23192 (25260)</t>
  </si>
  <si>
    <t>Entree (Assistent horeca, voeding of voedingsindustrie)</t>
  </si>
  <si>
    <t>23192 (25261)</t>
  </si>
  <si>
    <t>Entree (Assistent verkoop/retail)</t>
  </si>
  <si>
    <t>Operator (Voedingsoperator)</t>
  </si>
  <si>
    <t>Operator</t>
  </si>
  <si>
    <t>Allround operator (Allround voedingsoperator)</t>
  </si>
  <si>
    <t>Allround operator</t>
  </si>
  <si>
    <t>Medewerker dierverzorging</t>
  </si>
  <si>
    <t>Dierverzorging 2</t>
  </si>
  <si>
    <t>Paardensport (Begeleider paardensport II)</t>
  </si>
  <si>
    <t>Paardensport</t>
  </si>
  <si>
    <t>Paardensport (Instructeur paardensport III)</t>
  </si>
  <si>
    <t>Paardensport (Instructeur paardensport IV)</t>
  </si>
  <si>
    <t>Paardensport (Manager paardensportbedrijf)</t>
  </si>
  <si>
    <t>Hoefsmid</t>
  </si>
  <si>
    <t>Gespecialiseerde dierverzorging paard</t>
  </si>
  <si>
    <t>Rundveepedicure</t>
  </si>
  <si>
    <t>Gespecialiseerde dierverzorging vee</t>
  </si>
  <si>
    <t>Trimmer</t>
  </si>
  <si>
    <t>Gespecialiseerde dierverzorging gezelschapsdieren</t>
  </si>
  <si>
    <t>Recreatiedieren (Dierverzorger recreatiedieren)</t>
  </si>
  <si>
    <t>Recreatiedieren</t>
  </si>
  <si>
    <t>Recreatiedieren (Ondernemer/manager recreatiedieren)</t>
  </si>
  <si>
    <t>Dierenartsassistent paraveterinair</t>
  </si>
  <si>
    <t>Paraveterinaire ondersteuning</t>
  </si>
  <si>
    <t>Groen, grond, infra (Medewerker gemechaniseerd loonbedrijf)</t>
  </si>
  <si>
    <t>Groen, grond, infra</t>
  </si>
  <si>
    <t>Groen, grond, infra (Vakbekwaam medewerker gemechaniseerd loonbedrijf)</t>
  </si>
  <si>
    <t>Groen, grond, infra (Manager gemechaniseerd loonbedrijf)</t>
  </si>
  <si>
    <t>Assistent medewerker voedsel en leefomgeving (Assistent groene detailhandel)</t>
  </si>
  <si>
    <t>Assistent medewerker voedsel en leefomgeving</t>
  </si>
  <si>
    <t>assistentopleiding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</si>
  <si>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</si>
  <si>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</si>
  <si>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</si>
  <si>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Arbeidsmarktgekwalificeerd assistent (Voedsel en leefomgeving)</t>
  </si>
  <si>
    <t>Arbeidsmarktgekwalificeerd assistent</t>
  </si>
  <si>
    <t>Groene detailhandel (Manager groene detailhandel)</t>
  </si>
  <si>
    <t>Groene detailhandel</t>
  </si>
  <si>
    <t>Groene detailhandel (Medewerker groene detailhandel)</t>
  </si>
  <si>
    <t xml:space="preserve">Entree (Assistent verkoop/retail) </t>
  </si>
  <si>
    <t>Focus op Vakmanschap</t>
  </si>
  <si>
    <t>IIVO</t>
  </si>
  <si>
    <t>Lesuur</t>
  </si>
  <si>
    <t>leerweg</t>
  </si>
  <si>
    <t>leerjaar</t>
  </si>
  <si>
    <t>eerste jaar</t>
  </si>
  <si>
    <t>totaal</t>
  </si>
  <si>
    <t>BPV uur</t>
  </si>
  <si>
    <t>Locatie</t>
  </si>
  <si>
    <t>MBO | Greenport</t>
  </si>
  <si>
    <t>MBO | LIFE College</t>
  </si>
  <si>
    <t xml:space="preserve">Zak/slaag </t>
  </si>
  <si>
    <t>Entree: Eindcijfers voor Nederlandse taal en rekenen tellen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</si>
  <si>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</si>
  <si>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</si>
  <si>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Totaal</t>
  </si>
  <si>
    <t>Examens</t>
  </si>
  <si>
    <t>Vaardigheidsexamen</t>
  </si>
  <si>
    <t>Kennisexamen</t>
  </si>
  <si>
    <t>Wettelijke vereisten</t>
  </si>
  <si>
    <t>crebozk</t>
  </si>
  <si>
    <t>opleidingsdomein</t>
  </si>
  <si>
    <t>dossienummer</t>
  </si>
  <si>
    <t>Prijsfactor</t>
  </si>
  <si>
    <t>lentiz</t>
  </si>
  <si>
    <t>opl_dom_nr_oms</t>
  </si>
  <si>
    <t>Bijlage 1 behorende bij de regeling vaststelling kwalificatiedossiers en opleidingsdomeinen 2016 Overzicht vastgestelde kwalificatiedossiers en kwalificaties (HKS) geldig vanaf 01-08-2016</t>
  </si>
  <si>
    <t>Afval, Milieu, Beheer &amp; Onderhoud Openbare Ruimte</t>
  </si>
  <si>
    <t>2. Afbouw, hout en onderhoud  79010</t>
  </si>
  <si>
    <t>Allround medewerker afvalbeheer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</si>
  <si>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</si>
  <si>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</si>
  <si>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</si>
  <si>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</si>
  <si>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</si>
  <si>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</si>
  <si>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</si>
  <si>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</si>
  <si>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</si>
  <si>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Montagemedewerker industrieel produceren met hout</t>
  </si>
  <si>
    <t>Werkvoorbereider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</si>
  <si>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</si>
  <si>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</si>
  <si>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</si>
  <si>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</si>
  <si>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</si>
  <si>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</si>
  <si>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</si>
  <si>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</si>
  <si>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</si>
  <si>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</si>
  <si>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</si>
  <si>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</si>
  <si>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Meubelmaker/(scheeps)interieurbouwer</t>
  </si>
  <si>
    <t>Ondernemend meubelmaker/(scheeps)interieurbouwer</t>
  </si>
  <si>
    <t>Werkvoorbereider meubelindustrie/(scheeps)interieurbouw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</si>
  <si>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</si>
  <si>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</si>
  <si>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</si>
  <si>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</si>
  <si>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</si>
  <si>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</si>
  <si>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</si>
  <si>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</si>
  <si>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</si>
  <si>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</si>
  <si>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</si>
  <si>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</si>
  <si>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</si>
  <si>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</si>
  <si>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</si>
  <si>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</si>
  <si>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</si>
  <si>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</si>
  <si>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Glazenwasser</t>
  </si>
  <si>
    <t>Meewerkend leidinggevende algemeen schoonmaakonderhoud</t>
  </si>
  <si>
    <t>Schoonmaker in verschillende omgevingen</t>
  </si>
  <si>
    <t>Specialist vloeronderhoud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</si>
  <si>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</si>
  <si>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</si>
  <si>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</si>
  <si>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</si>
  <si>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</si>
  <si>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</si>
  <si>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</si>
  <si>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</si>
  <si>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Beheerder milieustraat</t>
  </si>
  <si>
    <t>Teamleider AMBOR</t>
  </si>
  <si>
    <t>Voorman BOR</t>
  </si>
  <si>
    <t>Analisten</t>
  </si>
  <si>
    <t>4. Ambacht, laboratorium en gezondheidstechniek  79030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</si>
  <si>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</si>
  <si>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</si>
  <si>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</si>
  <si>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</si>
  <si>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</si>
  <si>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</si>
  <si>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</si>
  <si>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</si>
  <si>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</si>
  <si>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</si>
  <si>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</si>
  <si>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</si>
  <si>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</si>
  <si>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</si>
  <si>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</si>
  <si>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</si>
  <si>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</si>
  <si>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</si>
  <si>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</si>
  <si>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</si>
  <si>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</si>
  <si>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</si>
  <si>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Pianotechniek</t>
  </si>
  <si>
    <t>Pianotechnicus</t>
  </si>
  <si>
    <t>Schoenen, Zadels en Lederwaren</t>
  </si>
  <si>
    <t>Maatschoenmaker</t>
  </si>
  <si>
    <t>Schoenhersteller 2</t>
  </si>
  <si>
    <t>Schoenhersteller 3</t>
  </si>
  <si>
    <t>Zadel- en tuigenmaker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</si>
  <si>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</si>
  <si>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</si>
  <si>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</si>
  <si>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</si>
  <si>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</si>
  <si>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</si>
  <si>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</si>
  <si>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</si>
  <si>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</si>
  <si>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</si>
  <si>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</si>
  <si>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</si>
  <si>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</si>
  <si>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Orthopedische Techniek</t>
  </si>
  <si>
    <t>Orthopedisch Technicus</t>
  </si>
  <si>
    <t>Orthopedisch Technisch Medewerker</t>
  </si>
  <si>
    <t>Uurwerktechniek</t>
  </si>
  <si>
    <t>Medewerker Uurwerktechniek</t>
  </si>
  <si>
    <t>Uurwerktechnicus</t>
  </si>
  <si>
    <t>Betonboren</t>
  </si>
  <si>
    <t>1. Bouw en infra   79000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</si>
  <si>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</si>
  <si>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</si>
  <si>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</si>
  <si>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</si>
  <si>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</si>
  <si>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</si>
  <si>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</si>
  <si>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</si>
  <si>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</si>
  <si>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</si>
  <si>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</si>
  <si>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</si>
  <si>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</si>
  <si>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</si>
  <si>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</si>
  <si>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</si>
  <si>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</si>
  <si>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</si>
  <si>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</si>
  <si>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</si>
  <si>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Asfaltafwerker</t>
  </si>
  <si>
    <t>Balkman</t>
  </si>
  <si>
    <t>Opperman bestratingen</t>
  </si>
  <si>
    <t>Straatmaker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</si>
  <si>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</si>
  <si>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</si>
  <si>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</si>
  <si>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</si>
  <si>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</si>
  <si>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</si>
  <si>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</si>
  <si>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</si>
  <si>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</si>
  <si>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</si>
  <si>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</si>
  <si>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</si>
  <si>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</si>
  <si>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</si>
  <si>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</si>
  <si>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</si>
  <si>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</si>
  <si>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</si>
  <si>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</si>
  <si>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</si>
  <si>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</si>
  <si>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</si>
  <si>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Tegelzetten</t>
  </si>
  <si>
    <t>Allround tegelzetter</t>
  </si>
  <si>
    <t>Tegelzetter</t>
  </si>
  <si>
    <t>Timmeren</t>
  </si>
  <si>
    <t>Allround timmerman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</si>
  <si>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</si>
  <si>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</si>
  <si>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</si>
  <si>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</si>
  <si>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</si>
  <si>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</si>
  <si>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</si>
  <si>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Betontimmerman</t>
  </si>
  <si>
    <t>Steigerbouw</t>
  </si>
  <si>
    <t>Eerste monteur steigerbouw</t>
  </si>
  <si>
    <t>Monteur steigerbouw</t>
  </si>
  <si>
    <t>Timmerman</t>
  </si>
  <si>
    <t>Voegen / gevelbehandelen</t>
  </si>
  <si>
    <t>Gevelbehandelaar voegbedrijf</t>
  </si>
  <si>
    <t>Voeger</t>
  </si>
  <si>
    <t>Bibliotheken</t>
  </si>
  <si>
    <t>10. Economie en administratie  79090</t>
  </si>
  <si>
    <t>Bibliotheekmedewerker</t>
  </si>
  <si>
    <t>Commercie</t>
  </si>
  <si>
    <t>(Junior) accountmanager</t>
  </si>
  <si>
    <t>Assistent-manager internationale handel</t>
  </si>
  <si>
    <t>Commercieel medewerker</t>
  </si>
  <si>
    <t>Contactcenter medewerker</t>
  </si>
  <si>
    <t>Intercedent</t>
  </si>
  <si>
    <t>Vestigingsmanager groothandel</t>
  </si>
  <si>
    <t>Financieel administratieve beroepen</t>
  </si>
  <si>
    <t>Bedrijfsadministrateur</t>
  </si>
  <si>
    <t>Financieel administratief medewerker</t>
  </si>
  <si>
    <t>Junior assistent-accountant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</si>
  <si>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</si>
  <si>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</si>
  <si>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</si>
  <si>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</si>
  <si>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</si>
  <si>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</si>
  <si>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</si>
  <si>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</si>
  <si>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</si>
  <si>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</si>
  <si>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</si>
  <si>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</si>
  <si>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</si>
  <si>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</si>
  <si>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</si>
  <si>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</si>
  <si>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</si>
  <si>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9. Handel en ondernemerschap  79080</t>
  </si>
  <si>
    <t xml:space="preserve">Eerste verkoper </t>
  </si>
  <si>
    <t xml:space="preserve">Verkoopadviseur </t>
  </si>
  <si>
    <t>Verkoopspecialist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</si>
  <si>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</si>
  <si>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</si>
  <si>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</si>
  <si>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</si>
  <si>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</si>
  <si>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</si>
  <si>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specialistenopleiding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</si>
  <si>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</si>
  <si>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</si>
  <si>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</si>
  <si>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</si>
  <si>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</si>
  <si>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</si>
  <si>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</si>
  <si>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</si>
  <si>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</si>
  <si>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</si>
  <si>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</si>
  <si>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</si>
  <si>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Bediening</t>
  </si>
  <si>
    <t>13. Horeca en bakkerij  79120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</si>
  <si>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</si>
  <si>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</si>
  <si>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</si>
  <si>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</si>
  <si>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</si>
  <si>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</si>
  <si>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Uitvoerend bakker</t>
  </si>
  <si>
    <t>Zelfstandig werkend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</si>
  <si>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</si>
  <si>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</si>
  <si>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</si>
  <si>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</si>
  <si>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</si>
  <si>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</si>
  <si>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</si>
  <si>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</si>
  <si>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Kok</t>
  </si>
  <si>
    <t>Leidinggevende keuken</t>
  </si>
  <si>
    <t>Zelfstandig werkend kok</t>
  </si>
  <si>
    <t>Patisserie</t>
  </si>
  <si>
    <t>Patissier</t>
  </si>
  <si>
    <t>Ondernemer horeca/bakkerij</t>
  </si>
  <si>
    <t>Manager/ondernemer horeca</t>
  </si>
  <si>
    <t>Meewerkend horeca ondernemer</t>
  </si>
  <si>
    <t>Ondernemer bakkerij</t>
  </si>
  <si>
    <t>Applicatieontwikkeling</t>
  </si>
  <si>
    <t>6. Informatie en communicatietechnologie  79050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</si>
  <si>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</si>
  <si>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</si>
  <si>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</si>
  <si>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</si>
  <si>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</si>
  <si>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</si>
  <si>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</si>
  <si>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</si>
  <si>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AV-productie</t>
  </si>
  <si>
    <t>5. Media en vormgeving  79040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</si>
  <si>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</si>
  <si>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</si>
  <si>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</si>
  <si>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</si>
  <si>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</si>
  <si>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</si>
  <si>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</si>
  <si>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</si>
  <si>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</si>
  <si>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</si>
  <si>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</si>
  <si>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</si>
  <si>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</si>
  <si>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</si>
  <si>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</si>
  <si>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</t>
  </si>
  <si>
    <t>Podium- en evenemententechnicus Geluid</t>
  </si>
  <si>
    <t>Podium- en evenemententechnicus Licht</t>
  </si>
  <si>
    <t>Podium- en evenemententechnicus Podium &amp; Rigging</t>
  </si>
  <si>
    <t>Printmedia</t>
  </si>
  <si>
    <t>Basismedewerker printmedia</t>
  </si>
  <si>
    <t>Drukker</t>
  </si>
  <si>
    <t>Nabewerker</t>
  </si>
  <si>
    <t>Printmediatechnoloog</t>
  </si>
  <si>
    <t>Ruimtelijke vormgeving</t>
  </si>
  <si>
    <t>Medewerker productpresentatie</t>
  </si>
  <si>
    <t>Ruimtelijk vormgever</t>
  </si>
  <si>
    <t>Signmaking</t>
  </si>
  <si>
    <t>Allround signmaker</t>
  </si>
  <si>
    <t>Medewerker sign</t>
  </si>
  <si>
    <t>Signspecialist</t>
  </si>
  <si>
    <t>Stand- en decorbouw</t>
  </si>
  <si>
    <t>Allround stand- en decorbouwer</t>
  </si>
  <si>
    <t>Stand- en decorbouwer</t>
  </si>
  <si>
    <t>Aftersales Mobiliteitsbranche</t>
  </si>
  <si>
    <t>7. Mobiliteit en voertuigen 79060</t>
  </si>
  <si>
    <t>Aftersalesmanager Mobiliteitsbranche</t>
  </si>
  <si>
    <t>Serviceadviseur Mobiliteitsbranche</t>
  </si>
  <si>
    <t>Assemblage, Carrosseriebouw en Recreatievoertuigen</t>
  </si>
  <si>
    <t>Assemblagetechnicus</t>
  </si>
  <si>
    <t>Caravantechnicus</t>
  </si>
  <si>
    <t>Carrosseriebouwer</t>
  </si>
  <si>
    <t>Eerste Caravantechnicus</t>
  </si>
  <si>
    <t>Eerste 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</si>
  <si>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</si>
  <si>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</si>
  <si>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</si>
  <si>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</si>
  <si>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</si>
  <si>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</si>
  <si>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</si>
  <si>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</si>
  <si>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</si>
  <si>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</si>
  <si>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</si>
  <si>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</si>
  <si>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</si>
  <si>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</si>
  <si>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</si>
  <si>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</si>
  <si>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</si>
  <si>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</si>
  <si>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</si>
  <si>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</si>
  <si>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</si>
  <si>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</si>
  <si>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</si>
  <si>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</si>
  <si>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Autotechnicus</t>
  </si>
  <si>
    <t>Bedrijfsautotechnicus</t>
  </si>
  <si>
    <t>Eerste Autotechnicus</t>
  </si>
  <si>
    <t>Eerste Bedrijfsautotechnicus</t>
  </si>
  <si>
    <t>Monteur mobiele werktuigen</t>
  </si>
  <si>
    <t>Technicus mobiele werktuigen</t>
  </si>
  <si>
    <t>Technisch Specialist Bedrijfsauto's</t>
  </si>
  <si>
    <t>Technisch Specialist Personenauto's</t>
  </si>
  <si>
    <t>NTO</t>
  </si>
  <si>
    <t>Crebolijst kwalificatiedossiers (HKS) niet toebedeeld aan Opleidingsdomeinen geldig vanaf 01-08-2016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</si>
  <si>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</si>
  <si>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</si>
  <si>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</si>
  <si>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</si>
  <si>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</si>
  <si>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</si>
  <si>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</si>
  <si>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</si>
  <si>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Crebolijst kwalificatiedossiers (HKS) niet toebedeeld aan Opleidingsdomeinen (EZ) geldig vanaf 01-08-2016</t>
  </si>
  <si>
    <t>Assistent plant of (groene) leefomgeving</t>
  </si>
  <si>
    <t>Elektrotechnische systemen en installaties</t>
  </si>
  <si>
    <t>3. Techniek en procesindustrie 79020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</si>
  <si>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</si>
  <si>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</si>
  <si>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</si>
  <si>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</si>
  <si>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</si>
  <si>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</si>
  <si>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</si>
  <si>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</si>
  <si>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</si>
  <si>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</si>
  <si>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</si>
  <si>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</si>
  <si>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</si>
  <si>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</si>
  <si>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</si>
  <si>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</si>
  <si>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</si>
  <si>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</si>
  <si>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</si>
  <si>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</si>
  <si>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</si>
  <si>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</si>
  <si>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</si>
  <si>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</si>
  <si>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</si>
  <si>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Eerste monteur koude- en klimaatsystemen</t>
  </si>
  <si>
    <t>Monteur koude- en klimaatsystemen</t>
  </si>
  <si>
    <t>Servicemonteur koude- en klimaatsystemen</t>
  </si>
  <si>
    <t>Technicus maintenance koude- en klimaatsystemen</t>
  </si>
  <si>
    <t>Metaalbewerken</t>
  </si>
  <si>
    <t>Allround constructiewerker</t>
  </si>
  <si>
    <t>Allround lasser</t>
  </si>
  <si>
    <t>Allround pijpenbewerker</t>
  </si>
  <si>
    <t>Allround plaatwerker</t>
  </si>
  <si>
    <t>Basislasser</t>
  </si>
  <si>
    <t>Constructiewerker</t>
  </si>
  <si>
    <t>Pijpenbewerker</t>
  </si>
  <si>
    <t>Plaatwerker</t>
  </si>
  <si>
    <t>Scheepsbouwer</t>
  </si>
  <si>
    <t>Scheepsmetaalbewerker</t>
  </si>
  <si>
    <t>Middenkader Engineering</t>
  </si>
  <si>
    <t>Commercieel technicus engineering</t>
  </si>
  <si>
    <t>Technicus engineering</t>
  </si>
  <si>
    <t>Precisietechniek</t>
  </si>
  <si>
    <t>Allround verspaner</t>
  </si>
  <si>
    <t>Gereedschapsmaker</t>
  </si>
  <si>
    <t>Instrumentmaker</t>
  </si>
  <si>
    <t>Researchinstrumentmaker</t>
  </si>
  <si>
    <t>Verspaner</t>
  </si>
  <si>
    <t>Procestechniek</t>
  </si>
  <si>
    <t>Operator C</t>
  </si>
  <si>
    <t>Service- en onderhoudstechniek</t>
  </si>
  <si>
    <t>Eerste monteur service en onderhoud elektrotechniek en instrumentatie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</si>
  <si>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</si>
  <si>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</si>
  <si>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</si>
  <si>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</si>
  <si>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Technicus service en onderhoud elektrotechniek en instrumentatie</t>
  </si>
  <si>
    <t>Technicus service en onderhoud werktuigbouw</t>
  </si>
  <si>
    <t>Technicus service en onderhoud werktuigkundige installaties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</si>
  <si>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</si>
  <si>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</si>
  <si>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</si>
  <si>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</si>
  <si>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</si>
  <si>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</si>
  <si>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</si>
  <si>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</si>
  <si>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</si>
  <si>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</si>
  <si>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</si>
  <si>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</si>
  <si>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Eerste monteur vliegtuigonderhoud</t>
  </si>
  <si>
    <t>Monteur vliegtuigonderhoud</t>
  </si>
  <si>
    <t>Technicus avionica</t>
  </si>
  <si>
    <t>Technicus mechanica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</si>
  <si>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</si>
  <si>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</si>
  <si>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</si>
  <si>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</si>
  <si>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</si>
  <si>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</si>
  <si>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</si>
  <si>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</si>
  <si>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</si>
  <si>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A</t>
  </si>
  <si>
    <t>Procesoperator B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</si>
  <si>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</si>
  <si>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</si>
  <si>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</si>
  <si>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</si>
  <si>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</si>
  <si>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</si>
  <si>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</si>
  <si>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</si>
  <si>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Operationele Techniek</t>
  </si>
  <si>
    <t>Allround operationeel technicus</t>
  </si>
  <si>
    <t>Operationeel technicus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</si>
  <si>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</si>
  <si>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</si>
  <si>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</si>
  <si>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</si>
  <si>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</si>
  <si>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Travel, Leisure &amp; Hospitality</t>
  </si>
  <si>
    <t>14. Toerisme en recreatie  79130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</si>
  <si>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</si>
  <si>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</si>
  <si>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</si>
  <si>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</si>
  <si>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</si>
  <si>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</si>
  <si>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Medewerker watersportindustrie</t>
  </si>
  <si>
    <t>Meewerkend voorman watersportindustrie</t>
  </si>
  <si>
    <t>Dienstverlening in de luchtvaart</t>
  </si>
  <si>
    <t>8. Transport, scheepvaart en logistiek 79070</t>
  </si>
  <si>
    <t>Luchtvaartdienstverlener</t>
  </si>
  <si>
    <t>Goederenvervoer</t>
  </si>
  <si>
    <t>Chauffeur wegvervoer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</si>
  <si>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</si>
  <si>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</si>
  <si>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</si>
  <si>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</si>
  <si>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</si>
  <si>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</si>
  <si>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</si>
  <si>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</si>
  <si>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</si>
  <si>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</si>
  <si>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</si>
  <si>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</si>
  <si>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Taxichauffeur</t>
  </si>
  <si>
    <t>Touringcarchauffeur</t>
  </si>
  <si>
    <t>Touringcarchauffeur/reisleider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</si>
  <si>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</si>
  <si>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</si>
  <si>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</si>
  <si>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</si>
  <si>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</si>
  <si>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</si>
  <si>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</si>
  <si>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</si>
  <si>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</si>
  <si>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</si>
  <si>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</si>
  <si>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</si>
  <si>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</si>
  <si>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</si>
  <si>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</si>
  <si>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</si>
  <si>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Haarverzorging</t>
  </si>
  <si>
    <t>12. Uiterlijke verzorging  79110</t>
  </si>
  <si>
    <t>Allround Kapper</t>
  </si>
  <si>
    <t>Kapper</t>
  </si>
  <si>
    <t>Salonmanager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</si>
  <si>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</si>
  <si>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</si>
  <si>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</si>
  <si>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</si>
  <si>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</si>
  <si>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</si>
  <si>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</si>
  <si>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</si>
  <si>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Particuliere beveiliging</t>
  </si>
  <si>
    <t>11. Veiligheid en sport  79100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</si>
  <si>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</si>
  <si>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</si>
  <si>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</si>
  <si>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</si>
  <si>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</si>
  <si>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</si>
  <si>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</si>
  <si>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</si>
  <si>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</si>
  <si>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</si>
  <si>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</si>
  <si>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</si>
  <si>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</si>
  <si>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medewerker maritiem</t>
  </si>
  <si>
    <t>Aankomend onderofficier grondoptreden</t>
  </si>
  <si>
    <t>Aankomend onderofficier maritiem</t>
  </si>
  <si>
    <t>Vers: Leidinggeven &amp; ambacht</t>
  </si>
  <si>
    <t>16. Voedsel, natuur en leefomgeving  79160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</si>
  <si>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</si>
  <si>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</si>
  <si>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</si>
  <si>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</si>
  <si>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</si>
  <si>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</si>
  <si>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</si>
  <si>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</si>
  <si>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</si>
  <si>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</si>
  <si>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</si>
  <si>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Agro productie, handel en technologie</t>
  </si>
  <si>
    <t>16. Voedsel, natuur en leefomgeving (EZ)  79150</t>
  </si>
  <si>
    <t>Medewerker agrohandel en logistiek</t>
  </si>
  <si>
    <t>Medewerker teelt</t>
  </si>
  <si>
    <t>Medewerker veehouderij</t>
  </si>
  <si>
    <t>Vakbekwaam medewerker agrarisch loonwerk</t>
  </si>
  <si>
    <t>Vakbekwaam medewerker agrohandel en logistiek</t>
  </si>
  <si>
    <t>Vakexpert agrohandel en logistiek</t>
  </si>
  <si>
    <t>Vakexpert biologisch-dynamische landbouw</t>
  </si>
  <si>
    <t>Bedrijfsleider/ondernemer bloem, groen en styling</t>
  </si>
  <si>
    <t>Medewerker bloem, groen en styling</t>
  </si>
  <si>
    <t>Vakbekwaam medewerker bloem, groen en styling</t>
  </si>
  <si>
    <t>Vakexpert bloem, groen en styling</t>
  </si>
  <si>
    <t>Dierverzorging</t>
  </si>
  <si>
    <t>Proefdierverzorger</t>
  </si>
  <si>
    <t>Medewerker groen en cultuurtechniek</t>
  </si>
  <si>
    <t>Medewerker hovenier</t>
  </si>
  <si>
    <t>Medewerker natuur, water en recreatie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</si>
  <si>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</si>
  <si>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</si>
  <si>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</si>
  <si>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</si>
  <si>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Milieu-onderzoek en -inspectie</t>
  </si>
  <si>
    <t>Milieu-inspecteur</t>
  </si>
  <si>
    <t>Milieu-onderzoeker</t>
  </si>
  <si>
    <t>Medewerker voeding en technologie</t>
  </si>
  <si>
    <t>Vakbekwaam medewerker voeding en technologie</t>
  </si>
  <si>
    <t>Vakexpert voeding en kwaliteit</t>
  </si>
  <si>
    <t>Vakexpert voeding en technologie</t>
  </si>
  <si>
    <t>Vakexpert voeding en voorlichting</t>
  </si>
  <si>
    <t>Gespecialiseerde proefdierverzorging</t>
  </si>
  <si>
    <t>Specialist proefdierverzorging</t>
  </si>
  <si>
    <t>Hoefsmederij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</si>
  <si>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</si>
  <si>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</si>
  <si>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</si>
  <si>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</si>
  <si>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Apothekersassistent</t>
  </si>
  <si>
    <t>15. Zorg en welzijn  79140</t>
  </si>
  <si>
    <t>Artiesten</t>
  </si>
  <si>
    <t>Acteur</t>
  </si>
  <si>
    <t>Doktersassistent</t>
  </si>
  <si>
    <t>Maatschappelijke Zorg</t>
  </si>
  <si>
    <t>Agogisch medewerker GGZ</t>
  </si>
  <si>
    <t>Begeleider gehandicaptenzorg</t>
  </si>
  <si>
    <t>Begeleider specifieke doelgroepen</t>
  </si>
  <si>
    <t>Persoonlijk begeleider gehandicaptenzorg</t>
  </si>
  <si>
    <t>Persoonlijk begeleider specifieke doelgroepen</t>
  </si>
  <si>
    <t>Thuisbegeleider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</si>
  <si>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</si>
  <si>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</si>
  <si>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</si>
  <si>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</si>
  <si>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</si>
  <si>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</si>
  <si>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</si>
  <si>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</si>
  <si>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</si>
  <si>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</si>
  <si>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</si>
  <si>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</si>
  <si>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</si>
  <si>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</si>
  <si>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</si>
  <si>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</si>
  <si>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</si>
  <si>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</si>
  <si>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Verkoopspecialist groene detailhandel</t>
  </si>
  <si>
    <t>Vakman restauratie voegwerk</t>
  </si>
  <si>
    <t>Restauratievakmanschap in de bouw</t>
  </si>
  <si>
    <t>Specialist Restauratie Timmerwerk</t>
  </si>
  <si>
    <t>Specialist Restauratie Metselwerk</t>
  </si>
  <si>
    <t>Verspaningstechnoloog</t>
  </si>
  <si>
    <t>Vormen maken</t>
  </si>
  <si>
    <t>Vormenmaker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</si>
  <si>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</si>
  <si>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</si>
  <si>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</si>
  <si>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</si>
  <si>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</si>
  <si>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</si>
  <si>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</si>
  <si>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</si>
  <si>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</si>
  <si>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</si>
  <si>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</si>
  <si>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</si>
  <si>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</si>
  <si>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</si>
  <si>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</si>
  <si>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</si>
  <si>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</si>
  <si>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</si>
  <si>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</si>
  <si>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</si>
  <si>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</si>
  <si>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</si>
  <si>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</si>
  <si>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</si>
  <si>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Fashion design &amp; productmanagement</t>
  </si>
  <si>
    <t>Junior stylist</t>
  </si>
  <si>
    <t>Junior productmanager fashion</t>
  </si>
  <si>
    <t>Baggeren</t>
  </si>
  <si>
    <t>Baggermeester</t>
  </si>
  <si>
    <t>Medewerker agrarisch loonwerk</t>
  </si>
  <si>
    <t>Vakexpert agrarisch loonwerk</t>
  </si>
  <si>
    <t>Vakexpert teelt en groene technologie</t>
  </si>
  <si>
    <t>Vakexpert veehouderij</t>
  </si>
  <si>
    <t>Vakbekwaam medewerker teelt</t>
  </si>
  <si>
    <t>Vakbekwaam medewerker veehouderij</t>
  </si>
  <si>
    <t>Dierlijke vruchtbaarheid en voortplanting</t>
  </si>
  <si>
    <t>Specialist vruchtbaarheid en voortplanting</t>
  </si>
  <si>
    <t>Bedrijfsleider dierverzorging</t>
  </si>
  <si>
    <t>Vakbekwaam medewerker dierverzorging</t>
  </si>
  <si>
    <t>zc</t>
  </si>
  <si>
    <t>leerjaar 1</t>
  </si>
  <si>
    <t>BOT totaal</t>
  </si>
  <si>
    <t>bpv lj1</t>
  </si>
  <si>
    <t>BPV totaal</t>
  </si>
  <si>
    <t>VRIJ</t>
  </si>
  <si>
    <t>verlengd</t>
  </si>
  <si>
    <t>ja</t>
  </si>
  <si>
    <t>nee</t>
  </si>
  <si>
    <t>Entree;1</t>
  </si>
  <si>
    <t>MBO|Greenport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</si>
</sst>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FF00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26" applyNumberFormat="0" applyAlignment="0" applyProtection="0"/>
    <xf numFmtId="0" fontId="36" fillId="16" borderId="29" applyNumberFormat="0" applyAlignment="0" applyProtection="0"/>
    <xf numFmtId="0" fontId="37" fillId="0" borderId="28" applyNumberFormat="0" applyFill="0" applyAlignment="0" applyProtection="0"/>
    <xf numFmtId="0" fontId="38" fillId="11" borderId="0" applyNumberFormat="0" applyBorder="0" applyAlignment="0" applyProtection="0"/>
    <xf numFmtId="0" fontId="39" fillId="14" borderId="26" applyNumberFormat="0" applyAlignment="0" applyProtection="0"/>
    <xf numFmtId="0" fontId="40" fillId="0" borderId="23" applyNumberFormat="0" applyFill="0" applyAlignment="0" applyProtection="0"/>
    <xf numFmtId="0" fontId="41" fillId="0" borderId="24" applyNumberFormat="0" applyFill="0" applyAlignment="0" applyProtection="0"/>
    <xf numFmtId="0" fontId="42" fillId="0" borderId="25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0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1" applyNumberFormat="0" applyFill="0" applyAlignment="0" applyProtection="0"/>
    <xf numFmtId="0" fontId="47" fillId="15" borderId="27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5" xfId="0" applyFont="1" applyFill="1" applyBorder="1"/>
    <xf numFmtId="0" fontId="5" fillId="2" borderId="6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4" xfId="0" applyFont="1" applyFill="1" applyBorder="1"/>
    <xf numFmtId="0" fontId="5" fillId="2" borderId="10" xfId="0" applyFont="1" applyFill="1" applyBorder="1"/>
    <xf numFmtId="0" fontId="5" fillId="2" borderId="7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8" xfId="0" applyFont="1" applyFill="1" applyBorder="1"/>
    <xf numFmtId="0" fontId="5" fillId="2" borderId="8" xfId="0" applyFont="1" applyFill="1" applyBorder="1" applyAlignment="1">
      <alignment horizontal="center"/>
    </xf>
    <xf numFmtId="0" fontId="5" fillId="2" borderId="9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7" xfId="0" applyFont="1" applyFill="1" applyBorder="1" applyAlignment="1" applyProtection="1">
      <alignment vertical="center"/>
      <protection locked="0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3" xfId="0" applyFont="1" applyFill="1" applyBorder="1"/>
    <xf numFmtId="0" fontId="5" fillId="2" borderId="13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5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5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4" xfId="0" applyFont="1" applyBorder="1" applyProtection="1"/>
    <xf numFmtId="0" fontId="5" fillId="0" borderId="5" xfId="0" applyFont="1" applyBorder="1" applyProtection="1"/>
    <xf numFmtId="0" fontId="5" fillId="0" borderId="5" xfId="0" applyFont="1" applyBorder="1" applyAlignment="1" applyProtection="1">
      <alignment horizontal="center"/>
    </xf>
    <xf numFmtId="0" fontId="5" fillId="0" borderId="6" xfId="0" applyFont="1" applyBorder="1" applyProtection="1"/>
    <xf numFmtId="0" fontId="5" fillId="0" borderId="1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0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0" xfId="0" applyFont="1" applyBorder="1" applyAlignment="1" applyProtection="1">
      <alignment horizontal="left" vertical="center"/>
    </xf>
    <xf numFmtId="0" fontId="5" fillId="0" borderId="7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/>
    </xf>
    <xf numFmtId="0" fontId="5" fillId="0" borderId="4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0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0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vertical="center"/>
    </xf>
    <xf numFmtId="0" fontId="8" fillId="0" borderId="14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9" xfId="0" applyFont="1" applyFill="1" applyBorder="1" applyAlignment="1" applyProtection="1">
      <alignment vertical="center"/>
    </xf>
    <xf numFmtId="0" fontId="5" fillId="0" borderId="7" xfId="0" applyFont="1" applyBorder="1" applyProtection="1"/>
    <xf numFmtId="0" fontId="5" fillId="0" borderId="8" xfId="0" applyFont="1" applyBorder="1" applyProtection="1"/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4" xfId="0" applyNumberFormat="1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2" fontId="5" fillId="0" borderId="34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0" xfId="0" applyFont="1" applyFill="1" applyBorder="1" applyProtection="1"/>
    <xf numFmtId="0" fontId="5" fillId="44" borderId="41" xfId="0" applyFont="1" applyFill="1" applyBorder="1" applyProtection="1"/>
    <xf numFmtId="0" fontId="2" fillId="44" borderId="42" xfId="0" applyFont="1" applyFill="1" applyBorder="1" applyProtection="1"/>
    <xf numFmtId="0" fontId="2" fillId="44" borderId="43" xfId="0" applyFont="1" applyFill="1" applyBorder="1" applyProtection="1"/>
    <xf numFmtId="0" fontId="2" fillId="44" borderId="44" xfId="0" applyFont="1" applyFill="1" applyBorder="1" applyProtection="1"/>
    <xf numFmtId="0" fontId="6" fillId="47" borderId="11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45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 wrapText="1"/>
    </xf>
    <xf numFmtId="0" fontId="53" fillId="0" borderId="34" xfId="0" applyFont="1" applyBorder="1" applyAlignment="1">
      <alignment vertical="center" wrapText="1"/>
    </xf>
    <xf numFmtId="2" fontId="53" fillId="0" borderId="34" xfId="0" applyNumberFormat="1" applyFont="1" applyBorder="1" applyAlignment="1">
      <alignment vertical="center"/>
    </xf>
    <xf numFmtId="0" fontId="53" fillId="0" borderId="35" xfId="0" applyFont="1" applyBorder="1" applyAlignment="1">
      <alignment vertical="center" wrapText="1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45" xfId="0" applyNumberFormat="1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 wrapText="1"/>
    </xf>
    <xf numFmtId="0" fontId="53" fillId="0" borderId="34" xfId="0" applyFont="1" applyFill="1" applyBorder="1" applyAlignment="1">
      <alignment vertical="center" wrapText="1"/>
    </xf>
    <xf numFmtId="1" fontId="53" fillId="43" borderId="45" xfId="0" applyNumberFormat="1" applyFont="1" applyFill="1" applyBorder="1" applyAlignment="1">
      <alignment vertical="center" wrapText="1"/>
    </xf>
    <xf numFmtId="0" fontId="53" fillId="43" borderId="34" xfId="0" applyFont="1" applyFill="1" applyBorder="1" applyAlignment="1">
      <alignment vertical="center" wrapText="1"/>
    </xf>
    <xf numFmtId="2" fontId="53" fillId="0" borderId="34" xfId="0" applyNumberFormat="1" applyFont="1" applyFill="1" applyBorder="1" applyAlignment="1">
      <alignment vertical="center"/>
    </xf>
    <xf numFmtId="1" fontId="53" fillId="0" borderId="46" xfId="0" applyNumberFormat="1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 wrapText="1"/>
    </xf>
    <xf numFmtId="0" fontId="53" fillId="0" borderId="36" xfId="0" applyFont="1" applyBorder="1" applyAlignment="1">
      <alignment vertical="center" wrapText="1"/>
    </xf>
    <xf numFmtId="2" fontId="53" fillId="0" borderId="36" xfId="0" applyNumberFormat="1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47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4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4" xfId="0" applyFont="1" applyBorder="1" applyAlignment="1">
      <alignment vertical="center"/>
    </xf>
    <xf numFmtId="0" fontId="53" fillId="43" borderId="34" xfId="0" applyFont="1" applyFill="1" applyBorder="1" applyAlignment="1">
      <alignment vertical="center"/>
    </xf>
    <xf numFmtId="0" fontId="52" fillId="43" borderId="45" xfId="0" applyFont="1" applyFill="1" applyBorder="1" applyAlignment="1">
      <alignment vertical="center" wrapText="1"/>
    </xf>
    <xf numFmtId="0" fontId="52" fillId="0" borderId="34" xfId="0" applyFont="1" applyBorder="1" applyAlignment="1">
      <alignment vertical="center"/>
    </xf>
    <xf numFmtId="0" fontId="52" fillId="43" borderId="34" xfId="0" applyFont="1" applyFill="1" applyBorder="1" applyAlignment="1">
      <alignment vertical="center"/>
    </xf>
    <xf numFmtId="0" fontId="53" fillId="0" borderId="3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45" xfId="0" applyNumberFormat="1" applyFont="1" applyBorder="1" applyAlignment="1">
      <alignment vertical="center" wrapText="1"/>
    </xf>
    <xf numFmtId="0" fontId="6" fillId="48" borderId="11" xfId="0" quotePrefix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48" xfId="0" applyFont="1" applyFill="1" applyBorder="1" applyAlignment="1">
      <alignment vertical="center"/>
    </xf>
    <xf numFmtId="0" fontId="30" fillId="42" borderId="49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2" xfId="0" applyNumberFormat="1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left" vertical="center" wrapText="1"/>
    </xf>
    <xf numFmtId="0" fontId="31" fillId="4" borderId="32" xfId="0" applyFont="1" applyFill="1" applyBorder="1" applyAlignment="1">
      <alignment horizontal="left" vertical="center"/>
    </xf>
    <xf numFmtId="0" fontId="31" fillId="4" borderId="32" xfId="0" applyFont="1" applyFill="1" applyBorder="1" applyAlignment="1">
      <alignment horizontal="center" vertical="center" textRotation="90"/>
    </xf>
    <xf numFmtId="2" fontId="31" fillId="4" borderId="32" xfId="0" applyNumberFormat="1" applyFont="1" applyFill="1" applyBorder="1" applyAlignment="1">
      <alignment horizontal="center" vertical="center" textRotation="90"/>
    </xf>
    <xf numFmtId="0" fontId="31" fillId="4" borderId="3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1" xfId="0" applyFont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45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1" xfId="0" applyFont="1" applyFill="1" applyBorder="1" applyAlignment="1" applyProtection="1">
      <alignment horizontal="left" vertical="top"/>
      <protection locked="0"/>
    </xf>
    <xf numFmtId="0" fontId="21" fillId="2" borderId="21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3" xfId="1" applyNumberFormat="1" applyFont="1" applyFill="1" applyBorder="1" applyAlignment="1" applyProtection="1">
      <alignment horizontal="left"/>
      <protection locked="0"/>
    </xf>
    <xf numFmtId="164" fontId="21" fillId="0" borderId="3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3" xfId="1" applyNumberFormat="1" applyFont="1" applyFill="1" applyBorder="1" applyAlignment="1" applyProtection="1">
      <alignment horizontal="left"/>
      <protection locked="0"/>
    </xf>
    <xf numFmtId="164" fontId="21" fillId="7" borderId="3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21" fillId="52" borderId="0" xfId="0" applyFont="1" applyFill="1" applyProtection="1">
      <protection locked="0"/>
    </xf>
    <xf numFmtId="0" fontId="22" fillId="0" borderId="0" xfId="0" applyFont="1" applyFill="1" applyProtection="1"/>
    <xf numFmtId="165" fontId="6" fillId="10" borderId="15" xfId="0" applyNumberFormat="1" applyFont="1" applyFill="1" applyBorder="1" applyAlignment="1" applyProtection="1">
      <alignment horizontal="center" vertical="center"/>
      <protection locked="0"/>
    </xf>
    <xf numFmtId="0" fontId="5" fillId="44" borderId="37" xfId="0" applyFont="1" applyFill="1" applyBorder="1" applyProtection="1"/>
    <xf numFmtId="0" fontId="5" fillId="44" borderId="38" xfId="0" applyFont="1" applyFill="1" applyBorder="1" applyProtection="1"/>
    <xf numFmtId="0" fontId="5" fillId="44" borderId="38" xfId="0" applyFont="1" applyFill="1" applyBorder="1" applyAlignment="1" applyProtection="1">
      <alignment horizontal="center"/>
    </xf>
    <xf numFmtId="0" fontId="5" fillId="44" borderId="39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8" xfId="0" applyFont="1" applyFill="1" applyBorder="1" applyProtection="1"/>
    <xf numFmtId="0" fontId="5" fillId="44" borderId="8" xfId="0" applyFont="1" applyFill="1" applyBorder="1" applyAlignment="1" applyProtection="1"/>
    <xf numFmtId="0" fontId="5" fillId="44" borderId="13" xfId="0" applyFont="1" applyFill="1" applyBorder="1" applyProtection="1"/>
    <xf numFmtId="0" fontId="5" fillId="44" borderId="13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5" xfId="0" applyFont="1" applyFill="1" applyBorder="1" applyProtection="1"/>
    <xf numFmtId="0" fontId="5" fillId="44" borderId="5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8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1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4" borderId="0" xfId="0" applyFont="1" applyFill="1" applyAlignment="1" applyProtection="1">
      <alignment horizontal="center"/>
    </xf>
    <xf numFmtId="0" fontId="5" fillId="54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2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3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21" fillId="51" borderId="0" xfId="0" applyFont="1" applyFill="1" applyProtection="1"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164" fontId="21" fillId="7" borderId="52" xfId="1" applyNumberFormat="1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64" fontId="21" fillId="55" borderId="0" xfId="1" applyNumberFormat="1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2" fillId="3" borderId="0" xfId="0" applyNumberFormat="1" applyFont="1" applyFill="1" applyBorder="1" applyAlignment="1" applyProtection="1">
      <alignment horizontal="left"/>
      <protection locked="0"/>
    </xf>
    <xf numFmtId="0" fontId="22" fillId="9" borderId="15" xfId="0" applyFont="1" applyFill="1" applyBorder="1" applyProtection="1">
      <protection locked="0"/>
    </xf>
    <xf numFmtId="0" fontId="21" fillId="56" borderId="0" xfId="0" applyFont="1" applyFill="1" applyProtection="1">
      <protection locked="0"/>
    </xf>
    <xf numFmtId="0" fontId="54" fillId="56" borderId="52" xfId="0" applyFont="1" applyFill="1" applyBorder="1" applyAlignment="1" applyProtection="1">
      <alignment horizontal="center"/>
      <protection locked="0"/>
    </xf>
    <xf numFmtId="164" fontId="21" fillId="0" borderId="52" xfId="1" applyNumberFormat="1" applyFont="1" applyFill="1" applyBorder="1" applyProtection="1">
      <protection locked="0"/>
    </xf>
    <xf numFmtId="0" fontId="58" fillId="0" borderId="0" xfId="0" applyFont="1" applyFill="1" applyProtection="1">
      <protection locked="0"/>
    </xf>
    <xf numFmtId="0" fontId="58" fillId="0" borderId="0" xfId="0" applyFont="1" applyFill="1" applyBorder="1" applyProtection="1">
      <protection locked="0"/>
    </xf>
    <xf numFmtId="0" fontId="58" fillId="0" borderId="1" xfId="0" applyFont="1" applyFill="1" applyBorder="1" applyProtection="1">
      <protection locked="0"/>
    </xf>
    <xf numFmtId="164" fontId="53" fillId="0" borderId="3" xfId="1" applyNumberFormat="1" applyFont="1" applyFill="1" applyBorder="1" applyAlignment="1" applyProtection="1">
      <alignment horizontal="left"/>
      <protection locked="0"/>
    </xf>
    <xf numFmtId="0" fontId="53" fillId="0" borderId="0" xfId="0" applyFont="1" applyFill="1" applyBorder="1" applyAlignment="1" applyProtection="1">
      <alignment horizontal="left"/>
      <protection locked="0"/>
    </xf>
    <xf numFmtId="0" fontId="53" fillId="2" borderId="21" xfId="0" applyFont="1" applyFill="1" applyBorder="1" applyAlignment="1" applyProtection="1">
      <alignment horizontal="left" vertical="top"/>
      <protection locked="0"/>
    </xf>
    <xf numFmtId="0" fontId="53" fillId="0" borderId="3" xfId="0" applyFont="1" applyFill="1" applyBorder="1" applyAlignment="1" applyProtection="1">
      <alignment horizontal="left"/>
      <protection locked="0"/>
    </xf>
    <xf numFmtId="0" fontId="59" fillId="0" borderId="0" xfId="0" applyFont="1" applyBorder="1" applyAlignment="1" applyProtection="1">
      <protection locked="0"/>
    </xf>
    <xf numFmtId="0" fontId="18" fillId="0" borderId="0" xfId="0" applyFont="1" applyFill="1" applyBorder="1" applyAlignment="1" applyProtection="1">
      <alignment horizontal="center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Alignment="1" applyProtection="1">
      <alignment horizontal="left" vertical="top"/>
      <protection locked="0"/>
    </xf>
    <xf numFmtId="0" fontId="58" fillId="0" borderId="0" xfId="0" applyFont="1" applyFill="1" applyBorder="1" applyAlignment="1" applyProtection="1">
      <alignment vertical="top"/>
      <protection locked="0"/>
    </xf>
    <xf numFmtId="0" fontId="58" fillId="0" borderId="0" xfId="0" applyFont="1" applyFill="1" applyAlignment="1" applyProtection="1">
      <alignment vertical="top"/>
      <protection locked="0"/>
    </xf>
    <xf numFmtId="0" fontId="58" fillId="10" borderId="1" xfId="0" applyFont="1" applyFill="1" applyBorder="1" applyProtection="1">
      <protection locked="0"/>
    </xf>
    <xf numFmtId="0" fontId="58" fillId="10" borderId="0" xfId="0" applyFont="1" applyFill="1" applyBorder="1" applyProtection="1">
      <protection locked="0"/>
    </xf>
    <xf numFmtId="164" fontId="58" fillId="0" borderId="0" xfId="1" applyNumberFormat="1" applyFont="1" applyFill="1" applyBorder="1" applyProtection="1">
      <protection locked="0"/>
    </xf>
    <xf numFmtId="0" fontId="18" fillId="0" borderId="0" xfId="0" applyFont="1" applyFill="1" applyBorder="1" applyProtection="1">
      <protection locked="0"/>
    </xf>
    <xf numFmtId="0" fontId="54" fillId="56" borderId="53" xfId="0" applyFont="1" applyFill="1" applyBorder="1" applyAlignment="1" applyProtection="1">
      <protection locked="0"/>
    </xf>
    <xf numFmtId="0" fontId="54" fillId="56" borderId="54" xfId="0" applyFont="1" applyFill="1" applyBorder="1" applyAlignment="1" applyProtection="1">
      <protection locked="0"/>
    </xf>
    <xf numFmtId="0" fontId="58" fillId="56" borderId="1" xfId="0" applyFont="1" applyFill="1" applyBorder="1" applyAlignment="1" applyProtection="1">
      <alignment horizontal="center"/>
      <protection locked="0"/>
    </xf>
    <xf numFmtId="0" fontId="58" fillId="56" borderId="1" xfId="0" applyFont="1" applyFill="1" applyBorder="1" applyProtection="1">
      <protection locked="0"/>
    </xf>
    <xf numFmtId="0" fontId="51" fillId="49" borderId="53" xfId="0" applyFont="1" applyFill="1" applyBorder="1" applyProtection="1"/>
    <xf numFmtId="0" fontId="51" fillId="49" borderId="54" xfId="0" applyFont="1" applyFill="1" applyBorder="1" applyAlignment="1" applyProtection="1">
      <alignment horizontal="center" vertical="center"/>
    </xf>
    <xf numFmtId="0" fontId="51" fillId="49" borderId="52" xfId="0" applyFont="1" applyFill="1" applyBorder="1" applyAlignment="1" applyProtection="1">
      <alignment horizontal="center" vertical="center"/>
    </xf>
    <xf numFmtId="3" fontId="6" fillId="48" borderId="53" xfId="0" applyNumberFormat="1" applyFont="1" applyFill="1" applyBorder="1" applyAlignment="1" applyProtection="1">
      <alignment horizontal="center" vertical="center"/>
      <protection locked="0"/>
    </xf>
    <xf numFmtId="3" fontId="6" fillId="8" borderId="53" xfId="0" applyNumberFormat="1" applyFont="1" applyFill="1" applyBorder="1" applyAlignment="1" applyProtection="1">
      <alignment horizontal="center" vertical="center"/>
    </xf>
    <xf numFmtId="0" fontId="54" fillId="3" borderId="51" xfId="0" applyFont="1" applyFill="1" applyBorder="1" applyProtection="1">
      <protection locked="0"/>
    </xf>
    <xf numFmtId="0" fontId="54" fillId="9" borderId="52" xfId="0" applyFont="1" applyFill="1" applyBorder="1" applyAlignment="1" applyProtection="1">
      <alignment horizontal="center"/>
      <protection locked="0"/>
    </xf>
    <xf numFmtId="0" fontId="55" fillId="53" borderId="52" xfId="0" applyFont="1" applyFill="1" applyBorder="1" applyAlignment="1" applyProtection="1">
      <alignment horizontal="center"/>
      <protection locked="0"/>
    </xf>
    <xf numFmtId="0" fontId="54" fillId="52" borderId="52" xfId="0" applyFont="1" applyFill="1" applyBorder="1" applyAlignment="1" applyProtection="1">
      <alignment horizontal="center"/>
      <protection locked="0"/>
    </xf>
    <xf numFmtId="0" fontId="55" fillId="5" borderId="52" xfId="0" applyFont="1" applyFill="1" applyBorder="1" applyAlignment="1" applyProtection="1">
      <alignment horizontal="center"/>
      <protection locked="0"/>
    </xf>
    <xf numFmtId="0" fontId="31" fillId="4" borderId="55" xfId="0" applyFont="1" applyFill="1" applyBorder="1" applyAlignment="1">
      <alignment horizontal="center" vertical="center" textRotation="90"/>
    </xf>
    <xf numFmtId="0" fontId="32" fillId="0" borderId="55" xfId="0" applyFont="1" applyBorder="1" applyAlignment="1">
      <alignment vertical="center"/>
    </xf>
    <xf numFmtId="0" fontId="52" fillId="0" borderId="55" xfId="0" applyFont="1" applyBorder="1" applyAlignment="1">
      <alignment vertical="center"/>
    </xf>
    <xf numFmtId="0" fontId="32" fillId="0" borderId="56" xfId="0" applyFont="1" applyBorder="1" applyAlignment="1">
      <alignment vertical="center"/>
    </xf>
    <xf numFmtId="0" fontId="52" fillId="0" borderId="56" xfId="0" applyFont="1" applyBorder="1" applyAlignment="1">
      <alignment vertical="center"/>
    </xf>
    <xf numFmtId="0" fontId="2" fillId="0" borderId="55" xfId="0" applyFont="1" applyBorder="1" applyAlignment="1">
      <alignment vertical="center"/>
    </xf>
    <xf numFmtId="0" fontId="32" fillId="0" borderId="55" xfId="0" applyFont="1" applyFill="1" applyBorder="1" applyAlignment="1">
      <alignment vertical="center"/>
    </xf>
    <xf numFmtId="0" fontId="58" fillId="9" borderId="0" xfId="0" applyFont="1" applyFill="1" applyProtection="1">
      <protection locked="0"/>
    </xf>
    <xf numFmtId="0" fontId="9" fillId="9" borderId="1" xfId="2" applyFont="1" applyFill="1" applyBorder="1" applyProtection="1">
      <protection locked="0"/>
    </xf>
    <xf numFmtId="0" fontId="58" fillId="8" borderId="1" xfId="0" applyFont="1" applyFill="1" applyBorder="1" applyProtection="1">
      <protection locked="0"/>
    </xf>
    <xf numFmtId="0" fontId="58" fillId="0" borderId="51" xfId="0" applyFont="1" applyFill="1" applyBorder="1" applyProtection="1"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1" xfId="0" applyFont="1" applyFill="1" applyBorder="1" applyAlignment="1" applyProtection="1">
      <alignment horizontal="left" vertical="center"/>
      <protection locked="0"/>
    </xf>
    <xf numFmtId="0" fontId="6" fillId="48" borderId="13" xfId="0" applyFont="1" applyFill="1" applyBorder="1" applyAlignment="1" applyProtection="1">
      <alignment horizontal="left" vertical="center"/>
      <protection locked="0"/>
    </xf>
    <xf numFmtId="0" fontId="6" fillId="48" borderId="12" xfId="0" applyFont="1" applyFill="1" applyBorder="1" applyAlignment="1" applyProtection="1">
      <alignment horizontal="left" vertical="center"/>
      <protection locked="0"/>
    </xf>
    <xf numFmtId="0" fontId="5" fillId="44" borderId="13" xfId="0" applyFont="1" applyFill="1" applyBorder="1" applyAlignment="1" applyProtection="1"/>
    <xf numFmtId="0" fontId="54" fillId="10" borderId="8" xfId="0" applyFont="1" applyFill="1" applyBorder="1" applyAlignment="1" applyProtection="1">
      <alignment horizontal="center" vertical="center"/>
    </xf>
    <xf numFmtId="0" fontId="54" fillId="10" borderId="20" xfId="0" applyFont="1" applyFill="1" applyBorder="1" applyAlignment="1" applyProtection="1">
      <alignment horizontal="center" vertical="center"/>
    </xf>
    <xf numFmtId="0" fontId="6" fillId="47" borderId="7" xfId="0" applyFont="1" applyFill="1" applyBorder="1" applyAlignment="1" applyProtection="1">
      <alignment horizontal="center" vertical="center"/>
      <protection locked="0"/>
    </xf>
    <xf numFmtId="0" fontId="6" fillId="47" borderId="8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 wrapText="1"/>
    </xf>
    <xf numFmtId="0" fontId="6" fillId="44" borderId="17" xfId="0" applyFont="1" applyFill="1" applyBorder="1" applyAlignment="1" applyProtection="1">
      <alignment horizontal="center" vertical="center" wrapText="1"/>
    </xf>
    <xf numFmtId="0" fontId="6" fillId="44" borderId="18" xfId="0" applyFont="1" applyFill="1" applyBorder="1" applyAlignment="1" applyProtection="1">
      <alignment horizontal="center" vertical="center" wrapText="1"/>
    </xf>
    <xf numFmtId="3" fontId="6" fillId="2" borderId="11" xfId="0" applyNumberFormat="1" applyFont="1" applyFill="1" applyBorder="1" applyAlignment="1" applyProtection="1">
      <alignment horizontal="center" vertical="center"/>
    </xf>
    <xf numFmtId="0" fontId="6" fillId="2" borderId="13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/>
    </xf>
    <xf numFmtId="0" fontId="6" fillId="44" borderId="16" xfId="0" applyFont="1" applyFill="1" applyBorder="1" applyAlignment="1" applyProtection="1">
      <alignment horizontal="center" vertical="center"/>
    </xf>
    <xf numFmtId="0" fontId="6" fillId="44" borderId="17" xfId="0" applyFont="1" applyFill="1" applyBorder="1" applyAlignment="1" applyProtection="1">
      <alignment horizontal="center" vertical="center"/>
    </xf>
    <xf numFmtId="0" fontId="6" fillId="44" borderId="18" xfId="0" applyFont="1" applyFill="1" applyBorder="1" applyAlignment="1" applyProtection="1">
      <alignment horizontal="center" vertical="center"/>
    </xf>
    <xf numFmtId="3" fontId="6" fillId="44" borderId="11" xfId="0" applyNumberFormat="1" applyFont="1" applyFill="1" applyBorder="1" applyAlignment="1" applyProtection="1">
      <alignment horizontal="center" vertical="center"/>
    </xf>
    <xf numFmtId="3" fontId="6" fillId="44" borderId="13" xfId="0" applyNumberFormat="1" applyFont="1" applyFill="1" applyBorder="1" applyAlignment="1" applyProtection="1">
      <alignment horizontal="center" vertical="center"/>
    </xf>
    <xf numFmtId="3" fontId="6" fillId="44" borderId="12" xfId="0" applyNumberFormat="1" applyFont="1" applyFill="1" applyBorder="1" applyAlignment="1" applyProtection="1">
      <alignment horizontal="center" vertical="center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3" borderId="53" xfId="0" applyFont="1" applyFill="1" applyBorder="1" applyAlignment="1" applyProtection="1">
      <alignment horizontal="left"/>
      <protection locked="0"/>
    </xf>
    <xf numFmtId="0" fontId="55" fillId="53" borderId="54" xfId="0" applyFont="1" applyFill="1" applyBorder="1" applyAlignment="1" applyProtection="1">
      <alignment horizontal="left"/>
      <protection locked="0"/>
    </xf>
    <xf numFmtId="0" fontId="54" fillId="9" borderId="53" xfId="0" applyFont="1" applyFill="1" applyBorder="1" applyAlignment="1" applyProtection="1">
      <alignment horizontal="left"/>
      <protection locked="0"/>
    </xf>
    <xf numFmtId="0" fontId="54" fillId="9" borderId="5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5" fillId="53" borderId="1" xfId="0" applyFont="1" applyFill="1" applyBorder="1" applyAlignment="1" applyProtection="1">
      <alignment horizontal="center" vertical="top" wrapText="1"/>
      <protection locked="0"/>
    </xf>
    <xf numFmtId="0" fontId="54" fillId="9" borderId="50" xfId="0" applyFont="1" applyFill="1" applyBorder="1" applyAlignment="1" applyProtection="1">
      <alignment horizontal="left"/>
      <protection locked="0"/>
    </xf>
    <xf numFmtId="0" fontId="54" fillId="9" borderId="21" xfId="0" applyFont="1" applyFill="1" applyBorder="1" applyAlignment="1" applyProtection="1">
      <alignment horizontal="left"/>
      <protection locked="0"/>
    </xf>
    <xf numFmtId="0" fontId="54" fillId="56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2" xfId="0" applyBorder="1" applyAlignment="1" applyProtection="1"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4" fillId="56" borderId="53" xfId="0" applyFont="1" applyFill="1" applyBorder="1" applyAlignment="1" applyProtection="1">
      <alignment horizontal="left"/>
      <protection locked="0"/>
    </xf>
    <xf numFmtId="0" fontId="54" fillId="56" borderId="54" xfId="0" applyFont="1" applyFill="1" applyBorder="1" applyAlignment="1" applyProtection="1">
      <alignment horizontal="left"/>
      <protection locked="0"/>
    </xf>
    <xf numFmtId="0" fontId="54" fillId="56" borderId="1" xfId="0" applyFont="1" applyFill="1" applyBorder="1" applyAlignment="1" applyProtection="1">
      <alignment horizontal="left"/>
      <protection locked="0"/>
    </xf>
    <xf numFmtId="0" fontId="54" fillId="3" borderId="19" xfId="0" applyFont="1" applyFill="1" applyBorder="1" applyAlignment="1" applyProtection="1">
      <alignment horizontal="center" wrapText="1"/>
      <protection locked="0"/>
    </xf>
    <xf numFmtId="0" fontId="54" fillId="3" borderId="3" xfId="0" applyFont="1" applyFill="1" applyBorder="1" applyAlignment="1" applyProtection="1">
      <alignment horizontal="center" wrapText="1"/>
      <protection locked="0"/>
    </xf>
    <xf numFmtId="0" fontId="54" fillId="3" borderId="2" xfId="0" applyFont="1" applyFill="1" applyBorder="1" applyAlignment="1" applyProtection="1">
      <alignment horizontal="center" wrapText="1"/>
      <protection locked="0"/>
    </xf>
    <xf numFmtId="0" fontId="52" fillId="0" borderId="2" xfId="0" applyFont="1" applyBorder="1" applyAlignment="1" applyProtection="1">
      <alignment horizontal="center"/>
      <protection locked="0"/>
    </xf>
    <xf numFmtId="0" fontId="52" fillId="0" borderId="22" xfId="0" applyFont="1" applyBorder="1" applyAlignment="1" applyProtection="1">
      <alignment horizontal="center"/>
      <protection locked="0"/>
    </xf>
    <xf numFmtId="0" fontId="54" fillId="3" borderId="2" xfId="0" applyFont="1" applyFill="1" applyBorder="1" applyAlignment="1" applyProtection="1">
      <alignment horizontal="left" wrapText="1"/>
      <protection locked="0"/>
    </xf>
    <xf numFmtId="0" fontId="52" fillId="0" borderId="2" xfId="0" applyFont="1" applyBorder="1" applyAlignment="1" applyProtection="1">
      <alignment horizontal="left"/>
      <protection locked="0"/>
    </xf>
    <xf numFmtId="0" fontId="52" fillId="0" borderId="22" xfId="0" applyFont="1" applyBorder="1" applyAlignment="1" applyProtection="1">
      <alignment horizontal="left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4" fillId="52" borderId="53" xfId="0" applyFont="1" applyFill="1" applyBorder="1" applyAlignment="1" applyProtection="1">
      <alignment horizontal="left"/>
      <protection locked="0"/>
    </xf>
    <xf numFmtId="0" fontId="54" fillId="52" borderId="54" xfId="0" applyFont="1" applyFill="1" applyBorder="1" applyAlignment="1" applyProtection="1">
      <alignment horizontal="left"/>
      <protection locked="0"/>
    </xf>
    <xf numFmtId="0" fontId="55" fillId="5" borderId="53" xfId="0" applyFont="1" applyFill="1" applyBorder="1" applyAlignment="1" applyProtection="1">
      <alignment horizontal="left"/>
      <protection locked="0"/>
    </xf>
    <xf numFmtId="0" fontId="55" fillId="5" borderId="54" xfId="0" applyFont="1" applyFill="1" applyBorder="1" applyAlignment="1" applyProtection="1">
      <alignment horizontal="left"/>
      <protection locked="0"/>
    </xf>
    <xf numFmtId="0" fontId="54" fillId="52" borderId="1" xfId="0" applyFont="1" applyFill="1" applyBorder="1" applyAlignment="1" applyProtection="1">
      <alignment horizontal="center" vertical="top" wrapText="1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51" xfId="0" applyFont="1" applyFill="1" applyBorder="1" applyAlignment="1" applyProtection="1">
      <alignment vertical="center" wrapText="1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6" fillId="10" borderId="11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/>
    <xf numFmtId="0" fontId="6" fillId="10" borderId="7" xfId="0" applyFont="1" applyFill="1" applyBorder="1" applyAlignment="1">
      <alignment horizontal="center" vertical="center"/>
    </xf>
    <xf numFmtId="0" fontId="6" fillId="10" borderId="8" xfId="0" applyFont="1" applyFill="1" applyBorder="1" applyAlignment="1">
      <alignment horizontal="center" vertical="center"/>
    </xf>
    <xf numFmtId="0" fontId="6" fillId="10" borderId="2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3366FF"/>
      <color rgb="FF00FF00"/>
      <color rgb="FFFF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../Wvbommel01/AppData/Local/Microsoft/ACremers/AppData/Local/Microsoft/Windows/Temporary%20Internet%20Files/Content.Outlook/PYTR3LHO/20140214_Modulebeschrijvingen_crebocode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zoomScale="80" zoomScaleNormal="80" workbookViewId="0">
      <selection activeCell="AF14" sqref="AF14"/>
    </sheetView>
  </sheetViews>
  <sheetFormatPr defaultRowHeight="13.9"/>
  <cols>
    <col min="1" max="1" width="1.7109375" style="260" customWidth="1"/>
    <col min="2" max="2" width="1.7109375" style="67" customWidth="1"/>
    <col min="3" max="3" width="15.7109375" style="67" customWidth="1"/>
    <col min="4" max="4" width="12.7109375" style="67" customWidth="1"/>
    <col min="5" max="6" width="1.7109375" style="67" customWidth="1"/>
    <col min="7" max="7" width="11.7109375" style="274" customWidth="1"/>
    <col min="8" max="8" width="4.5703125" style="274" customWidth="1"/>
    <col min="9" max="10" width="1.7109375" style="274" customWidth="1"/>
    <col min="11" max="11" width="11.7109375" style="274" customWidth="1"/>
    <col min="12" max="14" width="1.7109375" style="274" customWidth="1"/>
    <col min="15" max="15" width="11.7109375" style="274" customWidth="1"/>
    <col min="16" max="18" width="1.7109375" style="274" customWidth="1"/>
    <col min="19" max="19" width="11.7109375" style="274" customWidth="1"/>
    <col min="20" max="22" width="1.7109375" style="274" customWidth="1"/>
    <col min="23" max="23" width="11.7109375" style="274" customWidth="1"/>
    <col min="24" max="25" width="6.85546875" style="67" customWidth="1"/>
    <col min="26" max="26" width="8.85546875" style="260"/>
    <col min="27" max="41" width="9.140625" style="260"/>
    <col min="42" max="43" width="8.85546875" style="260"/>
    <col min="44" max="44" width="12.140625" style="260" customWidth="1"/>
    <col min="45" max="45" width="8.85546875" style="260" customWidth="1"/>
    <col min="46" max="51" width="5.28515625" style="260" customWidth="1"/>
    <col min="52" max="58" width="8.85546875" style="260" customWidth="1"/>
    <col min="59" max="125" width="8.85546875" style="260"/>
    <col min="126" max="261" width="8.85546875" style="67"/>
    <col min="262" max="262" width="1.7109375" style="67" customWidth="1"/>
    <col min="263" max="263" width="27.85546875" style="67" customWidth="1"/>
    <col min="264" max="264" width="22.42578125" style="67" customWidth="1"/>
    <col min="265" max="265" width="2.5703125" style="67" customWidth="1"/>
    <col min="266" max="266" width="2.85546875" style="67" customWidth="1"/>
    <col min="267" max="267" width="13.7109375" style="67" customWidth="1"/>
    <col min="268" max="268" width="2.85546875" style="67" customWidth="1"/>
    <col min="269" max="269" width="4.28515625" style="67" customWidth="1"/>
    <col min="270" max="270" width="2.85546875" style="67" customWidth="1"/>
    <col min="271" max="271" width="13.7109375" style="67" customWidth="1"/>
    <col min="272" max="272" width="2.85546875" style="67" customWidth="1"/>
    <col min="273" max="273" width="4.28515625" style="67" customWidth="1"/>
    <col min="274" max="274" width="2.85546875" style="67" customWidth="1"/>
    <col min="275" max="275" width="13.7109375" style="67" customWidth="1"/>
    <col min="276" max="276" width="2.85546875" style="67" customWidth="1"/>
    <col min="277" max="277" width="4.28515625" style="67" customWidth="1"/>
    <col min="278" max="278" width="2.85546875" style="67" customWidth="1"/>
    <col min="279" max="279" width="13.7109375" style="67" customWidth="1"/>
    <col min="280" max="280" width="2.85546875" style="67" customWidth="1"/>
    <col min="281" max="281" width="2" style="67" customWidth="1"/>
    <col min="282" max="282" width="8.85546875" style="67" customWidth="1"/>
    <col min="283" max="283" width="15.42578125" style="67" customWidth="1"/>
    <col min="284" max="286" width="8.85546875" style="67"/>
    <col min="287" max="287" width="15.42578125" style="67" customWidth="1"/>
    <col min="288" max="289" width="8.85546875" style="67"/>
    <col min="290" max="290" width="11.42578125" style="67" customWidth="1"/>
    <col min="291" max="291" width="15.42578125" style="67" customWidth="1"/>
    <col min="292" max="517" width="8.85546875" style="67"/>
    <col min="518" max="518" width="1.7109375" style="67" customWidth="1"/>
    <col min="519" max="519" width="27.85546875" style="67" customWidth="1"/>
    <col min="520" max="520" width="22.42578125" style="67" customWidth="1"/>
    <col min="521" max="521" width="2.5703125" style="67" customWidth="1"/>
    <col min="522" max="522" width="2.85546875" style="67" customWidth="1"/>
    <col min="523" max="523" width="13.7109375" style="67" customWidth="1"/>
    <col min="524" max="524" width="2.85546875" style="67" customWidth="1"/>
    <col min="525" max="525" width="4.28515625" style="67" customWidth="1"/>
    <col min="526" max="526" width="2.85546875" style="67" customWidth="1"/>
    <col min="527" max="527" width="13.7109375" style="67" customWidth="1"/>
    <col min="528" max="528" width="2.85546875" style="67" customWidth="1"/>
    <col min="529" max="529" width="4.28515625" style="67" customWidth="1"/>
    <col min="530" max="530" width="2.85546875" style="67" customWidth="1"/>
    <col min="531" max="531" width="13.7109375" style="67" customWidth="1"/>
    <col min="532" max="532" width="2.85546875" style="67" customWidth="1"/>
    <col min="533" max="533" width="4.28515625" style="67" customWidth="1"/>
    <col min="534" max="534" width="2.85546875" style="67" customWidth="1"/>
    <col min="535" max="535" width="13.7109375" style="67" customWidth="1"/>
    <col min="536" max="536" width="2.85546875" style="67" customWidth="1"/>
    <col min="537" max="537" width="2" style="67" customWidth="1"/>
    <col min="538" max="538" width="8.85546875" style="67" customWidth="1"/>
    <col min="539" max="539" width="15.42578125" style="67" customWidth="1"/>
    <col min="540" max="542" width="8.85546875" style="67"/>
    <col min="543" max="543" width="15.42578125" style="67" customWidth="1"/>
    <col min="544" max="545" width="8.85546875" style="67"/>
    <col min="546" max="546" width="11.42578125" style="67" customWidth="1"/>
    <col min="547" max="547" width="15.42578125" style="67" customWidth="1"/>
    <col min="548" max="773" width="8.85546875" style="67"/>
    <col min="774" max="774" width="1.7109375" style="67" customWidth="1"/>
    <col min="775" max="775" width="27.85546875" style="67" customWidth="1"/>
    <col min="776" max="776" width="22.42578125" style="67" customWidth="1"/>
    <col min="777" max="777" width="2.5703125" style="67" customWidth="1"/>
    <col min="778" max="778" width="2.85546875" style="67" customWidth="1"/>
    <col min="779" max="779" width="13.7109375" style="67" customWidth="1"/>
    <col min="780" max="780" width="2.85546875" style="67" customWidth="1"/>
    <col min="781" max="781" width="4.28515625" style="67" customWidth="1"/>
    <col min="782" max="782" width="2.85546875" style="67" customWidth="1"/>
    <col min="783" max="783" width="13.7109375" style="67" customWidth="1"/>
    <col min="784" max="784" width="2.85546875" style="67" customWidth="1"/>
    <col min="785" max="785" width="4.28515625" style="67" customWidth="1"/>
    <col min="786" max="786" width="2.85546875" style="67" customWidth="1"/>
    <col min="787" max="787" width="13.7109375" style="67" customWidth="1"/>
    <col min="788" max="788" width="2.85546875" style="67" customWidth="1"/>
    <col min="789" max="789" width="4.28515625" style="67" customWidth="1"/>
    <col min="790" max="790" width="2.85546875" style="67" customWidth="1"/>
    <col min="791" max="791" width="13.7109375" style="67" customWidth="1"/>
    <col min="792" max="792" width="2.85546875" style="67" customWidth="1"/>
    <col min="793" max="793" width="2" style="67" customWidth="1"/>
    <col min="794" max="794" width="8.85546875" style="67" customWidth="1"/>
    <col min="795" max="795" width="15.42578125" style="67" customWidth="1"/>
    <col min="796" max="798" width="8.85546875" style="67"/>
    <col min="799" max="799" width="15.42578125" style="67" customWidth="1"/>
    <col min="800" max="801" width="8.85546875" style="67"/>
    <col min="802" max="802" width="11.42578125" style="67" customWidth="1"/>
    <col min="803" max="803" width="15.42578125" style="67" customWidth="1"/>
    <col min="804" max="1029" width="8.85546875" style="67"/>
    <col min="1030" max="1030" width="1.7109375" style="67" customWidth="1"/>
    <col min="1031" max="1031" width="27.85546875" style="67" customWidth="1"/>
    <col min="1032" max="1032" width="22.42578125" style="67" customWidth="1"/>
    <col min="1033" max="1033" width="2.5703125" style="67" customWidth="1"/>
    <col min="1034" max="1034" width="2.85546875" style="67" customWidth="1"/>
    <col min="1035" max="1035" width="13.7109375" style="67" customWidth="1"/>
    <col min="1036" max="1036" width="2.85546875" style="67" customWidth="1"/>
    <col min="1037" max="1037" width="4.28515625" style="67" customWidth="1"/>
    <col min="1038" max="1038" width="2.85546875" style="67" customWidth="1"/>
    <col min="1039" max="1039" width="13.7109375" style="67" customWidth="1"/>
    <col min="1040" max="1040" width="2.85546875" style="67" customWidth="1"/>
    <col min="1041" max="1041" width="4.28515625" style="67" customWidth="1"/>
    <col min="1042" max="1042" width="2.85546875" style="67" customWidth="1"/>
    <col min="1043" max="1043" width="13.7109375" style="67" customWidth="1"/>
    <col min="1044" max="1044" width="2.85546875" style="67" customWidth="1"/>
    <col min="1045" max="1045" width="4.28515625" style="67" customWidth="1"/>
    <col min="1046" max="1046" width="2.85546875" style="67" customWidth="1"/>
    <col min="1047" max="1047" width="13.7109375" style="67" customWidth="1"/>
    <col min="1048" max="1048" width="2.85546875" style="67" customWidth="1"/>
    <col min="1049" max="1049" width="2" style="67" customWidth="1"/>
    <col min="1050" max="1050" width="8.85546875" style="67" customWidth="1"/>
    <col min="1051" max="1051" width="15.42578125" style="67" customWidth="1"/>
    <col min="1052" max="1054" width="8.85546875" style="67"/>
    <col min="1055" max="1055" width="15.42578125" style="67" customWidth="1"/>
    <col min="1056" max="1057" width="8.85546875" style="67"/>
    <col min="1058" max="1058" width="11.42578125" style="67" customWidth="1"/>
    <col min="1059" max="1059" width="15.42578125" style="67" customWidth="1"/>
    <col min="1060" max="1285" width="8.85546875" style="67"/>
    <col min="1286" max="1286" width="1.7109375" style="67" customWidth="1"/>
    <col min="1287" max="1287" width="27.85546875" style="67" customWidth="1"/>
    <col min="1288" max="1288" width="22.42578125" style="67" customWidth="1"/>
    <col min="1289" max="1289" width="2.5703125" style="67" customWidth="1"/>
    <col min="1290" max="1290" width="2.85546875" style="67" customWidth="1"/>
    <col min="1291" max="1291" width="13.7109375" style="67" customWidth="1"/>
    <col min="1292" max="1292" width="2.85546875" style="67" customWidth="1"/>
    <col min="1293" max="1293" width="4.28515625" style="67" customWidth="1"/>
    <col min="1294" max="1294" width="2.85546875" style="67" customWidth="1"/>
    <col min="1295" max="1295" width="13.7109375" style="67" customWidth="1"/>
    <col min="1296" max="1296" width="2.85546875" style="67" customWidth="1"/>
    <col min="1297" max="1297" width="4.28515625" style="67" customWidth="1"/>
    <col min="1298" max="1298" width="2.85546875" style="67" customWidth="1"/>
    <col min="1299" max="1299" width="13.7109375" style="67" customWidth="1"/>
    <col min="1300" max="1300" width="2.85546875" style="67" customWidth="1"/>
    <col min="1301" max="1301" width="4.28515625" style="67" customWidth="1"/>
    <col min="1302" max="1302" width="2.85546875" style="67" customWidth="1"/>
    <col min="1303" max="1303" width="13.7109375" style="67" customWidth="1"/>
    <col min="1304" max="1304" width="2.85546875" style="67" customWidth="1"/>
    <col min="1305" max="1305" width="2" style="67" customWidth="1"/>
    <col min="1306" max="1306" width="8.85546875" style="67" customWidth="1"/>
    <col min="1307" max="1307" width="15.42578125" style="67" customWidth="1"/>
    <col min="1308" max="1310" width="8.85546875" style="67"/>
    <col min="1311" max="1311" width="15.42578125" style="67" customWidth="1"/>
    <col min="1312" max="1313" width="8.85546875" style="67"/>
    <col min="1314" max="1314" width="11.42578125" style="67" customWidth="1"/>
    <col min="1315" max="1315" width="15.42578125" style="67" customWidth="1"/>
    <col min="1316" max="1541" width="8.85546875" style="67"/>
    <col min="1542" max="1542" width="1.7109375" style="67" customWidth="1"/>
    <col min="1543" max="1543" width="27.85546875" style="67" customWidth="1"/>
    <col min="1544" max="1544" width="22.42578125" style="67" customWidth="1"/>
    <col min="1545" max="1545" width="2.5703125" style="67" customWidth="1"/>
    <col min="1546" max="1546" width="2.85546875" style="67" customWidth="1"/>
    <col min="1547" max="1547" width="13.7109375" style="67" customWidth="1"/>
    <col min="1548" max="1548" width="2.85546875" style="67" customWidth="1"/>
    <col min="1549" max="1549" width="4.28515625" style="67" customWidth="1"/>
    <col min="1550" max="1550" width="2.85546875" style="67" customWidth="1"/>
    <col min="1551" max="1551" width="13.7109375" style="67" customWidth="1"/>
    <col min="1552" max="1552" width="2.85546875" style="67" customWidth="1"/>
    <col min="1553" max="1553" width="4.28515625" style="67" customWidth="1"/>
    <col min="1554" max="1554" width="2.85546875" style="67" customWidth="1"/>
    <col min="1555" max="1555" width="13.7109375" style="67" customWidth="1"/>
    <col min="1556" max="1556" width="2.85546875" style="67" customWidth="1"/>
    <col min="1557" max="1557" width="4.28515625" style="67" customWidth="1"/>
    <col min="1558" max="1558" width="2.85546875" style="67" customWidth="1"/>
    <col min="1559" max="1559" width="13.7109375" style="67" customWidth="1"/>
    <col min="1560" max="1560" width="2.85546875" style="67" customWidth="1"/>
    <col min="1561" max="1561" width="2" style="67" customWidth="1"/>
    <col min="1562" max="1562" width="8.85546875" style="67" customWidth="1"/>
    <col min="1563" max="1563" width="15.42578125" style="67" customWidth="1"/>
    <col min="1564" max="1566" width="8.85546875" style="67"/>
    <col min="1567" max="1567" width="15.42578125" style="67" customWidth="1"/>
    <col min="1568" max="1569" width="8.85546875" style="67"/>
    <col min="1570" max="1570" width="11.42578125" style="67" customWidth="1"/>
    <col min="1571" max="1571" width="15.42578125" style="67" customWidth="1"/>
    <col min="1572" max="1797" width="8.85546875" style="67"/>
    <col min="1798" max="1798" width="1.7109375" style="67" customWidth="1"/>
    <col min="1799" max="1799" width="27.85546875" style="67" customWidth="1"/>
    <col min="1800" max="1800" width="22.42578125" style="67" customWidth="1"/>
    <col min="1801" max="1801" width="2.5703125" style="67" customWidth="1"/>
    <col min="1802" max="1802" width="2.85546875" style="67" customWidth="1"/>
    <col min="1803" max="1803" width="13.7109375" style="67" customWidth="1"/>
    <col min="1804" max="1804" width="2.85546875" style="67" customWidth="1"/>
    <col min="1805" max="1805" width="4.28515625" style="67" customWidth="1"/>
    <col min="1806" max="1806" width="2.85546875" style="67" customWidth="1"/>
    <col min="1807" max="1807" width="13.7109375" style="67" customWidth="1"/>
    <col min="1808" max="1808" width="2.85546875" style="67" customWidth="1"/>
    <col min="1809" max="1809" width="4.28515625" style="67" customWidth="1"/>
    <col min="1810" max="1810" width="2.85546875" style="67" customWidth="1"/>
    <col min="1811" max="1811" width="13.7109375" style="67" customWidth="1"/>
    <col min="1812" max="1812" width="2.85546875" style="67" customWidth="1"/>
    <col min="1813" max="1813" width="4.28515625" style="67" customWidth="1"/>
    <col min="1814" max="1814" width="2.85546875" style="67" customWidth="1"/>
    <col min="1815" max="1815" width="13.7109375" style="67" customWidth="1"/>
    <col min="1816" max="1816" width="2.85546875" style="67" customWidth="1"/>
    <col min="1817" max="1817" width="2" style="67" customWidth="1"/>
    <col min="1818" max="1818" width="8.85546875" style="67" customWidth="1"/>
    <col min="1819" max="1819" width="15.42578125" style="67" customWidth="1"/>
    <col min="1820" max="1822" width="8.85546875" style="67"/>
    <col min="1823" max="1823" width="15.42578125" style="67" customWidth="1"/>
    <col min="1824" max="1825" width="8.85546875" style="67"/>
    <col min="1826" max="1826" width="11.42578125" style="67" customWidth="1"/>
    <col min="1827" max="1827" width="15.42578125" style="67" customWidth="1"/>
    <col min="1828" max="2053" width="8.85546875" style="67"/>
    <col min="2054" max="2054" width="1.7109375" style="67" customWidth="1"/>
    <col min="2055" max="2055" width="27.85546875" style="67" customWidth="1"/>
    <col min="2056" max="2056" width="22.42578125" style="67" customWidth="1"/>
    <col min="2057" max="2057" width="2.5703125" style="67" customWidth="1"/>
    <col min="2058" max="2058" width="2.85546875" style="67" customWidth="1"/>
    <col min="2059" max="2059" width="13.7109375" style="67" customWidth="1"/>
    <col min="2060" max="2060" width="2.85546875" style="67" customWidth="1"/>
    <col min="2061" max="2061" width="4.28515625" style="67" customWidth="1"/>
    <col min="2062" max="2062" width="2.85546875" style="67" customWidth="1"/>
    <col min="2063" max="2063" width="13.7109375" style="67" customWidth="1"/>
    <col min="2064" max="2064" width="2.85546875" style="67" customWidth="1"/>
    <col min="2065" max="2065" width="4.28515625" style="67" customWidth="1"/>
    <col min="2066" max="2066" width="2.85546875" style="67" customWidth="1"/>
    <col min="2067" max="2067" width="13.7109375" style="67" customWidth="1"/>
    <col min="2068" max="2068" width="2.85546875" style="67" customWidth="1"/>
    <col min="2069" max="2069" width="4.28515625" style="67" customWidth="1"/>
    <col min="2070" max="2070" width="2.85546875" style="67" customWidth="1"/>
    <col min="2071" max="2071" width="13.7109375" style="67" customWidth="1"/>
    <col min="2072" max="2072" width="2.85546875" style="67" customWidth="1"/>
    <col min="2073" max="2073" width="2" style="67" customWidth="1"/>
    <col min="2074" max="2074" width="8.85546875" style="67" customWidth="1"/>
    <col min="2075" max="2075" width="15.42578125" style="67" customWidth="1"/>
    <col min="2076" max="2078" width="8.85546875" style="67"/>
    <col min="2079" max="2079" width="15.42578125" style="67" customWidth="1"/>
    <col min="2080" max="2081" width="8.85546875" style="67"/>
    <col min="2082" max="2082" width="11.42578125" style="67" customWidth="1"/>
    <col min="2083" max="2083" width="15.42578125" style="67" customWidth="1"/>
    <col min="2084" max="2309" width="8.85546875" style="67"/>
    <col min="2310" max="2310" width="1.7109375" style="67" customWidth="1"/>
    <col min="2311" max="2311" width="27.85546875" style="67" customWidth="1"/>
    <col min="2312" max="2312" width="22.42578125" style="67" customWidth="1"/>
    <col min="2313" max="2313" width="2.5703125" style="67" customWidth="1"/>
    <col min="2314" max="2314" width="2.85546875" style="67" customWidth="1"/>
    <col min="2315" max="2315" width="13.7109375" style="67" customWidth="1"/>
    <col min="2316" max="2316" width="2.85546875" style="67" customWidth="1"/>
    <col min="2317" max="2317" width="4.28515625" style="67" customWidth="1"/>
    <col min="2318" max="2318" width="2.85546875" style="67" customWidth="1"/>
    <col min="2319" max="2319" width="13.7109375" style="67" customWidth="1"/>
    <col min="2320" max="2320" width="2.85546875" style="67" customWidth="1"/>
    <col min="2321" max="2321" width="4.28515625" style="67" customWidth="1"/>
    <col min="2322" max="2322" width="2.85546875" style="67" customWidth="1"/>
    <col min="2323" max="2323" width="13.7109375" style="67" customWidth="1"/>
    <col min="2324" max="2324" width="2.85546875" style="67" customWidth="1"/>
    <col min="2325" max="2325" width="4.28515625" style="67" customWidth="1"/>
    <col min="2326" max="2326" width="2.85546875" style="67" customWidth="1"/>
    <col min="2327" max="2327" width="13.7109375" style="67" customWidth="1"/>
    <col min="2328" max="2328" width="2.85546875" style="67" customWidth="1"/>
    <col min="2329" max="2329" width="2" style="67" customWidth="1"/>
    <col min="2330" max="2330" width="8.85546875" style="67" customWidth="1"/>
    <col min="2331" max="2331" width="15.42578125" style="67" customWidth="1"/>
    <col min="2332" max="2334" width="8.85546875" style="67"/>
    <col min="2335" max="2335" width="15.42578125" style="67" customWidth="1"/>
    <col min="2336" max="2337" width="8.85546875" style="67"/>
    <col min="2338" max="2338" width="11.42578125" style="67" customWidth="1"/>
    <col min="2339" max="2339" width="15.42578125" style="67" customWidth="1"/>
    <col min="2340" max="2565" width="8.85546875" style="67"/>
    <col min="2566" max="2566" width="1.7109375" style="67" customWidth="1"/>
    <col min="2567" max="2567" width="27.85546875" style="67" customWidth="1"/>
    <col min="2568" max="2568" width="22.42578125" style="67" customWidth="1"/>
    <col min="2569" max="2569" width="2.5703125" style="67" customWidth="1"/>
    <col min="2570" max="2570" width="2.85546875" style="67" customWidth="1"/>
    <col min="2571" max="2571" width="13.7109375" style="67" customWidth="1"/>
    <col min="2572" max="2572" width="2.85546875" style="67" customWidth="1"/>
    <col min="2573" max="2573" width="4.28515625" style="67" customWidth="1"/>
    <col min="2574" max="2574" width="2.85546875" style="67" customWidth="1"/>
    <col min="2575" max="2575" width="13.7109375" style="67" customWidth="1"/>
    <col min="2576" max="2576" width="2.85546875" style="67" customWidth="1"/>
    <col min="2577" max="2577" width="4.28515625" style="67" customWidth="1"/>
    <col min="2578" max="2578" width="2.85546875" style="67" customWidth="1"/>
    <col min="2579" max="2579" width="13.7109375" style="67" customWidth="1"/>
    <col min="2580" max="2580" width="2.85546875" style="67" customWidth="1"/>
    <col min="2581" max="2581" width="4.28515625" style="67" customWidth="1"/>
    <col min="2582" max="2582" width="2.85546875" style="67" customWidth="1"/>
    <col min="2583" max="2583" width="13.7109375" style="67" customWidth="1"/>
    <col min="2584" max="2584" width="2.85546875" style="67" customWidth="1"/>
    <col min="2585" max="2585" width="2" style="67" customWidth="1"/>
    <col min="2586" max="2586" width="8.85546875" style="67" customWidth="1"/>
    <col min="2587" max="2587" width="15.42578125" style="67" customWidth="1"/>
    <col min="2588" max="2590" width="8.85546875" style="67"/>
    <col min="2591" max="2591" width="15.42578125" style="67" customWidth="1"/>
    <col min="2592" max="2593" width="8.85546875" style="67"/>
    <col min="2594" max="2594" width="11.42578125" style="67" customWidth="1"/>
    <col min="2595" max="2595" width="15.42578125" style="67" customWidth="1"/>
    <col min="2596" max="2821" width="8.85546875" style="67"/>
    <col min="2822" max="2822" width="1.7109375" style="67" customWidth="1"/>
    <col min="2823" max="2823" width="27.85546875" style="67" customWidth="1"/>
    <col min="2824" max="2824" width="22.42578125" style="67" customWidth="1"/>
    <col min="2825" max="2825" width="2.5703125" style="67" customWidth="1"/>
    <col min="2826" max="2826" width="2.85546875" style="67" customWidth="1"/>
    <col min="2827" max="2827" width="13.7109375" style="67" customWidth="1"/>
    <col min="2828" max="2828" width="2.85546875" style="67" customWidth="1"/>
    <col min="2829" max="2829" width="4.28515625" style="67" customWidth="1"/>
    <col min="2830" max="2830" width="2.85546875" style="67" customWidth="1"/>
    <col min="2831" max="2831" width="13.7109375" style="67" customWidth="1"/>
    <col min="2832" max="2832" width="2.85546875" style="67" customWidth="1"/>
    <col min="2833" max="2833" width="4.28515625" style="67" customWidth="1"/>
    <col min="2834" max="2834" width="2.85546875" style="67" customWidth="1"/>
    <col min="2835" max="2835" width="13.7109375" style="67" customWidth="1"/>
    <col min="2836" max="2836" width="2.85546875" style="67" customWidth="1"/>
    <col min="2837" max="2837" width="4.28515625" style="67" customWidth="1"/>
    <col min="2838" max="2838" width="2.85546875" style="67" customWidth="1"/>
    <col min="2839" max="2839" width="13.7109375" style="67" customWidth="1"/>
    <col min="2840" max="2840" width="2.85546875" style="67" customWidth="1"/>
    <col min="2841" max="2841" width="2" style="67" customWidth="1"/>
    <col min="2842" max="2842" width="8.85546875" style="67" customWidth="1"/>
    <col min="2843" max="2843" width="15.42578125" style="67" customWidth="1"/>
    <col min="2844" max="2846" width="8.85546875" style="67"/>
    <col min="2847" max="2847" width="15.42578125" style="67" customWidth="1"/>
    <col min="2848" max="2849" width="8.85546875" style="67"/>
    <col min="2850" max="2850" width="11.42578125" style="67" customWidth="1"/>
    <col min="2851" max="2851" width="15.42578125" style="67" customWidth="1"/>
    <col min="2852" max="3077" width="8.85546875" style="67"/>
    <col min="3078" max="3078" width="1.7109375" style="67" customWidth="1"/>
    <col min="3079" max="3079" width="27.85546875" style="67" customWidth="1"/>
    <col min="3080" max="3080" width="22.42578125" style="67" customWidth="1"/>
    <col min="3081" max="3081" width="2.5703125" style="67" customWidth="1"/>
    <col min="3082" max="3082" width="2.85546875" style="67" customWidth="1"/>
    <col min="3083" max="3083" width="13.7109375" style="67" customWidth="1"/>
    <col min="3084" max="3084" width="2.85546875" style="67" customWidth="1"/>
    <col min="3085" max="3085" width="4.28515625" style="67" customWidth="1"/>
    <col min="3086" max="3086" width="2.85546875" style="67" customWidth="1"/>
    <col min="3087" max="3087" width="13.7109375" style="67" customWidth="1"/>
    <col min="3088" max="3088" width="2.85546875" style="67" customWidth="1"/>
    <col min="3089" max="3089" width="4.28515625" style="67" customWidth="1"/>
    <col min="3090" max="3090" width="2.85546875" style="67" customWidth="1"/>
    <col min="3091" max="3091" width="13.7109375" style="67" customWidth="1"/>
    <col min="3092" max="3092" width="2.85546875" style="67" customWidth="1"/>
    <col min="3093" max="3093" width="4.28515625" style="67" customWidth="1"/>
    <col min="3094" max="3094" width="2.85546875" style="67" customWidth="1"/>
    <col min="3095" max="3095" width="13.7109375" style="67" customWidth="1"/>
    <col min="3096" max="3096" width="2.85546875" style="67" customWidth="1"/>
    <col min="3097" max="3097" width="2" style="67" customWidth="1"/>
    <col min="3098" max="3098" width="8.85546875" style="67" customWidth="1"/>
    <col min="3099" max="3099" width="15.42578125" style="67" customWidth="1"/>
    <col min="3100" max="3102" width="8.85546875" style="67"/>
    <col min="3103" max="3103" width="15.42578125" style="67" customWidth="1"/>
    <col min="3104" max="3105" width="8.85546875" style="67"/>
    <col min="3106" max="3106" width="11.42578125" style="67" customWidth="1"/>
    <col min="3107" max="3107" width="15.42578125" style="67" customWidth="1"/>
    <col min="3108" max="3333" width="8.85546875" style="67"/>
    <col min="3334" max="3334" width="1.7109375" style="67" customWidth="1"/>
    <col min="3335" max="3335" width="27.85546875" style="67" customWidth="1"/>
    <col min="3336" max="3336" width="22.42578125" style="67" customWidth="1"/>
    <col min="3337" max="3337" width="2.5703125" style="67" customWidth="1"/>
    <col min="3338" max="3338" width="2.85546875" style="67" customWidth="1"/>
    <col min="3339" max="3339" width="13.7109375" style="67" customWidth="1"/>
    <col min="3340" max="3340" width="2.85546875" style="67" customWidth="1"/>
    <col min="3341" max="3341" width="4.28515625" style="67" customWidth="1"/>
    <col min="3342" max="3342" width="2.85546875" style="67" customWidth="1"/>
    <col min="3343" max="3343" width="13.7109375" style="67" customWidth="1"/>
    <col min="3344" max="3344" width="2.85546875" style="67" customWidth="1"/>
    <col min="3345" max="3345" width="4.28515625" style="67" customWidth="1"/>
    <col min="3346" max="3346" width="2.85546875" style="67" customWidth="1"/>
    <col min="3347" max="3347" width="13.7109375" style="67" customWidth="1"/>
    <col min="3348" max="3348" width="2.85546875" style="67" customWidth="1"/>
    <col min="3349" max="3349" width="4.28515625" style="67" customWidth="1"/>
    <col min="3350" max="3350" width="2.85546875" style="67" customWidth="1"/>
    <col min="3351" max="3351" width="13.7109375" style="67" customWidth="1"/>
    <col min="3352" max="3352" width="2.85546875" style="67" customWidth="1"/>
    <col min="3353" max="3353" width="2" style="67" customWidth="1"/>
    <col min="3354" max="3354" width="8.85546875" style="67" customWidth="1"/>
    <col min="3355" max="3355" width="15.42578125" style="67" customWidth="1"/>
    <col min="3356" max="3358" width="8.85546875" style="67"/>
    <col min="3359" max="3359" width="15.42578125" style="67" customWidth="1"/>
    <col min="3360" max="3361" width="8.85546875" style="67"/>
    <col min="3362" max="3362" width="11.42578125" style="67" customWidth="1"/>
    <col min="3363" max="3363" width="15.42578125" style="67" customWidth="1"/>
    <col min="3364" max="3589" width="8.85546875" style="67"/>
    <col min="3590" max="3590" width="1.7109375" style="67" customWidth="1"/>
    <col min="3591" max="3591" width="27.85546875" style="67" customWidth="1"/>
    <col min="3592" max="3592" width="22.42578125" style="67" customWidth="1"/>
    <col min="3593" max="3593" width="2.5703125" style="67" customWidth="1"/>
    <col min="3594" max="3594" width="2.85546875" style="67" customWidth="1"/>
    <col min="3595" max="3595" width="13.7109375" style="67" customWidth="1"/>
    <col min="3596" max="3596" width="2.85546875" style="67" customWidth="1"/>
    <col min="3597" max="3597" width="4.28515625" style="67" customWidth="1"/>
    <col min="3598" max="3598" width="2.85546875" style="67" customWidth="1"/>
    <col min="3599" max="3599" width="13.7109375" style="67" customWidth="1"/>
    <col min="3600" max="3600" width="2.85546875" style="67" customWidth="1"/>
    <col min="3601" max="3601" width="4.28515625" style="67" customWidth="1"/>
    <col min="3602" max="3602" width="2.85546875" style="67" customWidth="1"/>
    <col min="3603" max="3603" width="13.7109375" style="67" customWidth="1"/>
    <col min="3604" max="3604" width="2.85546875" style="67" customWidth="1"/>
    <col min="3605" max="3605" width="4.28515625" style="67" customWidth="1"/>
    <col min="3606" max="3606" width="2.85546875" style="67" customWidth="1"/>
    <col min="3607" max="3607" width="13.7109375" style="67" customWidth="1"/>
    <col min="3608" max="3608" width="2.85546875" style="67" customWidth="1"/>
    <col min="3609" max="3609" width="2" style="67" customWidth="1"/>
    <col min="3610" max="3610" width="8.85546875" style="67" customWidth="1"/>
    <col min="3611" max="3611" width="15.42578125" style="67" customWidth="1"/>
    <col min="3612" max="3614" width="8.85546875" style="67"/>
    <col min="3615" max="3615" width="15.42578125" style="67" customWidth="1"/>
    <col min="3616" max="3617" width="8.85546875" style="67"/>
    <col min="3618" max="3618" width="11.42578125" style="67" customWidth="1"/>
    <col min="3619" max="3619" width="15.42578125" style="67" customWidth="1"/>
    <col min="3620" max="3845" width="8.85546875" style="67"/>
    <col min="3846" max="3846" width="1.7109375" style="67" customWidth="1"/>
    <col min="3847" max="3847" width="27.85546875" style="67" customWidth="1"/>
    <col min="3848" max="3848" width="22.42578125" style="67" customWidth="1"/>
    <col min="3849" max="3849" width="2.5703125" style="67" customWidth="1"/>
    <col min="3850" max="3850" width="2.85546875" style="67" customWidth="1"/>
    <col min="3851" max="3851" width="13.7109375" style="67" customWidth="1"/>
    <col min="3852" max="3852" width="2.85546875" style="67" customWidth="1"/>
    <col min="3853" max="3853" width="4.28515625" style="67" customWidth="1"/>
    <col min="3854" max="3854" width="2.85546875" style="67" customWidth="1"/>
    <col min="3855" max="3855" width="13.7109375" style="67" customWidth="1"/>
    <col min="3856" max="3856" width="2.85546875" style="67" customWidth="1"/>
    <col min="3857" max="3857" width="4.28515625" style="67" customWidth="1"/>
    <col min="3858" max="3858" width="2.85546875" style="67" customWidth="1"/>
    <col min="3859" max="3859" width="13.7109375" style="67" customWidth="1"/>
    <col min="3860" max="3860" width="2.85546875" style="67" customWidth="1"/>
    <col min="3861" max="3861" width="4.28515625" style="67" customWidth="1"/>
    <col min="3862" max="3862" width="2.85546875" style="67" customWidth="1"/>
    <col min="3863" max="3863" width="13.7109375" style="67" customWidth="1"/>
    <col min="3864" max="3864" width="2.85546875" style="67" customWidth="1"/>
    <col min="3865" max="3865" width="2" style="67" customWidth="1"/>
    <col min="3866" max="3866" width="8.85546875" style="67" customWidth="1"/>
    <col min="3867" max="3867" width="15.42578125" style="67" customWidth="1"/>
    <col min="3868" max="3870" width="8.85546875" style="67"/>
    <col min="3871" max="3871" width="15.42578125" style="67" customWidth="1"/>
    <col min="3872" max="3873" width="8.85546875" style="67"/>
    <col min="3874" max="3874" width="11.42578125" style="67" customWidth="1"/>
    <col min="3875" max="3875" width="15.42578125" style="67" customWidth="1"/>
    <col min="3876" max="4101" width="8.85546875" style="67"/>
    <col min="4102" max="4102" width="1.7109375" style="67" customWidth="1"/>
    <col min="4103" max="4103" width="27.85546875" style="67" customWidth="1"/>
    <col min="4104" max="4104" width="22.42578125" style="67" customWidth="1"/>
    <col min="4105" max="4105" width="2.5703125" style="67" customWidth="1"/>
    <col min="4106" max="4106" width="2.85546875" style="67" customWidth="1"/>
    <col min="4107" max="4107" width="13.7109375" style="67" customWidth="1"/>
    <col min="4108" max="4108" width="2.85546875" style="67" customWidth="1"/>
    <col min="4109" max="4109" width="4.28515625" style="67" customWidth="1"/>
    <col min="4110" max="4110" width="2.85546875" style="67" customWidth="1"/>
    <col min="4111" max="4111" width="13.7109375" style="67" customWidth="1"/>
    <col min="4112" max="4112" width="2.85546875" style="67" customWidth="1"/>
    <col min="4113" max="4113" width="4.28515625" style="67" customWidth="1"/>
    <col min="4114" max="4114" width="2.85546875" style="67" customWidth="1"/>
    <col min="4115" max="4115" width="13.7109375" style="67" customWidth="1"/>
    <col min="4116" max="4116" width="2.85546875" style="67" customWidth="1"/>
    <col min="4117" max="4117" width="4.28515625" style="67" customWidth="1"/>
    <col min="4118" max="4118" width="2.85546875" style="67" customWidth="1"/>
    <col min="4119" max="4119" width="13.7109375" style="67" customWidth="1"/>
    <col min="4120" max="4120" width="2.85546875" style="67" customWidth="1"/>
    <col min="4121" max="4121" width="2" style="67" customWidth="1"/>
    <col min="4122" max="4122" width="8.85546875" style="67" customWidth="1"/>
    <col min="4123" max="4123" width="15.42578125" style="67" customWidth="1"/>
    <col min="4124" max="4126" width="8.85546875" style="67"/>
    <col min="4127" max="4127" width="15.42578125" style="67" customWidth="1"/>
    <col min="4128" max="4129" width="8.85546875" style="67"/>
    <col min="4130" max="4130" width="11.42578125" style="67" customWidth="1"/>
    <col min="4131" max="4131" width="15.42578125" style="67" customWidth="1"/>
    <col min="4132" max="4357" width="8.85546875" style="67"/>
    <col min="4358" max="4358" width="1.7109375" style="67" customWidth="1"/>
    <col min="4359" max="4359" width="27.85546875" style="67" customWidth="1"/>
    <col min="4360" max="4360" width="22.42578125" style="67" customWidth="1"/>
    <col min="4361" max="4361" width="2.5703125" style="67" customWidth="1"/>
    <col min="4362" max="4362" width="2.85546875" style="67" customWidth="1"/>
    <col min="4363" max="4363" width="13.7109375" style="67" customWidth="1"/>
    <col min="4364" max="4364" width="2.85546875" style="67" customWidth="1"/>
    <col min="4365" max="4365" width="4.28515625" style="67" customWidth="1"/>
    <col min="4366" max="4366" width="2.85546875" style="67" customWidth="1"/>
    <col min="4367" max="4367" width="13.7109375" style="67" customWidth="1"/>
    <col min="4368" max="4368" width="2.85546875" style="67" customWidth="1"/>
    <col min="4369" max="4369" width="4.28515625" style="67" customWidth="1"/>
    <col min="4370" max="4370" width="2.85546875" style="67" customWidth="1"/>
    <col min="4371" max="4371" width="13.7109375" style="67" customWidth="1"/>
    <col min="4372" max="4372" width="2.85546875" style="67" customWidth="1"/>
    <col min="4373" max="4373" width="4.28515625" style="67" customWidth="1"/>
    <col min="4374" max="4374" width="2.85546875" style="67" customWidth="1"/>
    <col min="4375" max="4375" width="13.7109375" style="67" customWidth="1"/>
    <col min="4376" max="4376" width="2.85546875" style="67" customWidth="1"/>
    <col min="4377" max="4377" width="2" style="67" customWidth="1"/>
    <col min="4378" max="4378" width="8.85546875" style="67" customWidth="1"/>
    <col min="4379" max="4379" width="15.42578125" style="67" customWidth="1"/>
    <col min="4380" max="4382" width="8.85546875" style="67"/>
    <col min="4383" max="4383" width="15.42578125" style="67" customWidth="1"/>
    <col min="4384" max="4385" width="8.85546875" style="67"/>
    <col min="4386" max="4386" width="11.42578125" style="67" customWidth="1"/>
    <col min="4387" max="4387" width="15.42578125" style="67" customWidth="1"/>
    <col min="4388" max="4613" width="8.85546875" style="67"/>
    <col min="4614" max="4614" width="1.7109375" style="67" customWidth="1"/>
    <col min="4615" max="4615" width="27.85546875" style="67" customWidth="1"/>
    <col min="4616" max="4616" width="22.42578125" style="67" customWidth="1"/>
    <col min="4617" max="4617" width="2.5703125" style="67" customWidth="1"/>
    <col min="4618" max="4618" width="2.85546875" style="67" customWidth="1"/>
    <col min="4619" max="4619" width="13.7109375" style="67" customWidth="1"/>
    <col min="4620" max="4620" width="2.85546875" style="67" customWidth="1"/>
    <col min="4621" max="4621" width="4.28515625" style="67" customWidth="1"/>
    <col min="4622" max="4622" width="2.85546875" style="67" customWidth="1"/>
    <col min="4623" max="4623" width="13.7109375" style="67" customWidth="1"/>
    <col min="4624" max="4624" width="2.85546875" style="67" customWidth="1"/>
    <col min="4625" max="4625" width="4.28515625" style="67" customWidth="1"/>
    <col min="4626" max="4626" width="2.85546875" style="67" customWidth="1"/>
    <col min="4627" max="4627" width="13.7109375" style="67" customWidth="1"/>
    <col min="4628" max="4628" width="2.85546875" style="67" customWidth="1"/>
    <col min="4629" max="4629" width="4.28515625" style="67" customWidth="1"/>
    <col min="4630" max="4630" width="2.85546875" style="67" customWidth="1"/>
    <col min="4631" max="4631" width="13.7109375" style="67" customWidth="1"/>
    <col min="4632" max="4632" width="2.85546875" style="67" customWidth="1"/>
    <col min="4633" max="4633" width="2" style="67" customWidth="1"/>
    <col min="4634" max="4634" width="8.85546875" style="67" customWidth="1"/>
    <col min="4635" max="4635" width="15.42578125" style="67" customWidth="1"/>
    <col min="4636" max="4638" width="8.85546875" style="67"/>
    <col min="4639" max="4639" width="15.42578125" style="67" customWidth="1"/>
    <col min="4640" max="4641" width="8.85546875" style="67"/>
    <col min="4642" max="4642" width="11.42578125" style="67" customWidth="1"/>
    <col min="4643" max="4643" width="15.42578125" style="67" customWidth="1"/>
    <col min="4644" max="4869" width="8.85546875" style="67"/>
    <col min="4870" max="4870" width="1.7109375" style="67" customWidth="1"/>
    <col min="4871" max="4871" width="27.85546875" style="67" customWidth="1"/>
    <col min="4872" max="4872" width="22.42578125" style="67" customWidth="1"/>
    <col min="4873" max="4873" width="2.5703125" style="67" customWidth="1"/>
    <col min="4874" max="4874" width="2.85546875" style="67" customWidth="1"/>
    <col min="4875" max="4875" width="13.7109375" style="67" customWidth="1"/>
    <col min="4876" max="4876" width="2.85546875" style="67" customWidth="1"/>
    <col min="4877" max="4877" width="4.28515625" style="67" customWidth="1"/>
    <col min="4878" max="4878" width="2.85546875" style="67" customWidth="1"/>
    <col min="4879" max="4879" width="13.7109375" style="67" customWidth="1"/>
    <col min="4880" max="4880" width="2.85546875" style="67" customWidth="1"/>
    <col min="4881" max="4881" width="4.28515625" style="67" customWidth="1"/>
    <col min="4882" max="4882" width="2.85546875" style="67" customWidth="1"/>
    <col min="4883" max="4883" width="13.7109375" style="67" customWidth="1"/>
    <col min="4884" max="4884" width="2.85546875" style="67" customWidth="1"/>
    <col min="4885" max="4885" width="4.28515625" style="67" customWidth="1"/>
    <col min="4886" max="4886" width="2.85546875" style="67" customWidth="1"/>
    <col min="4887" max="4887" width="13.7109375" style="67" customWidth="1"/>
    <col min="4888" max="4888" width="2.85546875" style="67" customWidth="1"/>
    <col min="4889" max="4889" width="2" style="67" customWidth="1"/>
    <col min="4890" max="4890" width="8.85546875" style="67" customWidth="1"/>
    <col min="4891" max="4891" width="15.42578125" style="67" customWidth="1"/>
    <col min="4892" max="4894" width="8.85546875" style="67"/>
    <col min="4895" max="4895" width="15.42578125" style="67" customWidth="1"/>
    <col min="4896" max="4897" width="8.85546875" style="67"/>
    <col min="4898" max="4898" width="11.42578125" style="67" customWidth="1"/>
    <col min="4899" max="4899" width="15.42578125" style="67" customWidth="1"/>
    <col min="4900" max="5125" width="8.85546875" style="67"/>
    <col min="5126" max="5126" width="1.7109375" style="67" customWidth="1"/>
    <col min="5127" max="5127" width="27.85546875" style="67" customWidth="1"/>
    <col min="5128" max="5128" width="22.42578125" style="67" customWidth="1"/>
    <col min="5129" max="5129" width="2.5703125" style="67" customWidth="1"/>
    <col min="5130" max="5130" width="2.85546875" style="67" customWidth="1"/>
    <col min="5131" max="5131" width="13.7109375" style="67" customWidth="1"/>
    <col min="5132" max="5132" width="2.85546875" style="67" customWidth="1"/>
    <col min="5133" max="5133" width="4.28515625" style="67" customWidth="1"/>
    <col min="5134" max="5134" width="2.85546875" style="67" customWidth="1"/>
    <col min="5135" max="5135" width="13.7109375" style="67" customWidth="1"/>
    <col min="5136" max="5136" width="2.85546875" style="67" customWidth="1"/>
    <col min="5137" max="5137" width="4.28515625" style="67" customWidth="1"/>
    <col min="5138" max="5138" width="2.85546875" style="67" customWidth="1"/>
    <col min="5139" max="5139" width="13.7109375" style="67" customWidth="1"/>
    <col min="5140" max="5140" width="2.85546875" style="67" customWidth="1"/>
    <col min="5141" max="5141" width="4.28515625" style="67" customWidth="1"/>
    <col min="5142" max="5142" width="2.85546875" style="67" customWidth="1"/>
    <col min="5143" max="5143" width="13.7109375" style="67" customWidth="1"/>
    <col min="5144" max="5144" width="2.85546875" style="67" customWidth="1"/>
    <col min="5145" max="5145" width="2" style="67" customWidth="1"/>
    <col min="5146" max="5146" width="8.85546875" style="67" customWidth="1"/>
    <col min="5147" max="5147" width="15.42578125" style="67" customWidth="1"/>
    <col min="5148" max="5150" width="8.85546875" style="67"/>
    <col min="5151" max="5151" width="15.42578125" style="67" customWidth="1"/>
    <col min="5152" max="5153" width="8.85546875" style="67"/>
    <col min="5154" max="5154" width="11.42578125" style="67" customWidth="1"/>
    <col min="5155" max="5155" width="15.42578125" style="67" customWidth="1"/>
    <col min="5156" max="5381" width="8.85546875" style="67"/>
    <col min="5382" max="5382" width="1.7109375" style="67" customWidth="1"/>
    <col min="5383" max="5383" width="27.85546875" style="67" customWidth="1"/>
    <col min="5384" max="5384" width="22.42578125" style="67" customWidth="1"/>
    <col min="5385" max="5385" width="2.5703125" style="67" customWidth="1"/>
    <col min="5386" max="5386" width="2.85546875" style="67" customWidth="1"/>
    <col min="5387" max="5387" width="13.7109375" style="67" customWidth="1"/>
    <col min="5388" max="5388" width="2.85546875" style="67" customWidth="1"/>
    <col min="5389" max="5389" width="4.28515625" style="67" customWidth="1"/>
    <col min="5390" max="5390" width="2.85546875" style="67" customWidth="1"/>
    <col min="5391" max="5391" width="13.7109375" style="67" customWidth="1"/>
    <col min="5392" max="5392" width="2.85546875" style="67" customWidth="1"/>
    <col min="5393" max="5393" width="4.28515625" style="67" customWidth="1"/>
    <col min="5394" max="5394" width="2.85546875" style="67" customWidth="1"/>
    <col min="5395" max="5395" width="13.7109375" style="67" customWidth="1"/>
    <col min="5396" max="5396" width="2.85546875" style="67" customWidth="1"/>
    <col min="5397" max="5397" width="4.28515625" style="67" customWidth="1"/>
    <col min="5398" max="5398" width="2.85546875" style="67" customWidth="1"/>
    <col min="5399" max="5399" width="13.7109375" style="67" customWidth="1"/>
    <col min="5400" max="5400" width="2.85546875" style="67" customWidth="1"/>
    <col min="5401" max="5401" width="2" style="67" customWidth="1"/>
    <col min="5402" max="5402" width="8.85546875" style="67" customWidth="1"/>
    <col min="5403" max="5403" width="15.42578125" style="67" customWidth="1"/>
    <col min="5404" max="5406" width="8.85546875" style="67"/>
    <col min="5407" max="5407" width="15.42578125" style="67" customWidth="1"/>
    <col min="5408" max="5409" width="8.85546875" style="67"/>
    <col min="5410" max="5410" width="11.42578125" style="67" customWidth="1"/>
    <col min="5411" max="5411" width="15.42578125" style="67" customWidth="1"/>
    <col min="5412" max="5637" width="8.85546875" style="67"/>
    <col min="5638" max="5638" width="1.7109375" style="67" customWidth="1"/>
    <col min="5639" max="5639" width="27.85546875" style="67" customWidth="1"/>
    <col min="5640" max="5640" width="22.42578125" style="67" customWidth="1"/>
    <col min="5641" max="5641" width="2.5703125" style="67" customWidth="1"/>
    <col min="5642" max="5642" width="2.85546875" style="67" customWidth="1"/>
    <col min="5643" max="5643" width="13.7109375" style="67" customWidth="1"/>
    <col min="5644" max="5644" width="2.85546875" style="67" customWidth="1"/>
    <col min="5645" max="5645" width="4.28515625" style="67" customWidth="1"/>
    <col min="5646" max="5646" width="2.85546875" style="67" customWidth="1"/>
    <col min="5647" max="5647" width="13.7109375" style="67" customWidth="1"/>
    <col min="5648" max="5648" width="2.85546875" style="67" customWidth="1"/>
    <col min="5649" max="5649" width="4.28515625" style="67" customWidth="1"/>
    <col min="5650" max="5650" width="2.85546875" style="67" customWidth="1"/>
    <col min="5651" max="5651" width="13.7109375" style="67" customWidth="1"/>
    <col min="5652" max="5652" width="2.85546875" style="67" customWidth="1"/>
    <col min="5653" max="5653" width="4.28515625" style="67" customWidth="1"/>
    <col min="5654" max="5654" width="2.85546875" style="67" customWidth="1"/>
    <col min="5655" max="5655" width="13.7109375" style="67" customWidth="1"/>
    <col min="5656" max="5656" width="2.85546875" style="67" customWidth="1"/>
    <col min="5657" max="5657" width="2" style="67" customWidth="1"/>
    <col min="5658" max="5658" width="8.85546875" style="67" customWidth="1"/>
    <col min="5659" max="5659" width="15.42578125" style="67" customWidth="1"/>
    <col min="5660" max="5662" width="8.85546875" style="67"/>
    <col min="5663" max="5663" width="15.42578125" style="67" customWidth="1"/>
    <col min="5664" max="5665" width="8.85546875" style="67"/>
    <col min="5666" max="5666" width="11.42578125" style="67" customWidth="1"/>
    <col min="5667" max="5667" width="15.42578125" style="67" customWidth="1"/>
    <col min="5668" max="5893" width="8.85546875" style="67"/>
    <col min="5894" max="5894" width="1.7109375" style="67" customWidth="1"/>
    <col min="5895" max="5895" width="27.85546875" style="67" customWidth="1"/>
    <col min="5896" max="5896" width="22.42578125" style="67" customWidth="1"/>
    <col min="5897" max="5897" width="2.5703125" style="67" customWidth="1"/>
    <col min="5898" max="5898" width="2.85546875" style="67" customWidth="1"/>
    <col min="5899" max="5899" width="13.7109375" style="67" customWidth="1"/>
    <col min="5900" max="5900" width="2.85546875" style="67" customWidth="1"/>
    <col min="5901" max="5901" width="4.28515625" style="67" customWidth="1"/>
    <col min="5902" max="5902" width="2.85546875" style="67" customWidth="1"/>
    <col min="5903" max="5903" width="13.7109375" style="67" customWidth="1"/>
    <col min="5904" max="5904" width="2.85546875" style="67" customWidth="1"/>
    <col min="5905" max="5905" width="4.28515625" style="67" customWidth="1"/>
    <col min="5906" max="5906" width="2.85546875" style="67" customWidth="1"/>
    <col min="5907" max="5907" width="13.7109375" style="67" customWidth="1"/>
    <col min="5908" max="5908" width="2.85546875" style="67" customWidth="1"/>
    <col min="5909" max="5909" width="4.28515625" style="67" customWidth="1"/>
    <col min="5910" max="5910" width="2.85546875" style="67" customWidth="1"/>
    <col min="5911" max="5911" width="13.7109375" style="67" customWidth="1"/>
    <col min="5912" max="5912" width="2.85546875" style="67" customWidth="1"/>
    <col min="5913" max="5913" width="2" style="67" customWidth="1"/>
    <col min="5914" max="5914" width="8.85546875" style="67" customWidth="1"/>
    <col min="5915" max="5915" width="15.42578125" style="67" customWidth="1"/>
    <col min="5916" max="5918" width="8.85546875" style="67"/>
    <col min="5919" max="5919" width="15.42578125" style="67" customWidth="1"/>
    <col min="5920" max="5921" width="8.85546875" style="67"/>
    <col min="5922" max="5922" width="11.42578125" style="67" customWidth="1"/>
    <col min="5923" max="5923" width="15.42578125" style="67" customWidth="1"/>
    <col min="5924" max="6149" width="8.85546875" style="67"/>
    <col min="6150" max="6150" width="1.7109375" style="67" customWidth="1"/>
    <col min="6151" max="6151" width="27.85546875" style="67" customWidth="1"/>
    <col min="6152" max="6152" width="22.42578125" style="67" customWidth="1"/>
    <col min="6153" max="6153" width="2.5703125" style="67" customWidth="1"/>
    <col min="6154" max="6154" width="2.85546875" style="67" customWidth="1"/>
    <col min="6155" max="6155" width="13.7109375" style="67" customWidth="1"/>
    <col min="6156" max="6156" width="2.85546875" style="67" customWidth="1"/>
    <col min="6157" max="6157" width="4.28515625" style="67" customWidth="1"/>
    <col min="6158" max="6158" width="2.85546875" style="67" customWidth="1"/>
    <col min="6159" max="6159" width="13.7109375" style="67" customWidth="1"/>
    <col min="6160" max="6160" width="2.85546875" style="67" customWidth="1"/>
    <col min="6161" max="6161" width="4.28515625" style="67" customWidth="1"/>
    <col min="6162" max="6162" width="2.85546875" style="67" customWidth="1"/>
    <col min="6163" max="6163" width="13.7109375" style="67" customWidth="1"/>
    <col min="6164" max="6164" width="2.85546875" style="67" customWidth="1"/>
    <col min="6165" max="6165" width="4.28515625" style="67" customWidth="1"/>
    <col min="6166" max="6166" width="2.85546875" style="67" customWidth="1"/>
    <col min="6167" max="6167" width="13.7109375" style="67" customWidth="1"/>
    <col min="6168" max="6168" width="2.85546875" style="67" customWidth="1"/>
    <col min="6169" max="6169" width="2" style="67" customWidth="1"/>
    <col min="6170" max="6170" width="8.85546875" style="67" customWidth="1"/>
    <col min="6171" max="6171" width="15.42578125" style="67" customWidth="1"/>
    <col min="6172" max="6174" width="8.85546875" style="67"/>
    <col min="6175" max="6175" width="15.42578125" style="67" customWidth="1"/>
    <col min="6176" max="6177" width="8.85546875" style="67"/>
    <col min="6178" max="6178" width="11.42578125" style="67" customWidth="1"/>
    <col min="6179" max="6179" width="15.42578125" style="67" customWidth="1"/>
    <col min="6180" max="6405" width="8.85546875" style="67"/>
    <col min="6406" max="6406" width="1.7109375" style="67" customWidth="1"/>
    <col min="6407" max="6407" width="27.85546875" style="67" customWidth="1"/>
    <col min="6408" max="6408" width="22.42578125" style="67" customWidth="1"/>
    <col min="6409" max="6409" width="2.5703125" style="67" customWidth="1"/>
    <col min="6410" max="6410" width="2.85546875" style="67" customWidth="1"/>
    <col min="6411" max="6411" width="13.7109375" style="67" customWidth="1"/>
    <col min="6412" max="6412" width="2.85546875" style="67" customWidth="1"/>
    <col min="6413" max="6413" width="4.28515625" style="67" customWidth="1"/>
    <col min="6414" max="6414" width="2.85546875" style="67" customWidth="1"/>
    <col min="6415" max="6415" width="13.7109375" style="67" customWidth="1"/>
    <col min="6416" max="6416" width="2.85546875" style="67" customWidth="1"/>
    <col min="6417" max="6417" width="4.28515625" style="67" customWidth="1"/>
    <col min="6418" max="6418" width="2.85546875" style="67" customWidth="1"/>
    <col min="6419" max="6419" width="13.7109375" style="67" customWidth="1"/>
    <col min="6420" max="6420" width="2.85546875" style="67" customWidth="1"/>
    <col min="6421" max="6421" width="4.28515625" style="67" customWidth="1"/>
    <col min="6422" max="6422" width="2.85546875" style="67" customWidth="1"/>
    <col min="6423" max="6423" width="13.7109375" style="67" customWidth="1"/>
    <col min="6424" max="6424" width="2.85546875" style="67" customWidth="1"/>
    <col min="6425" max="6425" width="2" style="67" customWidth="1"/>
    <col min="6426" max="6426" width="8.85546875" style="67" customWidth="1"/>
    <col min="6427" max="6427" width="15.42578125" style="67" customWidth="1"/>
    <col min="6428" max="6430" width="8.85546875" style="67"/>
    <col min="6431" max="6431" width="15.42578125" style="67" customWidth="1"/>
    <col min="6432" max="6433" width="8.85546875" style="67"/>
    <col min="6434" max="6434" width="11.42578125" style="67" customWidth="1"/>
    <col min="6435" max="6435" width="15.42578125" style="67" customWidth="1"/>
    <col min="6436" max="6661" width="8.85546875" style="67"/>
    <col min="6662" max="6662" width="1.7109375" style="67" customWidth="1"/>
    <col min="6663" max="6663" width="27.85546875" style="67" customWidth="1"/>
    <col min="6664" max="6664" width="22.42578125" style="67" customWidth="1"/>
    <col min="6665" max="6665" width="2.5703125" style="67" customWidth="1"/>
    <col min="6666" max="6666" width="2.85546875" style="67" customWidth="1"/>
    <col min="6667" max="6667" width="13.7109375" style="67" customWidth="1"/>
    <col min="6668" max="6668" width="2.85546875" style="67" customWidth="1"/>
    <col min="6669" max="6669" width="4.28515625" style="67" customWidth="1"/>
    <col min="6670" max="6670" width="2.85546875" style="67" customWidth="1"/>
    <col min="6671" max="6671" width="13.7109375" style="67" customWidth="1"/>
    <col min="6672" max="6672" width="2.85546875" style="67" customWidth="1"/>
    <col min="6673" max="6673" width="4.28515625" style="67" customWidth="1"/>
    <col min="6674" max="6674" width="2.85546875" style="67" customWidth="1"/>
    <col min="6675" max="6675" width="13.7109375" style="67" customWidth="1"/>
    <col min="6676" max="6676" width="2.85546875" style="67" customWidth="1"/>
    <col min="6677" max="6677" width="4.28515625" style="67" customWidth="1"/>
    <col min="6678" max="6678" width="2.85546875" style="67" customWidth="1"/>
    <col min="6679" max="6679" width="13.7109375" style="67" customWidth="1"/>
    <col min="6680" max="6680" width="2.85546875" style="67" customWidth="1"/>
    <col min="6681" max="6681" width="2" style="67" customWidth="1"/>
    <col min="6682" max="6682" width="8.85546875" style="67" customWidth="1"/>
    <col min="6683" max="6683" width="15.42578125" style="67" customWidth="1"/>
    <col min="6684" max="6686" width="8.85546875" style="67"/>
    <col min="6687" max="6687" width="15.42578125" style="67" customWidth="1"/>
    <col min="6688" max="6689" width="8.85546875" style="67"/>
    <col min="6690" max="6690" width="11.42578125" style="67" customWidth="1"/>
    <col min="6691" max="6691" width="15.42578125" style="67" customWidth="1"/>
    <col min="6692" max="6917" width="8.85546875" style="67"/>
    <col min="6918" max="6918" width="1.7109375" style="67" customWidth="1"/>
    <col min="6919" max="6919" width="27.85546875" style="67" customWidth="1"/>
    <col min="6920" max="6920" width="22.42578125" style="67" customWidth="1"/>
    <col min="6921" max="6921" width="2.5703125" style="67" customWidth="1"/>
    <col min="6922" max="6922" width="2.85546875" style="67" customWidth="1"/>
    <col min="6923" max="6923" width="13.7109375" style="67" customWidth="1"/>
    <col min="6924" max="6924" width="2.85546875" style="67" customWidth="1"/>
    <col min="6925" max="6925" width="4.28515625" style="67" customWidth="1"/>
    <col min="6926" max="6926" width="2.85546875" style="67" customWidth="1"/>
    <col min="6927" max="6927" width="13.7109375" style="67" customWidth="1"/>
    <col min="6928" max="6928" width="2.85546875" style="67" customWidth="1"/>
    <col min="6929" max="6929" width="4.28515625" style="67" customWidth="1"/>
    <col min="6930" max="6930" width="2.85546875" style="67" customWidth="1"/>
    <col min="6931" max="6931" width="13.7109375" style="67" customWidth="1"/>
    <col min="6932" max="6932" width="2.85546875" style="67" customWidth="1"/>
    <col min="6933" max="6933" width="4.28515625" style="67" customWidth="1"/>
    <col min="6934" max="6934" width="2.85546875" style="67" customWidth="1"/>
    <col min="6935" max="6935" width="13.7109375" style="67" customWidth="1"/>
    <col min="6936" max="6936" width="2.85546875" style="67" customWidth="1"/>
    <col min="6937" max="6937" width="2" style="67" customWidth="1"/>
    <col min="6938" max="6938" width="8.85546875" style="67" customWidth="1"/>
    <col min="6939" max="6939" width="15.42578125" style="67" customWidth="1"/>
    <col min="6940" max="6942" width="8.85546875" style="67"/>
    <col min="6943" max="6943" width="15.42578125" style="67" customWidth="1"/>
    <col min="6944" max="6945" width="8.85546875" style="67"/>
    <col min="6946" max="6946" width="11.42578125" style="67" customWidth="1"/>
    <col min="6947" max="6947" width="15.42578125" style="67" customWidth="1"/>
    <col min="6948" max="7173" width="8.85546875" style="67"/>
    <col min="7174" max="7174" width="1.7109375" style="67" customWidth="1"/>
    <col min="7175" max="7175" width="27.85546875" style="67" customWidth="1"/>
    <col min="7176" max="7176" width="22.42578125" style="67" customWidth="1"/>
    <col min="7177" max="7177" width="2.5703125" style="67" customWidth="1"/>
    <col min="7178" max="7178" width="2.85546875" style="67" customWidth="1"/>
    <col min="7179" max="7179" width="13.7109375" style="67" customWidth="1"/>
    <col min="7180" max="7180" width="2.85546875" style="67" customWidth="1"/>
    <col min="7181" max="7181" width="4.28515625" style="67" customWidth="1"/>
    <col min="7182" max="7182" width="2.85546875" style="67" customWidth="1"/>
    <col min="7183" max="7183" width="13.7109375" style="67" customWidth="1"/>
    <col min="7184" max="7184" width="2.85546875" style="67" customWidth="1"/>
    <col min="7185" max="7185" width="4.28515625" style="67" customWidth="1"/>
    <col min="7186" max="7186" width="2.85546875" style="67" customWidth="1"/>
    <col min="7187" max="7187" width="13.7109375" style="67" customWidth="1"/>
    <col min="7188" max="7188" width="2.85546875" style="67" customWidth="1"/>
    <col min="7189" max="7189" width="4.28515625" style="67" customWidth="1"/>
    <col min="7190" max="7190" width="2.85546875" style="67" customWidth="1"/>
    <col min="7191" max="7191" width="13.7109375" style="67" customWidth="1"/>
    <col min="7192" max="7192" width="2.85546875" style="67" customWidth="1"/>
    <col min="7193" max="7193" width="2" style="67" customWidth="1"/>
    <col min="7194" max="7194" width="8.85546875" style="67" customWidth="1"/>
    <col min="7195" max="7195" width="15.42578125" style="67" customWidth="1"/>
    <col min="7196" max="7198" width="8.85546875" style="67"/>
    <col min="7199" max="7199" width="15.42578125" style="67" customWidth="1"/>
    <col min="7200" max="7201" width="8.85546875" style="67"/>
    <col min="7202" max="7202" width="11.42578125" style="67" customWidth="1"/>
    <col min="7203" max="7203" width="15.42578125" style="67" customWidth="1"/>
    <col min="7204" max="7429" width="8.85546875" style="67"/>
    <col min="7430" max="7430" width="1.7109375" style="67" customWidth="1"/>
    <col min="7431" max="7431" width="27.85546875" style="67" customWidth="1"/>
    <col min="7432" max="7432" width="22.42578125" style="67" customWidth="1"/>
    <col min="7433" max="7433" width="2.5703125" style="67" customWidth="1"/>
    <col min="7434" max="7434" width="2.85546875" style="67" customWidth="1"/>
    <col min="7435" max="7435" width="13.7109375" style="67" customWidth="1"/>
    <col min="7436" max="7436" width="2.85546875" style="67" customWidth="1"/>
    <col min="7437" max="7437" width="4.28515625" style="67" customWidth="1"/>
    <col min="7438" max="7438" width="2.85546875" style="67" customWidth="1"/>
    <col min="7439" max="7439" width="13.7109375" style="67" customWidth="1"/>
    <col min="7440" max="7440" width="2.85546875" style="67" customWidth="1"/>
    <col min="7441" max="7441" width="4.28515625" style="67" customWidth="1"/>
    <col min="7442" max="7442" width="2.85546875" style="67" customWidth="1"/>
    <col min="7443" max="7443" width="13.7109375" style="67" customWidth="1"/>
    <col min="7444" max="7444" width="2.85546875" style="67" customWidth="1"/>
    <col min="7445" max="7445" width="4.28515625" style="67" customWidth="1"/>
    <col min="7446" max="7446" width="2.85546875" style="67" customWidth="1"/>
    <col min="7447" max="7447" width="13.7109375" style="67" customWidth="1"/>
    <col min="7448" max="7448" width="2.85546875" style="67" customWidth="1"/>
    <col min="7449" max="7449" width="2" style="67" customWidth="1"/>
    <col min="7450" max="7450" width="8.85546875" style="67" customWidth="1"/>
    <col min="7451" max="7451" width="15.42578125" style="67" customWidth="1"/>
    <col min="7452" max="7454" width="8.85546875" style="67"/>
    <col min="7455" max="7455" width="15.42578125" style="67" customWidth="1"/>
    <col min="7456" max="7457" width="8.85546875" style="67"/>
    <col min="7458" max="7458" width="11.42578125" style="67" customWidth="1"/>
    <col min="7459" max="7459" width="15.42578125" style="67" customWidth="1"/>
    <col min="7460" max="7685" width="8.85546875" style="67"/>
    <col min="7686" max="7686" width="1.7109375" style="67" customWidth="1"/>
    <col min="7687" max="7687" width="27.85546875" style="67" customWidth="1"/>
    <col min="7688" max="7688" width="22.42578125" style="67" customWidth="1"/>
    <col min="7689" max="7689" width="2.5703125" style="67" customWidth="1"/>
    <col min="7690" max="7690" width="2.85546875" style="67" customWidth="1"/>
    <col min="7691" max="7691" width="13.7109375" style="67" customWidth="1"/>
    <col min="7692" max="7692" width="2.85546875" style="67" customWidth="1"/>
    <col min="7693" max="7693" width="4.28515625" style="67" customWidth="1"/>
    <col min="7694" max="7694" width="2.85546875" style="67" customWidth="1"/>
    <col min="7695" max="7695" width="13.7109375" style="67" customWidth="1"/>
    <col min="7696" max="7696" width="2.85546875" style="67" customWidth="1"/>
    <col min="7697" max="7697" width="4.28515625" style="67" customWidth="1"/>
    <col min="7698" max="7698" width="2.85546875" style="67" customWidth="1"/>
    <col min="7699" max="7699" width="13.7109375" style="67" customWidth="1"/>
    <col min="7700" max="7700" width="2.85546875" style="67" customWidth="1"/>
    <col min="7701" max="7701" width="4.28515625" style="67" customWidth="1"/>
    <col min="7702" max="7702" width="2.85546875" style="67" customWidth="1"/>
    <col min="7703" max="7703" width="13.7109375" style="67" customWidth="1"/>
    <col min="7704" max="7704" width="2.85546875" style="67" customWidth="1"/>
    <col min="7705" max="7705" width="2" style="67" customWidth="1"/>
    <col min="7706" max="7706" width="8.85546875" style="67" customWidth="1"/>
    <col min="7707" max="7707" width="15.42578125" style="67" customWidth="1"/>
    <col min="7708" max="7710" width="8.85546875" style="67"/>
    <col min="7711" max="7711" width="15.42578125" style="67" customWidth="1"/>
    <col min="7712" max="7713" width="8.85546875" style="67"/>
    <col min="7714" max="7714" width="11.42578125" style="67" customWidth="1"/>
    <col min="7715" max="7715" width="15.42578125" style="67" customWidth="1"/>
    <col min="7716" max="7941" width="8.85546875" style="67"/>
    <col min="7942" max="7942" width="1.7109375" style="67" customWidth="1"/>
    <col min="7943" max="7943" width="27.85546875" style="67" customWidth="1"/>
    <col min="7944" max="7944" width="22.42578125" style="67" customWidth="1"/>
    <col min="7945" max="7945" width="2.5703125" style="67" customWidth="1"/>
    <col min="7946" max="7946" width="2.85546875" style="67" customWidth="1"/>
    <col min="7947" max="7947" width="13.7109375" style="67" customWidth="1"/>
    <col min="7948" max="7948" width="2.85546875" style="67" customWidth="1"/>
    <col min="7949" max="7949" width="4.28515625" style="67" customWidth="1"/>
    <col min="7950" max="7950" width="2.85546875" style="67" customWidth="1"/>
    <col min="7951" max="7951" width="13.7109375" style="67" customWidth="1"/>
    <col min="7952" max="7952" width="2.85546875" style="67" customWidth="1"/>
    <col min="7953" max="7953" width="4.28515625" style="67" customWidth="1"/>
    <col min="7954" max="7954" width="2.85546875" style="67" customWidth="1"/>
    <col min="7955" max="7955" width="13.7109375" style="67" customWidth="1"/>
    <col min="7956" max="7956" width="2.85546875" style="67" customWidth="1"/>
    <col min="7957" max="7957" width="4.28515625" style="67" customWidth="1"/>
    <col min="7958" max="7958" width="2.85546875" style="67" customWidth="1"/>
    <col min="7959" max="7959" width="13.7109375" style="67" customWidth="1"/>
    <col min="7960" max="7960" width="2.85546875" style="67" customWidth="1"/>
    <col min="7961" max="7961" width="2" style="67" customWidth="1"/>
    <col min="7962" max="7962" width="8.85546875" style="67" customWidth="1"/>
    <col min="7963" max="7963" width="15.42578125" style="67" customWidth="1"/>
    <col min="7964" max="7966" width="8.85546875" style="67"/>
    <col min="7967" max="7967" width="15.42578125" style="67" customWidth="1"/>
    <col min="7968" max="7969" width="8.85546875" style="67"/>
    <col min="7970" max="7970" width="11.42578125" style="67" customWidth="1"/>
    <col min="7971" max="7971" width="15.42578125" style="67" customWidth="1"/>
    <col min="7972" max="8197" width="8.85546875" style="67"/>
    <col min="8198" max="8198" width="1.7109375" style="67" customWidth="1"/>
    <col min="8199" max="8199" width="27.85546875" style="67" customWidth="1"/>
    <col min="8200" max="8200" width="22.42578125" style="67" customWidth="1"/>
    <col min="8201" max="8201" width="2.5703125" style="67" customWidth="1"/>
    <col min="8202" max="8202" width="2.85546875" style="67" customWidth="1"/>
    <col min="8203" max="8203" width="13.7109375" style="67" customWidth="1"/>
    <col min="8204" max="8204" width="2.85546875" style="67" customWidth="1"/>
    <col min="8205" max="8205" width="4.28515625" style="67" customWidth="1"/>
    <col min="8206" max="8206" width="2.85546875" style="67" customWidth="1"/>
    <col min="8207" max="8207" width="13.7109375" style="67" customWidth="1"/>
    <col min="8208" max="8208" width="2.85546875" style="67" customWidth="1"/>
    <col min="8209" max="8209" width="4.28515625" style="67" customWidth="1"/>
    <col min="8210" max="8210" width="2.85546875" style="67" customWidth="1"/>
    <col min="8211" max="8211" width="13.7109375" style="67" customWidth="1"/>
    <col min="8212" max="8212" width="2.85546875" style="67" customWidth="1"/>
    <col min="8213" max="8213" width="4.28515625" style="67" customWidth="1"/>
    <col min="8214" max="8214" width="2.85546875" style="67" customWidth="1"/>
    <col min="8215" max="8215" width="13.7109375" style="67" customWidth="1"/>
    <col min="8216" max="8216" width="2.85546875" style="67" customWidth="1"/>
    <col min="8217" max="8217" width="2" style="67" customWidth="1"/>
    <col min="8218" max="8218" width="8.85546875" style="67" customWidth="1"/>
    <col min="8219" max="8219" width="15.42578125" style="67" customWidth="1"/>
    <col min="8220" max="8222" width="8.85546875" style="67"/>
    <col min="8223" max="8223" width="15.42578125" style="67" customWidth="1"/>
    <col min="8224" max="8225" width="8.85546875" style="67"/>
    <col min="8226" max="8226" width="11.42578125" style="67" customWidth="1"/>
    <col min="8227" max="8227" width="15.42578125" style="67" customWidth="1"/>
    <col min="8228" max="8453" width="8.85546875" style="67"/>
    <col min="8454" max="8454" width="1.7109375" style="67" customWidth="1"/>
    <col min="8455" max="8455" width="27.85546875" style="67" customWidth="1"/>
    <col min="8456" max="8456" width="22.42578125" style="67" customWidth="1"/>
    <col min="8457" max="8457" width="2.5703125" style="67" customWidth="1"/>
    <col min="8458" max="8458" width="2.85546875" style="67" customWidth="1"/>
    <col min="8459" max="8459" width="13.7109375" style="67" customWidth="1"/>
    <col min="8460" max="8460" width="2.85546875" style="67" customWidth="1"/>
    <col min="8461" max="8461" width="4.28515625" style="67" customWidth="1"/>
    <col min="8462" max="8462" width="2.85546875" style="67" customWidth="1"/>
    <col min="8463" max="8463" width="13.7109375" style="67" customWidth="1"/>
    <col min="8464" max="8464" width="2.85546875" style="67" customWidth="1"/>
    <col min="8465" max="8465" width="4.28515625" style="67" customWidth="1"/>
    <col min="8466" max="8466" width="2.85546875" style="67" customWidth="1"/>
    <col min="8467" max="8467" width="13.7109375" style="67" customWidth="1"/>
    <col min="8468" max="8468" width="2.85546875" style="67" customWidth="1"/>
    <col min="8469" max="8469" width="4.28515625" style="67" customWidth="1"/>
    <col min="8470" max="8470" width="2.85546875" style="67" customWidth="1"/>
    <col min="8471" max="8471" width="13.7109375" style="67" customWidth="1"/>
    <col min="8472" max="8472" width="2.85546875" style="67" customWidth="1"/>
    <col min="8473" max="8473" width="2" style="67" customWidth="1"/>
    <col min="8474" max="8474" width="8.85546875" style="67" customWidth="1"/>
    <col min="8475" max="8475" width="15.42578125" style="67" customWidth="1"/>
    <col min="8476" max="8478" width="8.85546875" style="67"/>
    <col min="8479" max="8479" width="15.42578125" style="67" customWidth="1"/>
    <col min="8480" max="8481" width="8.85546875" style="67"/>
    <col min="8482" max="8482" width="11.42578125" style="67" customWidth="1"/>
    <col min="8483" max="8483" width="15.42578125" style="67" customWidth="1"/>
    <col min="8484" max="8709" width="8.85546875" style="67"/>
    <col min="8710" max="8710" width="1.7109375" style="67" customWidth="1"/>
    <col min="8711" max="8711" width="27.85546875" style="67" customWidth="1"/>
    <col min="8712" max="8712" width="22.42578125" style="67" customWidth="1"/>
    <col min="8713" max="8713" width="2.5703125" style="67" customWidth="1"/>
    <col min="8714" max="8714" width="2.85546875" style="67" customWidth="1"/>
    <col min="8715" max="8715" width="13.7109375" style="67" customWidth="1"/>
    <col min="8716" max="8716" width="2.85546875" style="67" customWidth="1"/>
    <col min="8717" max="8717" width="4.28515625" style="67" customWidth="1"/>
    <col min="8718" max="8718" width="2.85546875" style="67" customWidth="1"/>
    <col min="8719" max="8719" width="13.7109375" style="67" customWidth="1"/>
    <col min="8720" max="8720" width="2.85546875" style="67" customWidth="1"/>
    <col min="8721" max="8721" width="4.28515625" style="67" customWidth="1"/>
    <col min="8722" max="8722" width="2.85546875" style="67" customWidth="1"/>
    <col min="8723" max="8723" width="13.7109375" style="67" customWidth="1"/>
    <col min="8724" max="8724" width="2.85546875" style="67" customWidth="1"/>
    <col min="8725" max="8725" width="4.28515625" style="67" customWidth="1"/>
    <col min="8726" max="8726" width="2.85546875" style="67" customWidth="1"/>
    <col min="8727" max="8727" width="13.7109375" style="67" customWidth="1"/>
    <col min="8728" max="8728" width="2.85546875" style="67" customWidth="1"/>
    <col min="8729" max="8729" width="2" style="67" customWidth="1"/>
    <col min="8730" max="8730" width="8.85546875" style="67" customWidth="1"/>
    <col min="8731" max="8731" width="15.42578125" style="67" customWidth="1"/>
    <col min="8732" max="8734" width="8.85546875" style="67"/>
    <col min="8735" max="8735" width="15.42578125" style="67" customWidth="1"/>
    <col min="8736" max="8737" width="8.85546875" style="67"/>
    <col min="8738" max="8738" width="11.42578125" style="67" customWidth="1"/>
    <col min="8739" max="8739" width="15.42578125" style="67" customWidth="1"/>
    <col min="8740" max="8965" width="8.85546875" style="67"/>
    <col min="8966" max="8966" width="1.7109375" style="67" customWidth="1"/>
    <col min="8967" max="8967" width="27.85546875" style="67" customWidth="1"/>
    <col min="8968" max="8968" width="22.42578125" style="67" customWidth="1"/>
    <col min="8969" max="8969" width="2.5703125" style="67" customWidth="1"/>
    <col min="8970" max="8970" width="2.85546875" style="67" customWidth="1"/>
    <col min="8971" max="8971" width="13.7109375" style="67" customWidth="1"/>
    <col min="8972" max="8972" width="2.85546875" style="67" customWidth="1"/>
    <col min="8973" max="8973" width="4.28515625" style="67" customWidth="1"/>
    <col min="8974" max="8974" width="2.85546875" style="67" customWidth="1"/>
    <col min="8975" max="8975" width="13.7109375" style="67" customWidth="1"/>
    <col min="8976" max="8976" width="2.85546875" style="67" customWidth="1"/>
    <col min="8977" max="8977" width="4.28515625" style="67" customWidth="1"/>
    <col min="8978" max="8978" width="2.85546875" style="67" customWidth="1"/>
    <col min="8979" max="8979" width="13.7109375" style="67" customWidth="1"/>
    <col min="8980" max="8980" width="2.85546875" style="67" customWidth="1"/>
    <col min="8981" max="8981" width="4.28515625" style="67" customWidth="1"/>
    <col min="8982" max="8982" width="2.85546875" style="67" customWidth="1"/>
    <col min="8983" max="8983" width="13.7109375" style="67" customWidth="1"/>
    <col min="8984" max="8984" width="2.85546875" style="67" customWidth="1"/>
    <col min="8985" max="8985" width="2" style="67" customWidth="1"/>
    <col min="8986" max="8986" width="8.85546875" style="67" customWidth="1"/>
    <col min="8987" max="8987" width="15.42578125" style="67" customWidth="1"/>
    <col min="8988" max="8990" width="8.85546875" style="67"/>
    <col min="8991" max="8991" width="15.42578125" style="67" customWidth="1"/>
    <col min="8992" max="8993" width="8.85546875" style="67"/>
    <col min="8994" max="8994" width="11.42578125" style="67" customWidth="1"/>
    <col min="8995" max="8995" width="15.42578125" style="67" customWidth="1"/>
    <col min="8996" max="9221" width="8.85546875" style="67"/>
    <col min="9222" max="9222" width="1.7109375" style="67" customWidth="1"/>
    <col min="9223" max="9223" width="27.85546875" style="67" customWidth="1"/>
    <col min="9224" max="9224" width="22.42578125" style="67" customWidth="1"/>
    <col min="9225" max="9225" width="2.5703125" style="67" customWidth="1"/>
    <col min="9226" max="9226" width="2.85546875" style="67" customWidth="1"/>
    <col min="9227" max="9227" width="13.7109375" style="67" customWidth="1"/>
    <col min="9228" max="9228" width="2.85546875" style="67" customWidth="1"/>
    <col min="9229" max="9229" width="4.28515625" style="67" customWidth="1"/>
    <col min="9230" max="9230" width="2.85546875" style="67" customWidth="1"/>
    <col min="9231" max="9231" width="13.7109375" style="67" customWidth="1"/>
    <col min="9232" max="9232" width="2.85546875" style="67" customWidth="1"/>
    <col min="9233" max="9233" width="4.28515625" style="67" customWidth="1"/>
    <col min="9234" max="9234" width="2.85546875" style="67" customWidth="1"/>
    <col min="9235" max="9235" width="13.7109375" style="67" customWidth="1"/>
    <col min="9236" max="9236" width="2.85546875" style="67" customWidth="1"/>
    <col min="9237" max="9237" width="4.28515625" style="67" customWidth="1"/>
    <col min="9238" max="9238" width="2.85546875" style="67" customWidth="1"/>
    <col min="9239" max="9239" width="13.7109375" style="67" customWidth="1"/>
    <col min="9240" max="9240" width="2.85546875" style="67" customWidth="1"/>
    <col min="9241" max="9241" width="2" style="67" customWidth="1"/>
    <col min="9242" max="9242" width="8.85546875" style="67" customWidth="1"/>
    <col min="9243" max="9243" width="15.42578125" style="67" customWidth="1"/>
    <col min="9244" max="9246" width="8.85546875" style="67"/>
    <col min="9247" max="9247" width="15.42578125" style="67" customWidth="1"/>
    <col min="9248" max="9249" width="8.85546875" style="67"/>
    <col min="9250" max="9250" width="11.42578125" style="67" customWidth="1"/>
    <col min="9251" max="9251" width="15.42578125" style="67" customWidth="1"/>
    <col min="9252" max="9477" width="8.85546875" style="67"/>
    <col min="9478" max="9478" width="1.7109375" style="67" customWidth="1"/>
    <col min="9479" max="9479" width="27.85546875" style="67" customWidth="1"/>
    <col min="9480" max="9480" width="22.42578125" style="67" customWidth="1"/>
    <col min="9481" max="9481" width="2.5703125" style="67" customWidth="1"/>
    <col min="9482" max="9482" width="2.85546875" style="67" customWidth="1"/>
    <col min="9483" max="9483" width="13.7109375" style="67" customWidth="1"/>
    <col min="9484" max="9484" width="2.85546875" style="67" customWidth="1"/>
    <col min="9485" max="9485" width="4.28515625" style="67" customWidth="1"/>
    <col min="9486" max="9486" width="2.85546875" style="67" customWidth="1"/>
    <col min="9487" max="9487" width="13.7109375" style="67" customWidth="1"/>
    <col min="9488" max="9488" width="2.85546875" style="67" customWidth="1"/>
    <col min="9489" max="9489" width="4.28515625" style="67" customWidth="1"/>
    <col min="9490" max="9490" width="2.85546875" style="67" customWidth="1"/>
    <col min="9491" max="9491" width="13.7109375" style="67" customWidth="1"/>
    <col min="9492" max="9492" width="2.85546875" style="67" customWidth="1"/>
    <col min="9493" max="9493" width="4.28515625" style="67" customWidth="1"/>
    <col min="9494" max="9494" width="2.85546875" style="67" customWidth="1"/>
    <col min="9495" max="9495" width="13.7109375" style="67" customWidth="1"/>
    <col min="9496" max="9496" width="2.85546875" style="67" customWidth="1"/>
    <col min="9497" max="9497" width="2" style="67" customWidth="1"/>
    <col min="9498" max="9498" width="8.85546875" style="67" customWidth="1"/>
    <col min="9499" max="9499" width="15.42578125" style="67" customWidth="1"/>
    <col min="9500" max="9502" width="8.85546875" style="67"/>
    <col min="9503" max="9503" width="15.42578125" style="67" customWidth="1"/>
    <col min="9504" max="9505" width="8.85546875" style="67"/>
    <col min="9506" max="9506" width="11.42578125" style="67" customWidth="1"/>
    <col min="9507" max="9507" width="15.42578125" style="67" customWidth="1"/>
    <col min="9508" max="9733" width="8.85546875" style="67"/>
    <col min="9734" max="9734" width="1.7109375" style="67" customWidth="1"/>
    <col min="9735" max="9735" width="27.85546875" style="67" customWidth="1"/>
    <col min="9736" max="9736" width="22.42578125" style="67" customWidth="1"/>
    <col min="9737" max="9737" width="2.5703125" style="67" customWidth="1"/>
    <col min="9738" max="9738" width="2.85546875" style="67" customWidth="1"/>
    <col min="9739" max="9739" width="13.7109375" style="67" customWidth="1"/>
    <col min="9740" max="9740" width="2.85546875" style="67" customWidth="1"/>
    <col min="9741" max="9741" width="4.28515625" style="67" customWidth="1"/>
    <col min="9742" max="9742" width="2.85546875" style="67" customWidth="1"/>
    <col min="9743" max="9743" width="13.7109375" style="67" customWidth="1"/>
    <col min="9744" max="9744" width="2.85546875" style="67" customWidth="1"/>
    <col min="9745" max="9745" width="4.28515625" style="67" customWidth="1"/>
    <col min="9746" max="9746" width="2.85546875" style="67" customWidth="1"/>
    <col min="9747" max="9747" width="13.7109375" style="67" customWidth="1"/>
    <col min="9748" max="9748" width="2.85546875" style="67" customWidth="1"/>
    <col min="9749" max="9749" width="4.28515625" style="67" customWidth="1"/>
    <col min="9750" max="9750" width="2.85546875" style="67" customWidth="1"/>
    <col min="9751" max="9751" width="13.7109375" style="67" customWidth="1"/>
    <col min="9752" max="9752" width="2.85546875" style="67" customWidth="1"/>
    <col min="9753" max="9753" width="2" style="67" customWidth="1"/>
    <col min="9754" max="9754" width="8.85546875" style="67" customWidth="1"/>
    <col min="9755" max="9755" width="15.42578125" style="67" customWidth="1"/>
    <col min="9756" max="9758" width="8.85546875" style="67"/>
    <col min="9759" max="9759" width="15.42578125" style="67" customWidth="1"/>
    <col min="9760" max="9761" width="8.85546875" style="67"/>
    <col min="9762" max="9762" width="11.42578125" style="67" customWidth="1"/>
    <col min="9763" max="9763" width="15.42578125" style="67" customWidth="1"/>
    <col min="9764" max="9989" width="8.85546875" style="67"/>
    <col min="9990" max="9990" width="1.7109375" style="67" customWidth="1"/>
    <col min="9991" max="9991" width="27.85546875" style="67" customWidth="1"/>
    <col min="9992" max="9992" width="22.42578125" style="67" customWidth="1"/>
    <col min="9993" max="9993" width="2.5703125" style="67" customWidth="1"/>
    <col min="9994" max="9994" width="2.85546875" style="67" customWidth="1"/>
    <col min="9995" max="9995" width="13.7109375" style="67" customWidth="1"/>
    <col min="9996" max="9996" width="2.85546875" style="67" customWidth="1"/>
    <col min="9997" max="9997" width="4.28515625" style="67" customWidth="1"/>
    <col min="9998" max="9998" width="2.85546875" style="67" customWidth="1"/>
    <col min="9999" max="9999" width="13.7109375" style="67" customWidth="1"/>
    <col min="10000" max="10000" width="2.85546875" style="67" customWidth="1"/>
    <col min="10001" max="10001" width="4.28515625" style="67" customWidth="1"/>
    <col min="10002" max="10002" width="2.85546875" style="67" customWidth="1"/>
    <col min="10003" max="10003" width="13.7109375" style="67" customWidth="1"/>
    <col min="10004" max="10004" width="2.85546875" style="67" customWidth="1"/>
    <col min="10005" max="10005" width="4.28515625" style="67" customWidth="1"/>
    <col min="10006" max="10006" width="2.85546875" style="67" customWidth="1"/>
    <col min="10007" max="10007" width="13.7109375" style="67" customWidth="1"/>
    <col min="10008" max="10008" width="2.85546875" style="67" customWidth="1"/>
    <col min="10009" max="10009" width="2" style="67" customWidth="1"/>
    <col min="10010" max="10010" width="8.85546875" style="67" customWidth="1"/>
    <col min="10011" max="10011" width="15.42578125" style="67" customWidth="1"/>
    <col min="10012" max="10014" width="8.85546875" style="67"/>
    <col min="10015" max="10015" width="15.42578125" style="67" customWidth="1"/>
    <col min="10016" max="10017" width="8.85546875" style="67"/>
    <col min="10018" max="10018" width="11.42578125" style="67" customWidth="1"/>
    <col min="10019" max="10019" width="15.42578125" style="67" customWidth="1"/>
    <col min="10020" max="10245" width="8.85546875" style="67"/>
    <col min="10246" max="10246" width="1.7109375" style="67" customWidth="1"/>
    <col min="10247" max="10247" width="27.85546875" style="67" customWidth="1"/>
    <col min="10248" max="10248" width="22.42578125" style="67" customWidth="1"/>
    <col min="10249" max="10249" width="2.5703125" style="67" customWidth="1"/>
    <col min="10250" max="10250" width="2.85546875" style="67" customWidth="1"/>
    <col min="10251" max="10251" width="13.7109375" style="67" customWidth="1"/>
    <col min="10252" max="10252" width="2.85546875" style="67" customWidth="1"/>
    <col min="10253" max="10253" width="4.28515625" style="67" customWidth="1"/>
    <col min="10254" max="10254" width="2.85546875" style="67" customWidth="1"/>
    <col min="10255" max="10255" width="13.7109375" style="67" customWidth="1"/>
    <col min="10256" max="10256" width="2.85546875" style="67" customWidth="1"/>
    <col min="10257" max="10257" width="4.28515625" style="67" customWidth="1"/>
    <col min="10258" max="10258" width="2.85546875" style="67" customWidth="1"/>
    <col min="10259" max="10259" width="13.7109375" style="67" customWidth="1"/>
    <col min="10260" max="10260" width="2.85546875" style="67" customWidth="1"/>
    <col min="10261" max="10261" width="4.28515625" style="67" customWidth="1"/>
    <col min="10262" max="10262" width="2.85546875" style="67" customWidth="1"/>
    <col min="10263" max="10263" width="13.7109375" style="67" customWidth="1"/>
    <col min="10264" max="10264" width="2.85546875" style="67" customWidth="1"/>
    <col min="10265" max="10265" width="2" style="67" customWidth="1"/>
    <col min="10266" max="10266" width="8.85546875" style="67" customWidth="1"/>
    <col min="10267" max="10267" width="15.42578125" style="67" customWidth="1"/>
    <col min="10268" max="10270" width="8.85546875" style="67"/>
    <col min="10271" max="10271" width="15.42578125" style="67" customWidth="1"/>
    <col min="10272" max="10273" width="8.85546875" style="67"/>
    <col min="10274" max="10274" width="11.42578125" style="67" customWidth="1"/>
    <col min="10275" max="10275" width="15.42578125" style="67" customWidth="1"/>
    <col min="10276" max="10501" width="8.85546875" style="67"/>
    <col min="10502" max="10502" width="1.7109375" style="67" customWidth="1"/>
    <col min="10503" max="10503" width="27.85546875" style="67" customWidth="1"/>
    <col min="10504" max="10504" width="22.42578125" style="67" customWidth="1"/>
    <col min="10505" max="10505" width="2.5703125" style="67" customWidth="1"/>
    <col min="10506" max="10506" width="2.85546875" style="67" customWidth="1"/>
    <col min="10507" max="10507" width="13.7109375" style="67" customWidth="1"/>
    <col min="10508" max="10508" width="2.85546875" style="67" customWidth="1"/>
    <col min="10509" max="10509" width="4.28515625" style="67" customWidth="1"/>
    <col min="10510" max="10510" width="2.85546875" style="67" customWidth="1"/>
    <col min="10511" max="10511" width="13.7109375" style="67" customWidth="1"/>
    <col min="10512" max="10512" width="2.85546875" style="67" customWidth="1"/>
    <col min="10513" max="10513" width="4.28515625" style="67" customWidth="1"/>
    <col min="10514" max="10514" width="2.85546875" style="67" customWidth="1"/>
    <col min="10515" max="10515" width="13.7109375" style="67" customWidth="1"/>
    <col min="10516" max="10516" width="2.85546875" style="67" customWidth="1"/>
    <col min="10517" max="10517" width="4.28515625" style="67" customWidth="1"/>
    <col min="10518" max="10518" width="2.85546875" style="67" customWidth="1"/>
    <col min="10519" max="10519" width="13.7109375" style="67" customWidth="1"/>
    <col min="10520" max="10520" width="2.85546875" style="67" customWidth="1"/>
    <col min="10521" max="10521" width="2" style="67" customWidth="1"/>
    <col min="10522" max="10522" width="8.85546875" style="67" customWidth="1"/>
    <col min="10523" max="10523" width="15.42578125" style="67" customWidth="1"/>
    <col min="10524" max="10526" width="8.85546875" style="67"/>
    <col min="10527" max="10527" width="15.42578125" style="67" customWidth="1"/>
    <col min="10528" max="10529" width="8.85546875" style="67"/>
    <col min="10530" max="10530" width="11.42578125" style="67" customWidth="1"/>
    <col min="10531" max="10531" width="15.42578125" style="67" customWidth="1"/>
    <col min="10532" max="10757" width="8.85546875" style="67"/>
    <col min="10758" max="10758" width="1.7109375" style="67" customWidth="1"/>
    <col min="10759" max="10759" width="27.85546875" style="67" customWidth="1"/>
    <col min="10760" max="10760" width="22.42578125" style="67" customWidth="1"/>
    <col min="10761" max="10761" width="2.5703125" style="67" customWidth="1"/>
    <col min="10762" max="10762" width="2.85546875" style="67" customWidth="1"/>
    <col min="10763" max="10763" width="13.7109375" style="67" customWidth="1"/>
    <col min="10764" max="10764" width="2.85546875" style="67" customWidth="1"/>
    <col min="10765" max="10765" width="4.28515625" style="67" customWidth="1"/>
    <col min="10766" max="10766" width="2.85546875" style="67" customWidth="1"/>
    <col min="10767" max="10767" width="13.7109375" style="67" customWidth="1"/>
    <col min="10768" max="10768" width="2.85546875" style="67" customWidth="1"/>
    <col min="10769" max="10769" width="4.28515625" style="67" customWidth="1"/>
    <col min="10770" max="10770" width="2.85546875" style="67" customWidth="1"/>
    <col min="10771" max="10771" width="13.7109375" style="67" customWidth="1"/>
    <col min="10772" max="10772" width="2.85546875" style="67" customWidth="1"/>
    <col min="10773" max="10773" width="4.28515625" style="67" customWidth="1"/>
    <col min="10774" max="10774" width="2.85546875" style="67" customWidth="1"/>
    <col min="10775" max="10775" width="13.7109375" style="67" customWidth="1"/>
    <col min="10776" max="10776" width="2.85546875" style="67" customWidth="1"/>
    <col min="10777" max="10777" width="2" style="67" customWidth="1"/>
    <col min="10778" max="10778" width="8.85546875" style="67" customWidth="1"/>
    <col min="10779" max="10779" width="15.42578125" style="67" customWidth="1"/>
    <col min="10780" max="10782" width="8.85546875" style="67"/>
    <col min="10783" max="10783" width="15.42578125" style="67" customWidth="1"/>
    <col min="10784" max="10785" width="8.85546875" style="67"/>
    <col min="10786" max="10786" width="11.42578125" style="67" customWidth="1"/>
    <col min="10787" max="10787" width="15.42578125" style="67" customWidth="1"/>
    <col min="10788" max="11013" width="8.85546875" style="67"/>
    <col min="11014" max="11014" width="1.7109375" style="67" customWidth="1"/>
    <col min="11015" max="11015" width="27.85546875" style="67" customWidth="1"/>
    <col min="11016" max="11016" width="22.42578125" style="67" customWidth="1"/>
    <col min="11017" max="11017" width="2.5703125" style="67" customWidth="1"/>
    <col min="11018" max="11018" width="2.85546875" style="67" customWidth="1"/>
    <col min="11019" max="11019" width="13.7109375" style="67" customWidth="1"/>
    <col min="11020" max="11020" width="2.85546875" style="67" customWidth="1"/>
    <col min="11021" max="11021" width="4.28515625" style="67" customWidth="1"/>
    <col min="11022" max="11022" width="2.85546875" style="67" customWidth="1"/>
    <col min="11023" max="11023" width="13.7109375" style="67" customWidth="1"/>
    <col min="11024" max="11024" width="2.85546875" style="67" customWidth="1"/>
    <col min="11025" max="11025" width="4.28515625" style="67" customWidth="1"/>
    <col min="11026" max="11026" width="2.85546875" style="67" customWidth="1"/>
    <col min="11027" max="11027" width="13.7109375" style="67" customWidth="1"/>
    <col min="11028" max="11028" width="2.85546875" style="67" customWidth="1"/>
    <col min="11029" max="11029" width="4.28515625" style="67" customWidth="1"/>
    <col min="11030" max="11030" width="2.85546875" style="67" customWidth="1"/>
    <col min="11031" max="11031" width="13.7109375" style="67" customWidth="1"/>
    <col min="11032" max="11032" width="2.85546875" style="67" customWidth="1"/>
    <col min="11033" max="11033" width="2" style="67" customWidth="1"/>
    <col min="11034" max="11034" width="8.85546875" style="67" customWidth="1"/>
    <col min="11035" max="11035" width="15.42578125" style="67" customWidth="1"/>
    <col min="11036" max="11038" width="8.85546875" style="67"/>
    <col min="11039" max="11039" width="15.42578125" style="67" customWidth="1"/>
    <col min="11040" max="11041" width="8.85546875" style="67"/>
    <col min="11042" max="11042" width="11.42578125" style="67" customWidth="1"/>
    <col min="11043" max="11043" width="15.42578125" style="67" customWidth="1"/>
    <col min="11044" max="11269" width="8.85546875" style="67"/>
    <col min="11270" max="11270" width="1.7109375" style="67" customWidth="1"/>
    <col min="11271" max="11271" width="27.85546875" style="67" customWidth="1"/>
    <col min="11272" max="11272" width="22.42578125" style="67" customWidth="1"/>
    <col min="11273" max="11273" width="2.5703125" style="67" customWidth="1"/>
    <col min="11274" max="11274" width="2.85546875" style="67" customWidth="1"/>
    <col min="11275" max="11275" width="13.7109375" style="67" customWidth="1"/>
    <col min="11276" max="11276" width="2.85546875" style="67" customWidth="1"/>
    <col min="11277" max="11277" width="4.28515625" style="67" customWidth="1"/>
    <col min="11278" max="11278" width="2.85546875" style="67" customWidth="1"/>
    <col min="11279" max="11279" width="13.7109375" style="67" customWidth="1"/>
    <col min="11280" max="11280" width="2.85546875" style="67" customWidth="1"/>
    <col min="11281" max="11281" width="4.28515625" style="67" customWidth="1"/>
    <col min="11282" max="11282" width="2.85546875" style="67" customWidth="1"/>
    <col min="11283" max="11283" width="13.7109375" style="67" customWidth="1"/>
    <col min="11284" max="11284" width="2.85546875" style="67" customWidth="1"/>
    <col min="11285" max="11285" width="4.28515625" style="67" customWidth="1"/>
    <col min="11286" max="11286" width="2.85546875" style="67" customWidth="1"/>
    <col min="11287" max="11287" width="13.7109375" style="67" customWidth="1"/>
    <col min="11288" max="11288" width="2.85546875" style="67" customWidth="1"/>
    <col min="11289" max="11289" width="2" style="67" customWidth="1"/>
    <col min="11290" max="11290" width="8.85546875" style="67" customWidth="1"/>
    <col min="11291" max="11291" width="15.42578125" style="67" customWidth="1"/>
    <col min="11292" max="11294" width="8.85546875" style="67"/>
    <col min="11295" max="11295" width="15.42578125" style="67" customWidth="1"/>
    <col min="11296" max="11297" width="8.85546875" style="67"/>
    <col min="11298" max="11298" width="11.42578125" style="67" customWidth="1"/>
    <col min="11299" max="11299" width="15.42578125" style="67" customWidth="1"/>
    <col min="11300" max="11525" width="8.85546875" style="67"/>
    <col min="11526" max="11526" width="1.7109375" style="67" customWidth="1"/>
    <col min="11527" max="11527" width="27.85546875" style="67" customWidth="1"/>
    <col min="11528" max="11528" width="22.42578125" style="67" customWidth="1"/>
    <col min="11529" max="11529" width="2.5703125" style="67" customWidth="1"/>
    <col min="11530" max="11530" width="2.85546875" style="67" customWidth="1"/>
    <col min="11531" max="11531" width="13.7109375" style="67" customWidth="1"/>
    <col min="11532" max="11532" width="2.85546875" style="67" customWidth="1"/>
    <col min="11533" max="11533" width="4.28515625" style="67" customWidth="1"/>
    <col min="11534" max="11534" width="2.85546875" style="67" customWidth="1"/>
    <col min="11535" max="11535" width="13.7109375" style="67" customWidth="1"/>
    <col min="11536" max="11536" width="2.85546875" style="67" customWidth="1"/>
    <col min="11537" max="11537" width="4.28515625" style="67" customWidth="1"/>
    <col min="11538" max="11538" width="2.85546875" style="67" customWidth="1"/>
    <col min="11539" max="11539" width="13.7109375" style="67" customWidth="1"/>
    <col min="11540" max="11540" width="2.85546875" style="67" customWidth="1"/>
    <col min="11541" max="11541" width="4.28515625" style="67" customWidth="1"/>
    <col min="11542" max="11542" width="2.85546875" style="67" customWidth="1"/>
    <col min="11543" max="11543" width="13.7109375" style="67" customWidth="1"/>
    <col min="11544" max="11544" width="2.85546875" style="67" customWidth="1"/>
    <col min="11545" max="11545" width="2" style="67" customWidth="1"/>
    <col min="11546" max="11546" width="8.85546875" style="67" customWidth="1"/>
    <col min="11547" max="11547" width="15.42578125" style="67" customWidth="1"/>
    <col min="11548" max="11550" width="8.85546875" style="67"/>
    <col min="11551" max="11551" width="15.42578125" style="67" customWidth="1"/>
    <col min="11552" max="11553" width="8.85546875" style="67"/>
    <col min="11554" max="11554" width="11.42578125" style="67" customWidth="1"/>
    <col min="11555" max="11555" width="15.42578125" style="67" customWidth="1"/>
    <col min="11556" max="11781" width="8.85546875" style="67"/>
    <col min="11782" max="11782" width="1.7109375" style="67" customWidth="1"/>
    <col min="11783" max="11783" width="27.85546875" style="67" customWidth="1"/>
    <col min="11784" max="11784" width="22.42578125" style="67" customWidth="1"/>
    <col min="11785" max="11785" width="2.5703125" style="67" customWidth="1"/>
    <col min="11786" max="11786" width="2.85546875" style="67" customWidth="1"/>
    <col min="11787" max="11787" width="13.7109375" style="67" customWidth="1"/>
    <col min="11788" max="11788" width="2.85546875" style="67" customWidth="1"/>
    <col min="11789" max="11789" width="4.28515625" style="67" customWidth="1"/>
    <col min="11790" max="11790" width="2.85546875" style="67" customWidth="1"/>
    <col min="11791" max="11791" width="13.7109375" style="67" customWidth="1"/>
    <col min="11792" max="11792" width="2.85546875" style="67" customWidth="1"/>
    <col min="11793" max="11793" width="4.28515625" style="67" customWidth="1"/>
    <col min="11794" max="11794" width="2.85546875" style="67" customWidth="1"/>
    <col min="11795" max="11795" width="13.7109375" style="67" customWidth="1"/>
    <col min="11796" max="11796" width="2.85546875" style="67" customWidth="1"/>
    <col min="11797" max="11797" width="4.28515625" style="67" customWidth="1"/>
    <col min="11798" max="11798" width="2.85546875" style="67" customWidth="1"/>
    <col min="11799" max="11799" width="13.7109375" style="67" customWidth="1"/>
    <col min="11800" max="11800" width="2.85546875" style="67" customWidth="1"/>
    <col min="11801" max="11801" width="2" style="67" customWidth="1"/>
    <col min="11802" max="11802" width="8.85546875" style="67" customWidth="1"/>
    <col min="11803" max="11803" width="15.42578125" style="67" customWidth="1"/>
    <col min="11804" max="11806" width="8.85546875" style="67"/>
    <col min="11807" max="11807" width="15.42578125" style="67" customWidth="1"/>
    <col min="11808" max="11809" width="8.85546875" style="67"/>
    <col min="11810" max="11810" width="11.42578125" style="67" customWidth="1"/>
    <col min="11811" max="11811" width="15.42578125" style="67" customWidth="1"/>
    <col min="11812" max="12037" width="8.85546875" style="67"/>
    <col min="12038" max="12038" width="1.7109375" style="67" customWidth="1"/>
    <col min="12039" max="12039" width="27.85546875" style="67" customWidth="1"/>
    <col min="12040" max="12040" width="22.42578125" style="67" customWidth="1"/>
    <col min="12041" max="12041" width="2.5703125" style="67" customWidth="1"/>
    <col min="12042" max="12042" width="2.85546875" style="67" customWidth="1"/>
    <col min="12043" max="12043" width="13.7109375" style="67" customWidth="1"/>
    <col min="12044" max="12044" width="2.85546875" style="67" customWidth="1"/>
    <col min="12045" max="12045" width="4.28515625" style="67" customWidth="1"/>
    <col min="12046" max="12046" width="2.85546875" style="67" customWidth="1"/>
    <col min="12047" max="12047" width="13.7109375" style="67" customWidth="1"/>
    <col min="12048" max="12048" width="2.85546875" style="67" customWidth="1"/>
    <col min="12049" max="12049" width="4.28515625" style="67" customWidth="1"/>
    <col min="12050" max="12050" width="2.85546875" style="67" customWidth="1"/>
    <col min="12051" max="12051" width="13.7109375" style="67" customWidth="1"/>
    <col min="12052" max="12052" width="2.85546875" style="67" customWidth="1"/>
    <col min="12053" max="12053" width="4.28515625" style="67" customWidth="1"/>
    <col min="12054" max="12054" width="2.85546875" style="67" customWidth="1"/>
    <col min="12055" max="12055" width="13.7109375" style="67" customWidth="1"/>
    <col min="12056" max="12056" width="2.85546875" style="67" customWidth="1"/>
    <col min="12057" max="12057" width="2" style="67" customWidth="1"/>
    <col min="12058" max="12058" width="8.85546875" style="67" customWidth="1"/>
    <col min="12059" max="12059" width="15.42578125" style="67" customWidth="1"/>
    <col min="12060" max="12062" width="8.85546875" style="67"/>
    <col min="12063" max="12063" width="15.42578125" style="67" customWidth="1"/>
    <col min="12064" max="12065" width="8.85546875" style="67"/>
    <col min="12066" max="12066" width="11.42578125" style="67" customWidth="1"/>
    <col min="12067" max="12067" width="15.42578125" style="67" customWidth="1"/>
    <col min="12068" max="12293" width="8.85546875" style="67"/>
    <col min="12294" max="12294" width="1.7109375" style="67" customWidth="1"/>
    <col min="12295" max="12295" width="27.85546875" style="67" customWidth="1"/>
    <col min="12296" max="12296" width="22.42578125" style="67" customWidth="1"/>
    <col min="12297" max="12297" width="2.5703125" style="67" customWidth="1"/>
    <col min="12298" max="12298" width="2.85546875" style="67" customWidth="1"/>
    <col min="12299" max="12299" width="13.7109375" style="67" customWidth="1"/>
    <col min="12300" max="12300" width="2.85546875" style="67" customWidth="1"/>
    <col min="12301" max="12301" width="4.28515625" style="67" customWidth="1"/>
    <col min="12302" max="12302" width="2.85546875" style="67" customWidth="1"/>
    <col min="12303" max="12303" width="13.7109375" style="67" customWidth="1"/>
    <col min="12304" max="12304" width="2.85546875" style="67" customWidth="1"/>
    <col min="12305" max="12305" width="4.28515625" style="67" customWidth="1"/>
    <col min="12306" max="12306" width="2.85546875" style="67" customWidth="1"/>
    <col min="12307" max="12307" width="13.7109375" style="67" customWidth="1"/>
    <col min="12308" max="12308" width="2.85546875" style="67" customWidth="1"/>
    <col min="12309" max="12309" width="4.28515625" style="67" customWidth="1"/>
    <col min="12310" max="12310" width="2.85546875" style="67" customWidth="1"/>
    <col min="12311" max="12311" width="13.7109375" style="67" customWidth="1"/>
    <col min="12312" max="12312" width="2.85546875" style="67" customWidth="1"/>
    <col min="12313" max="12313" width="2" style="67" customWidth="1"/>
    <col min="12314" max="12314" width="8.85546875" style="67" customWidth="1"/>
    <col min="12315" max="12315" width="15.42578125" style="67" customWidth="1"/>
    <col min="12316" max="12318" width="8.85546875" style="67"/>
    <col min="12319" max="12319" width="15.42578125" style="67" customWidth="1"/>
    <col min="12320" max="12321" width="8.85546875" style="67"/>
    <col min="12322" max="12322" width="11.42578125" style="67" customWidth="1"/>
    <col min="12323" max="12323" width="15.42578125" style="67" customWidth="1"/>
    <col min="12324" max="12549" width="8.85546875" style="67"/>
    <col min="12550" max="12550" width="1.7109375" style="67" customWidth="1"/>
    <col min="12551" max="12551" width="27.85546875" style="67" customWidth="1"/>
    <col min="12552" max="12552" width="22.42578125" style="67" customWidth="1"/>
    <col min="12553" max="12553" width="2.5703125" style="67" customWidth="1"/>
    <col min="12554" max="12554" width="2.85546875" style="67" customWidth="1"/>
    <col min="12555" max="12555" width="13.7109375" style="67" customWidth="1"/>
    <col min="12556" max="12556" width="2.85546875" style="67" customWidth="1"/>
    <col min="12557" max="12557" width="4.28515625" style="67" customWidth="1"/>
    <col min="12558" max="12558" width="2.85546875" style="67" customWidth="1"/>
    <col min="12559" max="12559" width="13.7109375" style="67" customWidth="1"/>
    <col min="12560" max="12560" width="2.85546875" style="67" customWidth="1"/>
    <col min="12561" max="12561" width="4.28515625" style="67" customWidth="1"/>
    <col min="12562" max="12562" width="2.85546875" style="67" customWidth="1"/>
    <col min="12563" max="12563" width="13.7109375" style="67" customWidth="1"/>
    <col min="12564" max="12564" width="2.85546875" style="67" customWidth="1"/>
    <col min="12565" max="12565" width="4.28515625" style="67" customWidth="1"/>
    <col min="12566" max="12566" width="2.85546875" style="67" customWidth="1"/>
    <col min="12567" max="12567" width="13.7109375" style="67" customWidth="1"/>
    <col min="12568" max="12568" width="2.85546875" style="67" customWidth="1"/>
    <col min="12569" max="12569" width="2" style="67" customWidth="1"/>
    <col min="12570" max="12570" width="8.85546875" style="67" customWidth="1"/>
    <col min="12571" max="12571" width="15.42578125" style="67" customWidth="1"/>
    <col min="12572" max="12574" width="8.85546875" style="67"/>
    <col min="12575" max="12575" width="15.42578125" style="67" customWidth="1"/>
    <col min="12576" max="12577" width="8.85546875" style="67"/>
    <col min="12578" max="12578" width="11.42578125" style="67" customWidth="1"/>
    <col min="12579" max="12579" width="15.42578125" style="67" customWidth="1"/>
    <col min="12580" max="12805" width="8.85546875" style="67"/>
    <col min="12806" max="12806" width="1.7109375" style="67" customWidth="1"/>
    <col min="12807" max="12807" width="27.85546875" style="67" customWidth="1"/>
    <col min="12808" max="12808" width="22.42578125" style="67" customWidth="1"/>
    <col min="12809" max="12809" width="2.5703125" style="67" customWidth="1"/>
    <col min="12810" max="12810" width="2.85546875" style="67" customWidth="1"/>
    <col min="12811" max="12811" width="13.7109375" style="67" customWidth="1"/>
    <col min="12812" max="12812" width="2.85546875" style="67" customWidth="1"/>
    <col min="12813" max="12813" width="4.28515625" style="67" customWidth="1"/>
    <col min="12814" max="12814" width="2.85546875" style="67" customWidth="1"/>
    <col min="12815" max="12815" width="13.7109375" style="67" customWidth="1"/>
    <col min="12816" max="12816" width="2.85546875" style="67" customWidth="1"/>
    <col min="12817" max="12817" width="4.28515625" style="67" customWidth="1"/>
    <col min="12818" max="12818" width="2.85546875" style="67" customWidth="1"/>
    <col min="12819" max="12819" width="13.7109375" style="67" customWidth="1"/>
    <col min="12820" max="12820" width="2.85546875" style="67" customWidth="1"/>
    <col min="12821" max="12821" width="4.28515625" style="67" customWidth="1"/>
    <col min="12822" max="12822" width="2.85546875" style="67" customWidth="1"/>
    <col min="12823" max="12823" width="13.7109375" style="67" customWidth="1"/>
    <col min="12824" max="12824" width="2.85546875" style="67" customWidth="1"/>
    <col min="12825" max="12825" width="2" style="67" customWidth="1"/>
    <col min="12826" max="12826" width="8.85546875" style="67" customWidth="1"/>
    <col min="12827" max="12827" width="15.42578125" style="67" customWidth="1"/>
    <col min="12828" max="12830" width="8.85546875" style="67"/>
    <col min="12831" max="12831" width="15.42578125" style="67" customWidth="1"/>
    <col min="12832" max="12833" width="8.85546875" style="67"/>
    <col min="12834" max="12834" width="11.42578125" style="67" customWidth="1"/>
    <col min="12835" max="12835" width="15.42578125" style="67" customWidth="1"/>
    <col min="12836" max="13061" width="8.85546875" style="67"/>
    <col min="13062" max="13062" width="1.7109375" style="67" customWidth="1"/>
    <col min="13063" max="13063" width="27.85546875" style="67" customWidth="1"/>
    <col min="13064" max="13064" width="22.42578125" style="67" customWidth="1"/>
    <col min="13065" max="13065" width="2.5703125" style="67" customWidth="1"/>
    <col min="13066" max="13066" width="2.85546875" style="67" customWidth="1"/>
    <col min="13067" max="13067" width="13.7109375" style="67" customWidth="1"/>
    <col min="13068" max="13068" width="2.85546875" style="67" customWidth="1"/>
    <col min="13069" max="13069" width="4.28515625" style="67" customWidth="1"/>
    <col min="13070" max="13070" width="2.85546875" style="67" customWidth="1"/>
    <col min="13071" max="13071" width="13.7109375" style="67" customWidth="1"/>
    <col min="13072" max="13072" width="2.85546875" style="67" customWidth="1"/>
    <col min="13073" max="13073" width="4.28515625" style="67" customWidth="1"/>
    <col min="13074" max="13074" width="2.85546875" style="67" customWidth="1"/>
    <col min="13075" max="13075" width="13.7109375" style="67" customWidth="1"/>
    <col min="13076" max="13076" width="2.85546875" style="67" customWidth="1"/>
    <col min="13077" max="13077" width="4.28515625" style="67" customWidth="1"/>
    <col min="13078" max="13078" width="2.85546875" style="67" customWidth="1"/>
    <col min="13079" max="13079" width="13.7109375" style="67" customWidth="1"/>
    <col min="13080" max="13080" width="2.85546875" style="67" customWidth="1"/>
    <col min="13081" max="13081" width="2" style="67" customWidth="1"/>
    <col min="13082" max="13082" width="8.85546875" style="67" customWidth="1"/>
    <col min="13083" max="13083" width="15.42578125" style="67" customWidth="1"/>
    <col min="13084" max="13086" width="8.85546875" style="67"/>
    <col min="13087" max="13087" width="15.42578125" style="67" customWidth="1"/>
    <col min="13088" max="13089" width="8.85546875" style="67"/>
    <col min="13090" max="13090" width="11.42578125" style="67" customWidth="1"/>
    <col min="13091" max="13091" width="15.42578125" style="67" customWidth="1"/>
    <col min="13092" max="13317" width="8.85546875" style="67"/>
    <col min="13318" max="13318" width="1.7109375" style="67" customWidth="1"/>
    <col min="13319" max="13319" width="27.85546875" style="67" customWidth="1"/>
    <col min="13320" max="13320" width="22.42578125" style="67" customWidth="1"/>
    <col min="13321" max="13321" width="2.5703125" style="67" customWidth="1"/>
    <col min="13322" max="13322" width="2.85546875" style="67" customWidth="1"/>
    <col min="13323" max="13323" width="13.7109375" style="67" customWidth="1"/>
    <col min="13324" max="13324" width="2.85546875" style="67" customWidth="1"/>
    <col min="13325" max="13325" width="4.28515625" style="67" customWidth="1"/>
    <col min="13326" max="13326" width="2.85546875" style="67" customWidth="1"/>
    <col min="13327" max="13327" width="13.7109375" style="67" customWidth="1"/>
    <col min="13328" max="13328" width="2.85546875" style="67" customWidth="1"/>
    <col min="13329" max="13329" width="4.28515625" style="67" customWidth="1"/>
    <col min="13330" max="13330" width="2.85546875" style="67" customWidth="1"/>
    <col min="13331" max="13331" width="13.7109375" style="67" customWidth="1"/>
    <col min="13332" max="13332" width="2.85546875" style="67" customWidth="1"/>
    <col min="13333" max="13333" width="4.28515625" style="67" customWidth="1"/>
    <col min="13334" max="13334" width="2.85546875" style="67" customWidth="1"/>
    <col min="13335" max="13335" width="13.7109375" style="67" customWidth="1"/>
    <col min="13336" max="13336" width="2.85546875" style="67" customWidth="1"/>
    <col min="13337" max="13337" width="2" style="67" customWidth="1"/>
    <col min="13338" max="13338" width="8.85546875" style="67" customWidth="1"/>
    <col min="13339" max="13339" width="15.42578125" style="67" customWidth="1"/>
    <col min="13340" max="13342" width="8.85546875" style="67"/>
    <col min="13343" max="13343" width="15.42578125" style="67" customWidth="1"/>
    <col min="13344" max="13345" width="8.85546875" style="67"/>
    <col min="13346" max="13346" width="11.42578125" style="67" customWidth="1"/>
    <col min="13347" max="13347" width="15.42578125" style="67" customWidth="1"/>
    <col min="13348" max="13573" width="8.85546875" style="67"/>
    <col min="13574" max="13574" width="1.7109375" style="67" customWidth="1"/>
    <col min="13575" max="13575" width="27.85546875" style="67" customWidth="1"/>
    <col min="13576" max="13576" width="22.42578125" style="67" customWidth="1"/>
    <col min="13577" max="13577" width="2.5703125" style="67" customWidth="1"/>
    <col min="13578" max="13578" width="2.85546875" style="67" customWidth="1"/>
    <col min="13579" max="13579" width="13.7109375" style="67" customWidth="1"/>
    <col min="13580" max="13580" width="2.85546875" style="67" customWidth="1"/>
    <col min="13581" max="13581" width="4.28515625" style="67" customWidth="1"/>
    <col min="13582" max="13582" width="2.85546875" style="67" customWidth="1"/>
    <col min="13583" max="13583" width="13.7109375" style="67" customWidth="1"/>
    <col min="13584" max="13584" width="2.85546875" style="67" customWidth="1"/>
    <col min="13585" max="13585" width="4.28515625" style="67" customWidth="1"/>
    <col min="13586" max="13586" width="2.85546875" style="67" customWidth="1"/>
    <col min="13587" max="13587" width="13.7109375" style="67" customWidth="1"/>
    <col min="13588" max="13588" width="2.85546875" style="67" customWidth="1"/>
    <col min="13589" max="13589" width="4.28515625" style="67" customWidth="1"/>
    <col min="13590" max="13590" width="2.85546875" style="67" customWidth="1"/>
    <col min="13591" max="13591" width="13.7109375" style="67" customWidth="1"/>
    <col min="13592" max="13592" width="2.85546875" style="67" customWidth="1"/>
    <col min="13593" max="13593" width="2" style="67" customWidth="1"/>
    <col min="13594" max="13594" width="8.85546875" style="67" customWidth="1"/>
    <col min="13595" max="13595" width="15.42578125" style="67" customWidth="1"/>
    <col min="13596" max="13598" width="8.85546875" style="67"/>
    <col min="13599" max="13599" width="15.42578125" style="67" customWidth="1"/>
    <col min="13600" max="13601" width="8.85546875" style="67"/>
    <col min="13602" max="13602" width="11.42578125" style="67" customWidth="1"/>
    <col min="13603" max="13603" width="15.42578125" style="67" customWidth="1"/>
    <col min="13604" max="13829" width="8.85546875" style="67"/>
    <col min="13830" max="13830" width="1.7109375" style="67" customWidth="1"/>
    <col min="13831" max="13831" width="27.85546875" style="67" customWidth="1"/>
    <col min="13832" max="13832" width="22.42578125" style="67" customWidth="1"/>
    <col min="13833" max="13833" width="2.5703125" style="67" customWidth="1"/>
    <col min="13834" max="13834" width="2.85546875" style="67" customWidth="1"/>
    <col min="13835" max="13835" width="13.7109375" style="67" customWidth="1"/>
    <col min="13836" max="13836" width="2.85546875" style="67" customWidth="1"/>
    <col min="13837" max="13837" width="4.28515625" style="67" customWidth="1"/>
    <col min="13838" max="13838" width="2.85546875" style="67" customWidth="1"/>
    <col min="13839" max="13839" width="13.7109375" style="67" customWidth="1"/>
    <col min="13840" max="13840" width="2.85546875" style="67" customWidth="1"/>
    <col min="13841" max="13841" width="4.28515625" style="67" customWidth="1"/>
    <col min="13842" max="13842" width="2.85546875" style="67" customWidth="1"/>
    <col min="13843" max="13843" width="13.7109375" style="67" customWidth="1"/>
    <col min="13844" max="13844" width="2.85546875" style="67" customWidth="1"/>
    <col min="13845" max="13845" width="4.28515625" style="67" customWidth="1"/>
    <col min="13846" max="13846" width="2.85546875" style="67" customWidth="1"/>
    <col min="13847" max="13847" width="13.7109375" style="67" customWidth="1"/>
    <col min="13848" max="13848" width="2.85546875" style="67" customWidth="1"/>
    <col min="13849" max="13849" width="2" style="67" customWidth="1"/>
    <col min="13850" max="13850" width="8.85546875" style="67" customWidth="1"/>
    <col min="13851" max="13851" width="15.42578125" style="67" customWidth="1"/>
    <col min="13852" max="13854" width="8.85546875" style="67"/>
    <col min="13855" max="13855" width="15.42578125" style="67" customWidth="1"/>
    <col min="13856" max="13857" width="8.85546875" style="67"/>
    <col min="13858" max="13858" width="11.42578125" style="67" customWidth="1"/>
    <col min="13859" max="13859" width="15.42578125" style="67" customWidth="1"/>
    <col min="13860" max="14085" width="8.85546875" style="67"/>
    <col min="14086" max="14086" width="1.7109375" style="67" customWidth="1"/>
    <col min="14087" max="14087" width="27.85546875" style="67" customWidth="1"/>
    <col min="14088" max="14088" width="22.42578125" style="67" customWidth="1"/>
    <col min="14089" max="14089" width="2.5703125" style="67" customWidth="1"/>
    <col min="14090" max="14090" width="2.85546875" style="67" customWidth="1"/>
    <col min="14091" max="14091" width="13.7109375" style="67" customWidth="1"/>
    <col min="14092" max="14092" width="2.85546875" style="67" customWidth="1"/>
    <col min="14093" max="14093" width="4.28515625" style="67" customWidth="1"/>
    <col min="14094" max="14094" width="2.85546875" style="67" customWidth="1"/>
    <col min="14095" max="14095" width="13.7109375" style="67" customWidth="1"/>
    <col min="14096" max="14096" width="2.85546875" style="67" customWidth="1"/>
    <col min="14097" max="14097" width="4.28515625" style="67" customWidth="1"/>
    <col min="14098" max="14098" width="2.85546875" style="67" customWidth="1"/>
    <col min="14099" max="14099" width="13.7109375" style="67" customWidth="1"/>
    <col min="14100" max="14100" width="2.85546875" style="67" customWidth="1"/>
    <col min="14101" max="14101" width="4.28515625" style="67" customWidth="1"/>
    <col min="14102" max="14102" width="2.85546875" style="67" customWidth="1"/>
    <col min="14103" max="14103" width="13.7109375" style="67" customWidth="1"/>
    <col min="14104" max="14104" width="2.85546875" style="67" customWidth="1"/>
    <col min="14105" max="14105" width="2" style="67" customWidth="1"/>
    <col min="14106" max="14106" width="8.85546875" style="67" customWidth="1"/>
    <col min="14107" max="14107" width="15.42578125" style="67" customWidth="1"/>
    <col min="14108" max="14110" width="8.85546875" style="67"/>
    <col min="14111" max="14111" width="15.42578125" style="67" customWidth="1"/>
    <col min="14112" max="14113" width="8.85546875" style="67"/>
    <col min="14114" max="14114" width="11.42578125" style="67" customWidth="1"/>
    <col min="14115" max="14115" width="15.42578125" style="67" customWidth="1"/>
    <col min="14116" max="14341" width="8.85546875" style="67"/>
    <col min="14342" max="14342" width="1.7109375" style="67" customWidth="1"/>
    <col min="14343" max="14343" width="27.85546875" style="67" customWidth="1"/>
    <col min="14344" max="14344" width="22.42578125" style="67" customWidth="1"/>
    <col min="14345" max="14345" width="2.5703125" style="67" customWidth="1"/>
    <col min="14346" max="14346" width="2.85546875" style="67" customWidth="1"/>
    <col min="14347" max="14347" width="13.7109375" style="67" customWidth="1"/>
    <col min="14348" max="14348" width="2.85546875" style="67" customWidth="1"/>
    <col min="14349" max="14349" width="4.28515625" style="67" customWidth="1"/>
    <col min="14350" max="14350" width="2.85546875" style="67" customWidth="1"/>
    <col min="14351" max="14351" width="13.7109375" style="67" customWidth="1"/>
    <col min="14352" max="14352" width="2.85546875" style="67" customWidth="1"/>
    <col min="14353" max="14353" width="4.28515625" style="67" customWidth="1"/>
    <col min="14354" max="14354" width="2.85546875" style="67" customWidth="1"/>
    <col min="14355" max="14355" width="13.7109375" style="67" customWidth="1"/>
    <col min="14356" max="14356" width="2.85546875" style="67" customWidth="1"/>
    <col min="14357" max="14357" width="4.28515625" style="67" customWidth="1"/>
    <col min="14358" max="14358" width="2.85546875" style="67" customWidth="1"/>
    <col min="14359" max="14359" width="13.7109375" style="67" customWidth="1"/>
    <col min="14360" max="14360" width="2.85546875" style="67" customWidth="1"/>
    <col min="14361" max="14361" width="2" style="67" customWidth="1"/>
    <col min="14362" max="14362" width="8.85546875" style="67" customWidth="1"/>
    <col min="14363" max="14363" width="15.42578125" style="67" customWidth="1"/>
    <col min="14364" max="14366" width="8.85546875" style="67"/>
    <col min="14367" max="14367" width="15.42578125" style="67" customWidth="1"/>
    <col min="14368" max="14369" width="8.85546875" style="67"/>
    <col min="14370" max="14370" width="11.42578125" style="67" customWidth="1"/>
    <col min="14371" max="14371" width="15.42578125" style="67" customWidth="1"/>
    <col min="14372" max="14597" width="8.85546875" style="67"/>
    <col min="14598" max="14598" width="1.7109375" style="67" customWidth="1"/>
    <col min="14599" max="14599" width="27.85546875" style="67" customWidth="1"/>
    <col min="14600" max="14600" width="22.42578125" style="67" customWidth="1"/>
    <col min="14601" max="14601" width="2.5703125" style="67" customWidth="1"/>
    <col min="14602" max="14602" width="2.85546875" style="67" customWidth="1"/>
    <col min="14603" max="14603" width="13.7109375" style="67" customWidth="1"/>
    <col min="14604" max="14604" width="2.85546875" style="67" customWidth="1"/>
    <col min="14605" max="14605" width="4.28515625" style="67" customWidth="1"/>
    <col min="14606" max="14606" width="2.85546875" style="67" customWidth="1"/>
    <col min="14607" max="14607" width="13.7109375" style="67" customWidth="1"/>
    <col min="14608" max="14608" width="2.85546875" style="67" customWidth="1"/>
    <col min="14609" max="14609" width="4.28515625" style="67" customWidth="1"/>
    <col min="14610" max="14610" width="2.85546875" style="67" customWidth="1"/>
    <col min="14611" max="14611" width="13.7109375" style="67" customWidth="1"/>
    <col min="14612" max="14612" width="2.85546875" style="67" customWidth="1"/>
    <col min="14613" max="14613" width="4.28515625" style="67" customWidth="1"/>
    <col min="14614" max="14614" width="2.85546875" style="67" customWidth="1"/>
    <col min="14615" max="14615" width="13.7109375" style="67" customWidth="1"/>
    <col min="14616" max="14616" width="2.85546875" style="67" customWidth="1"/>
    <col min="14617" max="14617" width="2" style="67" customWidth="1"/>
    <col min="14618" max="14618" width="8.85546875" style="67" customWidth="1"/>
    <col min="14619" max="14619" width="15.42578125" style="67" customWidth="1"/>
    <col min="14620" max="14622" width="8.85546875" style="67"/>
    <col min="14623" max="14623" width="15.42578125" style="67" customWidth="1"/>
    <col min="14624" max="14625" width="8.85546875" style="67"/>
    <col min="14626" max="14626" width="11.42578125" style="67" customWidth="1"/>
    <col min="14627" max="14627" width="15.42578125" style="67" customWidth="1"/>
    <col min="14628" max="14853" width="8.85546875" style="67"/>
    <col min="14854" max="14854" width="1.7109375" style="67" customWidth="1"/>
    <col min="14855" max="14855" width="27.85546875" style="67" customWidth="1"/>
    <col min="14856" max="14856" width="22.42578125" style="67" customWidth="1"/>
    <col min="14857" max="14857" width="2.5703125" style="67" customWidth="1"/>
    <col min="14858" max="14858" width="2.85546875" style="67" customWidth="1"/>
    <col min="14859" max="14859" width="13.7109375" style="67" customWidth="1"/>
    <col min="14860" max="14860" width="2.85546875" style="67" customWidth="1"/>
    <col min="14861" max="14861" width="4.28515625" style="67" customWidth="1"/>
    <col min="14862" max="14862" width="2.85546875" style="67" customWidth="1"/>
    <col min="14863" max="14863" width="13.7109375" style="67" customWidth="1"/>
    <col min="14864" max="14864" width="2.85546875" style="67" customWidth="1"/>
    <col min="14865" max="14865" width="4.28515625" style="67" customWidth="1"/>
    <col min="14866" max="14866" width="2.85546875" style="67" customWidth="1"/>
    <col min="14867" max="14867" width="13.7109375" style="67" customWidth="1"/>
    <col min="14868" max="14868" width="2.85546875" style="67" customWidth="1"/>
    <col min="14869" max="14869" width="4.28515625" style="67" customWidth="1"/>
    <col min="14870" max="14870" width="2.85546875" style="67" customWidth="1"/>
    <col min="14871" max="14871" width="13.7109375" style="67" customWidth="1"/>
    <col min="14872" max="14872" width="2.85546875" style="67" customWidth="1"/>
    <col min="14873" max="14873" width="2" style="67" customWidth="1"/>
    <col min="14874" max="14874" width="8.85546875" style="67" customWidth="1"/>
    <col min="14875" max="14875" width="15.42578125" style="67" customWidth="1"/>
    <col min="14876" max="14878" width="8.85546875" style="67"/>
    <col min="14879" max="14879" width="15.42578125" style="67" customWidth="1"/>
    <col min="14880" max="14881" width="8.85546875" style="67"/>
    <col min="14882" max="14882" width="11.42578125" style="67" customWidth="1"/>
    <col min="14883" max="14883" width="15.42578125" style="67" customWidth="1"/>
    <col min="14884" max="15109" width="8.85546875" style="67"/>
    <col min="15110" max="15110" width="1.7109375" style="67" customWidth="1"/>
    <col min="15111" max="15111" width="27.85546875" style="67" customWidth="1"/>
    <col min="15112" max="15112" width="22.42578125" style="67" customWidth="1"/>
    <col min="15113" max="15113" width="2.5703125" style="67" customWidth="1"/>
    <col min="15114" max="15114" width="2.85546875" style="67" customWidth="1"/>
    <col min="15115" max="15115" width="13.7109375" style="67" customWidth="1"/>
    <col min="15116" max="15116" width="2.85546875" style="67" customWidth="1"/>
    <col min="15117" max="15117" width="4.28515625" style="67" customWidth="1"/>
    <col min="15118" max="15118" width="2.85546875" style="67" customWidth="1"/>
    <col min="15119" max="15119" width="13.7109375" style="67" customWidth="1"/>
    <col min="15120" max="15120" width="2.85546875" style="67" customWidth="1"/>
    <col min="15121" max="15121" width="4.28515625" style="67" customWidth="1"/>
    <col min="15122" max="15122" width="2.85546875" style="67" customWidth="1"/>
    <col min="15123" max="15123" width="13.7109375" style="67" customWidth="1"/>
    <col min="15124" max="15124" width="2.85546875" style="67" customWidth="1"/>
    <col min="15125" max="15125" width="4.28515625" style="67" customWidth="1"/>
    <col min="15126" max="15126" width="2.85546875" style="67" customWidth="1"/>
    <col min="15127" max="15127" width="13.7109375" style="67" customWidth="1"/>
    <col min="15128" max="15128" width="2.85546875" style="67" customWidth="1"/>
    <col min="15129" max="15129" width="2" style="67" customWidth="1"/>
    <col min="15130" max="15130" width="8.85546875" style="67" customWidth="1"/>
    <col min="15131" max="15131" width="15.42578125" style="67" customWidth="1"/>
    <col min="15132" max="15134" width="8.85546875" style="67"/>
    <col min="15135" max="15135" width="15.42578125" style="67" customWidth="1"/>
    <col min="15136" max="15137" width="8.85546875" style="67"/>
    <col min="15138" max="15138" width="11.42578125" style="67" customWidth="1"/>
    <col min="15139" max="15139" width="15.42578125" style="67" customWidth="1"/>
    <col min="15140" max="15365" width="8.85546875" style="67"/>
    <col min="15366" max="15366" width="1.7109375" style="67" customWidth="1"/>
    <col min="15367" max="15367" width="27.85546875" style="67" customWidth="1"/>
    <col min="15368" max="15368" width="22.42578125" style="67" customWidth="1"/>
    <col min="15369" max="15369" width="2.5703125" style="67" customWidth="1"/>
    <col min="15370" max="15370" width="2.85546875" style="67" customWidth="1"/>
    <col min="15371" max="15371" width="13.7109375" style="67" customWidth="1"/>
    <col min="15372" max="15372" width="2.85546875" style="67" customWidth="1"/>
    <col min="15373" max="15373" width="4.28515625" style="67" customWidth="1"/>
    <col min="15374" max="15374" width="2.85546875" style="67" customWidth="1"/>
    <col min="15375" max="15375" width="13.7109375" style="67" customWidth="1"/>
    <col min="15376" max="15376" width="2.85546875" style="67" customWidth="1"/>
    <col min="15377" max="15377" width="4.28515625" style="67" customWidth="1"/>
    <col min="15378" max="15378" width="2.85546875" style="67" customWidth="1"/>
    <col min="15379" max="15379" width="13.7109375" style="67" customWidth="1"/>
    <col min="15380" max="15380" width="2.85546875" style="67" customWidth="1"/>
    <col min="15381" max="15381" width="4.28515625" style="67" customWidth="1"/>
    <col min="15382" max="15382" width="2.85546875" style="67" customWidth="1"/>
    <col min="15383" max="15383" width="13.7109375" style="67" customWidth="1"/>
    <col min="15384" max="15384" width="2.85546875" style="67" customWidth="1"/>
    <col min="15385" max="15385" width="2" style="67" customWidth="1"/>
    <col min="15386" max="15386" width="8.85546875" style="67" customWidth="1"/>
    <col min="15387" max="15387" width="15.42578125" style="67" customWidth="1"/>
    <col min="15388" max="15390" width="8.85546875" style="67"/>
    <col min="15391" max="15391" width="15.42578125" style="67" customWidth="1"/>
    <col min="15392" max="15393" width="8.85546875" style="67"/>
    <col min="15394" max="15394" width="11.42578125" style="67" customWidth="1"/>
    <col min="15395" max="15395" width="15.42578125" style="67" customWidth="1"/>
    <col min="15396" max="15621" width="8.85546875" style="67"/>
    <col min="15622" max="15622" width="1.7109375" style="67" customWidth="1"/>
    <col min="15623" max="15623" width="27.85546875" style="67" customWidth="1"/>
    <col min="15624" max="15624" width="22.42578125" style="67" customWidth="1"/>
    <col min="15625" max="15625" width="2.5703125" style="67" customWidth="1"/>
    <col min="15626" max="15626" width="2.85546875" style="67" customWidth="1"/>
    <col min="15627" max="15627" width="13.7109375" style="67" customWidth="1"/>
    <col min="15628" max="15628" width="2.85546875" style="67" customWidth="1"/>
    <col min="15629" max="15629" width="4.28515625" style="67" customWidth="1"/>
    <col min="15630" max="15630" width="2.85546875" style="67" customWidth="1"/>
    <col min="15631" max="15631" width="13.7109375" style="67" customWidth="1"/>
    <col min="15632" max="15632" width="2.85546875" style="67" customWidth="1"/>
    <col min="15633" max="15633" width="4.28515625" style="67" customWidth="1"/>
    <col min="15634" max="15634" width="2.85546875" style="67" customWidth="1"/>
    <col min="15635" max="15635" width="13.7109375" style="67" customWidth="1"/>
    <col min="15636" max="15636" width="2.85546875" style="67" customWidth="1"/>
    <col min="15637" max="15637" width="4.28515625" style="67" customWidth="1"/>
    <col min="15638" max="15638" width="2.85546875" style="67" customWidth="1"/>
    <col min="15639" max="15639" width="13.7109375" style="67" customWidth="1"/>
    <col min="15640" max="15640" width="2.85546875" style="67" customWidth="1"/>
    <col min="15641" max="15641" width="2" style="67" customWidth="1"/>
    <col min="15642" max="15642" width="8.85546875" style="67" customWidth="1"/>
    <col min="15643" max="15643" width="15.42578125" style="67" customWidth="1"/>
    <col min="15644" max="15646" width="8.85546875" style="67"/>
    <col min="15647" max="15647" width="15.42578125" style="67" customWidth="1"/>
    <col min="15648" max="15649" width="8.85546875" style="67"/>
    <col min="15650" max="15650" width="11.42578125" style="67" customWidth="1"/>
    <col min="15651" max="15651" width="15.42578125" style="67" customWidth="1"/>
    <col min="15652" max="15877" width="8.85546875" style="67"/>
    <col min="15878" max="15878" width="1.7109375" style="67" customWidth="1"/>
    <col min="15879" max="15879" width="27.85546875" style="67" customWidth="1"/>
    <col min="15880" max="15880" width="22.42578125" style="67" customWidth="1"/>
    <col min="15881" max="15881" width="2.5703125" style="67" customWidth="1"/>
    <col min="15882" max="15882" width="2.85546875" style="67" customWidth="1"/>
    <col min="15883" max="15883" width="13.7109375" style="67" customWidth="1"/>
    <col min="15884" max="15884" width="2.85546875" style="67" customWidth="1"/>
    <col min="15885" max="15885" width="4.28515625" style="67" customWidth="1"/>
    <col min="15886" max="15886" width="2.85546875" style="67" customWidth="1"/>
    <col min="15887" max="15887" width="13.7109375" style="67" customWidth="1"/>
    <col min="15888" max="15888" width="2.85546875" style="67" customWidth="1"/>
    <col min="15889" max="15889" width="4.28515625" style="67" customWidth="1"/>
    <col min="15890" max="15890" width="2.85546875" style="67" customWidth="1"/>
    <col min="15891" max="15891" width="13.7109375" style="67" customWidth="1"/>
    <col min="15892" max="15892" width="2.85546875" style="67" customWidth="1"/>
    <col min="15893" max="15893" width="4.28515625" style="67" customWidth="1"/>
    <col min="15894" max="15894" width="2.85546875" style="67" customWidth="1"/>
    <col min="15895" max="15895" width="13.7109375" style="67" customWidth="1"/>
    <col min="15896" max="15896" width="2.85546875" style="67" customWidth="1"/>
    <col min="15897" max="15897" width="2" style="67" customWidth="1"/>
    <col min="15898" max="15898" width="8.85546875" style="67" customWidth="1"/>
    <col min="15899" max="15899" width="15.42578125" style="67" customWidth="1"/>
    <col min="15900" max="15902" width="8.85546875" style="67"/>
    <col min="15903" max="15903" width="15.42578125" style="67" customWidth="1"/>
    <col min="15904" max="15905" width="8.85546875" style="67"/>
    <col min="15906" max="15906" width="11.42578125" style="67" customWidth="1"/>
    <col min="15907" max="15907" width="15.42578125" style="67" customWidth="1"/>
    <col min="15908" max="16133" width="8.85546875" style="67"/>
    <col min="16134" max="16134" width="1.7109375" style="67" customWidth="1"/>
    <col min="16135" max="16135" width="27.85546875" style="67" customWidth="1"/>
    <col min="16136" max="16136" width="22.42578125" style="67" customWidth="1"/>
    <col min="16137" max="16137" width="2.5703125" style="67" customWidth="1"/>
    <col min="16138" max="16138" width="2.85546875" style="67" customWidth="1"/>
    <col min="16139" max="16139" width="13.7109375" style="67" customWidth="1"/>
    <col min="16140" max="16140" width="2.85546875" style="67" customWidth="1"/>
    <col min="16141" max="16141" width="4.28515625" style="67" customWidth="1"/>
    <col min="16142" max="16142" width="2.85546875" style="67" customWidth="1"/>
    <col min="16143" max="16143" width="13.7109375" style="67" customWidth="1"/>
    <col min="16144" max="16144" width="2.85546875" style="67" customWidth="1"/>
    <col min="16145" max="16145" width="4.28515625" style="67" customWidth="1"/>
    <col min="16146" max="16146" width="2.85546875" style="67" customWidth="1"/>
    <col min="16147" max="16147" width="13.7109375" style="67" customWidth="1"/>
    <col min="16148" max="16148" width="2.85546875" style="67" customWidth="1"/>
    <col min="16149" max="16149" width="4.28515625" style="67" customWidth="1"/>
    <col min="16150" max="16150" width="2.85546875" style="67" customWidth="1"/>
    <col min="16151" max="16151" width="13.7109375" style="67" customWidth="1"/>
    <col min="16152" max="16152" width="2.85546875" style="67" customWidth="1"/>
    <col min="16153" max="16153" width="2" style="67" customWidth="1"/>
    <col min="16154" max="16154" width="8.85546875" style="67" customWidth="1"/>
    <col min="16155" max="16155" width="15.42578125" style="67" customWidth="1"/>
    <col min="16156" max="16158" width="8.85546875" style="67"/>
    <col min="16159" max="16159" width="15.42578125" style="67" customWidth="1"/>
    <col min="16160" max="16161" width="8.85546875" style="67"/>
    <col min="16162" max="16162" width="11.42578125" style="67" customWidth="1"/>
    <col min="16163" max="16163" width="15.42578125" style="67" customWidth="1"/>
    <col min="16164" max="16384" width="8.85546875" style="67"/>
  </cols>
  <sheetData>
    <row r="1" spans="2:51" s="260" customFormat="1" ht="14.25" customHeight="1" thickBot="1">
      <c r="C1" s="261"/>
      <c r="D1" s="261"/>
      <c r="E1" s="261"/>
      <c r="F1" s="261"/>
      <c r="G1" s="262"/>
      <c r="H1" s="262"/>
      <c r="I1" s="262"/>
      <c r="J1" s="262"/>
      <c r="K1" s="262"/>
      <c r="L1" s="262"/>
      <c r="M1" s="262"/>
      <c r="N1" s="262"/>
      <c r="O1" s="262"/>
      <c r="P1" s="262"/>
      <c r="Q1" s="262"/>
      <c r="R1" s="262"/>
      <c r="S1" s="262"/>
      <c r="T1" s="262"/>
      <c r="U1" s="262"/>
      <c r="V1" s="262"/>
      <c r="W1" s="262"/>
      <c r="X1" s="261"/>
      <c r="AR1" s="263" t="s">
        <v>0</v>
      </c>
      <c r="AS1" s="263"/>
      <c r="AT1" s="263"/>
      <c r="AU1" s="263"/>
      <c r="AV1" s="263"/>
      <c r="AW1" s="263"/>
      <c r="AX1" s="263"/>
      <c r="AY1" s="263"/>
    </row>
    <row r="2" spans="2:51" ht="14.25" customHeight="1" thickBot="1">
      <c r="B2" s="245"/>
      <c r="C2" s="246" t="s">
        <v>1</v>
      </c>
      <c r="D2" s="247"/>
      <c r="E2" s="246"/>
      <c r="F2" s="246"/>
      <c r="G2" s="247" t="s">
        <v>2</v>
      </c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6"/>
      <c r="Y2" s="248"/>
      <c r="AR2" s="263" t="s">
        <v>3</v>
      </c>
      <c r="AS2" s="263"/>
      <c r="AT2" s="263"/>
      <c r="AU2" s="263"/>
      <c r="AV2" s="263"/>
      <c r="AW2" s="263"/>
      <c r="AX2" s="263"/>
      <c r="AY2" s="263"/>
    </row>
    <row r="3" spans="2:51" ht="14.25" customHeight="1" thickBot="1">
      <c r="B3" s="142"/>
      <c r="C3" s="64" t="s">
        <v>4</v>
      </c>
      <c r="D3" s="249"/>
      <c r="E3" s="139"/>
      <c r="F3" s="362" t="s">
        <v>5</v>
      </c>
      <c r="G3" s="363"/>
      <c r="H3" s="363"/>
      <c r="I3" s="363"/>
      <c r="J3" s="363"/>
      <c r="K3" s="363"/>
      <c r="L3" s="363"/>
      <c r="M3" s="363"/>
      <c r="N3" s="363"/>
      <c r="O3" s="363"/>
      <c r="P3" s="363"/>
      <c r="Q3" s="363"/>
      <c r="R3" s="363"/>
      <c r="S3" s="363"/>
      <c r="T3" s="363"/>
      <c r="U3" s="363"/>
      <c r="V3" s="363"/>
      <c r="W3" s="363"/>
      <c r="X3" s="364"/>
      <c r="Y3" s="143"/>
      <c r="AR3" s="263"/>
      <c r="AS3" s="263"/>
      <c r="AT3" s="263"/>
      <c r="AU3" s="263"/>
      <c r="AV3" s="263"/>
      <c r="AW3" s="263"/>
      <c r="AX3" s="263"/>
      <c r="AY3" s="263"/>
    </row>
    <row r="4" spans="2:51" ht="14.25" customHeight="1" thickBot="1">
      <c r="B4" s="142"/>
      <c r="C4" s="250" t="s">
        <v>6</v>
      </c>
      <c r="D4" s="251" t="s">
        <v>7</v>
      </c>
      <c r="E4" s="139"/>
      <c r="F4" s="252"/>
      <c r="G4" s="253" t="s">
        <v>8</v>
      </c>
      <c r="H4" s="253"/>
      <c r="I4" s="365" t="s">
        <v>9</v>
      </c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252"/>
      <c r="Y4" s="143"/>
      <c r="AR4" s="263"/>
      <c r="AS4" s="263"/>
      <c r="AT4" s="263"/>
      <c r="AU4" s="263"/>
      <c r="AV4" s="263"/>
      <c r="AW4" s="263"/>
      <c r="AX4" s="263"/>
      <c r="AY4" s="263"/>
    </row>
    <row r="5" spans="2:51" ht="15.75" customHeight="1" thickBot="1">
      <c r="B5" s="142"/>
      <c r="C5" s="49" t="s">
        <v>10</v>
      </c>
      <c r="D5" s="179">
        <v>2</v>
      </c>
      <c r="E5" s="254"/>
      <c r="F5" s="368">
        <v>25452</v>
      </c>
      <c r="G5" s="369"/>
      <c r="H5" s="366" t="str">
        <f>IFERROR(VLOOKUP(F5,db_crebolijst_all!A3:S497,17),"1")</f>
        <v>Groene ruimte 23171 (Medewerker hovenier)</v>
      </c>
      <c r="I5" s="366"/>
      <c r="J5" s="366"/>
      <c r="K5" s="366"/>
      <c r="L5" s="366"/>
      <c r="M5" s="366"/>
      <c r="N5" s="366"/>
      <c r="O5" s="366"/>
      <c r="P5" s="366"/>
      <c r="Q5" s="366"/>
      <c r="R5" s="366"/>
      <c r="S5" s="366"/>
      <c r="T5" s="366"/>
      <c r="U5" s="366"/>
      <c r="V5" s="366"/>
      <c r="W5" s="366"/>
      <c r="X5" s="367"/>
      <c r="Y5" s="143"/>
      <c r="AA5" s="264"/>
      <c r="AB5" s="264"/>
      <c r="AC5" s="265" t="s">
        <v>11</v>
      </c>
      <c r="AD5" s="266"/>
      <c r="AE5" s="266"/>
      <c r="AF5" s="266"/>
      <c r="AR5" s="263"/>
      <c r="AS5" s="263"/>
      <c r="AT5" s="263"/>
      <c r="AU5" s="263"/>
      <c r="AV5" s="263"/>
      <c r="AW5" s="263"/>
      <c r="AX5" s="263"/>
      <c r="AY5" s="263"/>
    </row>
    <row r="6" spans="2:51" ht="14.25" customHeight="1" thickBot="1">
      <c r="B6" s="142"/>
      <c r="C6" s="255" t="s">
        <v>12</v>
      </c>
      <c r="D6" s="256" t="s">
        <v>13</v>
      </c>
      <c r="E6" s="139"/>
      <c r="F6" s="139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257"/>
      <c r="S6" s="257"/>
      <c r="T6" s="257"/>
      <c r="U6" s="257"/>
      <c r="V6" s="257"/>
      <c r="W6" s="257"/>
      <c r="X6" s="139"/>
      <c r="Y6" s="143"/>
      <c r="AA6" s="266"/>
      <c r="AB6" s="266"/>
      <c r="AC6" s="266"/>
      <c r="AD6" s="266"/>
      <c r="AE6" s="266"/>
      <c r="AF6" s="266"/>
      <c r="AR6" s="263"/>
      <c r="AS6" s="263"/>
      <c r="AT6" s="267" t="s">
        <v>14</v>
      </c>
      <c r="AU6" s="267" t="s">
        <v>15</v>
      </c>
      <c r="AV6" s="267" t="s">
        <v>16</v>
      </c>
      <c r="AW6" s="267" t="s">
        <v>16</v>
      </c>
      <c r="AX6" s="267" t="s">
        <v>17</v>
      </c>
      <c r="AY6" s="267" t="s">
        <v>18</v>
      </c>
    </row>
    <row r="7" spans="2:51" ht="15.75" customHeight="1" thickBot="1">
      <c r="B7" s="142"/>
      <c r="C7" s="147" t="s">
        <v>19</v>
      </c>
      <c r="D7" s="357">
        <f>IFERROR(VLOOKUP(F5,db_crebolijst_all!A3:Q497,db_crebolijst_all!J1),"gcg")</f>
        <v>2</v>
      </c>
      <c r="E7" s="254"/>
      <c r="F7" s="370" t="s">
        <v>20</v>
      </c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2"/>
      <c r="Y7" s="143"/>
      <c r="AR7" s="263" t="str">
        <f>CONCATENATE(C7,";",D5+AS10)</f>
        <v>BOL;2</v>
      </c>
      <c r="AS7" s="336" t="s">
        <v>21</v>
      </c>
      <c r="AT7" s="337">
        <f>VLOOKUP($AR$7,db_duur!$B$2:$J$11,4)</f>
        <v>700</v>
      </c>
      <c r="AU7" s="337"/>
      <c r="AV7" s="337"/>
      <c r="AW7" s="337"/>
      <c r="AX7" s="337"/>
      <c r="AY7" s="338">
        <f>VLOOKUP($AR$7,db_duur!$B$2:$J$11,5)</f>
        <v>1250</v>
      </c>
    </row>
    <row r="8" spans="2:51" ht="14.25" customHeight="1" thickBot="1">
      <c r="B8" s="142"/>
      <c r="C8" s="141"/>
      <c r="D8" s="138"/>
      <c r="E8" s="139"/>
      <c r="F8" s="139"/>
      <c r="G8" s="258"/>
      <c r="H8" s="258"/>
      <c r="I8" s="258"/>
      <c r="J8" s="259"/>
      <c r="K8" s="259"/>
      <c r="L8" s="259"/>
      <c r="M8" s="258"/>
      <c r="N8" s="259"/>
      <c r="O8" s="259"/>
      <c r="P8" s="259"/>
      <c r="Q8" s="258"/>
      <c r="R8" s="259"/>
      <c r="S8" s="259"/>
      <c r="T8" s="259"/>
      <c r="U8" s="258"/>
      <c r="V8" s="258"/>
      <c r="W8" s="258"/>
      <c r="X8" s="139"/>
      <c r="Y8" s="143"/>
      <c r="AR8" s="263"/>
      <c r="AS8" s="336" t="s">
        <v>22</v>
      </c>
      <c r="AT8" s="337">
        <f>VLOOKUP($AR$7,db_duur!$B$2:$J$11,6)</f>
        <v>0</v>
      </c>
      <c r="AU8" s="337"/>
      <c r="AV8" s="337"/>
      <c r="AW8" s="337"/>
      <c r="AX8" s="337"/>
      <c r="AY8" s="338">
        <f>VLOOKUP($AR$7,db_duur!$B$2:$J$11,7)</f>
        <v>450</v>
      </c>
    </row>
    <row r="9" spans="2:51" ht="21.75" customHeight="1" thickBot="1">
      <c r="B9" s="142"/>
      <c r="C9" s="141" t="s">
        <v>23</v>
      </c>
      <c r="D9" s="138"/>
      <c r="E9" s="139"/>
      <c r="F9" s="370" t="s">
        <v>24</v>
      </c>
      <c r="G9" s="371"/>
      <c r="H9" s="376"/>
      <c r="I9" s="135"/>
      <c r="J9" s="373" t="s">
        <v>25</v>
      </c>
      <c r="K9" s="374"/>
      <c r="L9" s="375"/>
      <c r="M9" s="135"/>
      <c r="N9" s="373" t="s">
        <v>26</v>
      </c>
      <c r="O9" s="374"/>
      <c r="P9" s="375"/>
      <c r="Q9" s="136"/>
      <c r="R9" s="373" t="s">
        <v>27</v>
      </c>
      <c r="S9" s="374"/>
      <c r="T9" s="375"/>
      <c r="U9" s="136"/>
      <c r="V9" s="370" t="s">
        <v>28</v>
      </c>
      <c r="W9" s="371"/>
      <c r="X9" s="372"/>
      <c r="Y9" s="143"/>
      <c r="AR9" s="263"/>
      <c r="AS9" s="263"/>
      <c r="AT9" s="267"/>
      <c r="AU9" s="267"/>
      <c r="AV9" s="267"/>
      <c r="AW9" s="267"/>
      <c r="AX9" s="267"/>
      <c r="AY9" s="267">
        <f>VLOOKUP($AR$7,db_duur!$B$2:$J$11,9)</f>
        <v>2000</v>
      </c>
    </row>
    <row r="10" spans="2:51" ht="18.75" customHeight="1" thickBot="1">
      <c r="B10" s="142"/>
      <c r="C10" s="59">
        <v>7.0000000000000007E-2</v>
      </c>
      <c r="D10" s="135" t="s">
        <v>21</v>
      </c>
      <c r="E10" s="138"/>
      <c r="F10" s="139"/>
      <c r="G10" s="339">
        <v>700</v>
      </c>
      <c r="H10" s="137">
        <f>IFERROR(IF(G10&lt;(AT7),"!",0),"gcg")</f>
        <v>0</v>
      </c>
      <c r="I10" s="135"/>
      <c r="J10" s="135"/>
      <c r="K10" s="339">
        <v>200</v>
      </c>
      <c r="L10" s="135"/>
      <c r="M10" s="135"/>
      <c r="N10" s="135"/>
      <c r="O10" s="339">
        <v>200</v>
      </c>
      <c r="P10" s="135"/>
      <c r="Q10" s="135"/>
      <c r="R10" s="135"/>
      <c r="S10" s="180">
        <v>0</v>
      </c>
      <c r="T10" s="135"/>
      <c r="U10" s="135"/>
      <c r="V10" s="135" t="s">
        <v>29</v>
      </c>
      <c r="W10" s="65">
        <f>IF(VALUE($D$5)=1,G10,IF(VALUE($D$5)=2,SUM($G10:$K10),IF(VALUE($D$5)=3,SUM($G10:$O10),SUM($G10:$S10))))</f>
        <v>900</v>
      </c>
      <c r="X10" s="134" t="str">
        <f>IFERROR(IF(W10&lt;AY7,"!",""),AC5)</f>
        <v>!</v>
      </c>
      <c r="Y10" s="143"/>
    </row>
    <row r="11" spans="2:51" ht="18.75" customHeight="1" thickBot="1">
      <c r="B11" s="142"/>
      <c r="C11" s="244">
        <v>0</v>
      </c>
      <c r="D11" s="135" t="s">
        <v>22</v>
      </c>
      <c r="E11" s="138"/>
      <c r="F11" s="139"/>
      <c r="G11" s="339">
        <v>300</v>
      </c>
      <c r="H11" s="137">
        <f>IFERROR(IF(G11&lt;(AT8),"!",0),"gcg")</f>
        <v>0</v>
      </c>
      <c r="I11" s="135"/>
      <c r="J11" s="135"/>
      <c r="K11" s="339">
        <v>650</v>
      </c>
      <c r="L11" s="135"/>
      <c r="M11" s="135"/>
      <c r="N11" s="135"/>
      <c r="O11" s="339">
        <v>650</v>
      </c>
      <c r="P11" s="135"/>
      <c r="Q11" s="135"/>
      <c r="R11" s="135"/>
      <c r="S11" s="180">
        <v>0</v>
      </c>
      <c r="T11" s="135"/>
      <c r="U11" s="135"/>
      <c r="V11" s="135" t="s">
        <v>29</v>
      </c>
      <c r="W11" s="66">
        <f t="shared" ref="W11:W12" si="0">IF(VALUE($D$5)=1,G11,IF(VALUE($D$5)=2,SUM($G11:$K11),IF(VALUE($D$5)=3,SUM($G11:$O11),SUM($G11:$S11))))</f>
        <v>950</v>
      </c>
      <c r="X11" s="134" t="str">
        <f>IFERROR(IF(W11&lt;AY8,"!",""),AC5)</f>
        <v/>
      </c>
      <c r="Y11" s="143"/>
    </row>
    <row r="12" spans="2:51" ht="18.75" customHeight="1" thickBot="1">
      <c r="B12" s="142"/>
      <c r="C12" s="139"/>
      <c r="D12" s="135" t="s">
        <v>28</v>
      </c>
      <c r="E12" s="140"/>
      <c r="F12" s="139"/>
      <c r="G12" s="340">
        <f>SUM(G10:G11)</f>
        <v>1000</v>
      </c>
      <c r="H12" s="135"/>
      <c r="I12" s="135"/>
      <c r="J12" s="135"/>
      <c r="K12" s="66">
        <f>SUM(K10:K11)</f>
        <v>850</v>
      </c>
      <c r="L12" s="135"/>
      <c r="M12" s="135"/>
      <c r="N12" s="135"/>
      <c r="O12" s="66">
        <f>SUM(O10:O11)</f>
        <v>850</v>
      </c>
      <c r="P12" s="135"/>
      <c r="Q12" s="135"/>
      <c r="R12" s="135"/>
      <c r="S12" s="66">
        <f>SUM(S10:S11)</f>
        <v>0</v>
      </c>
      <c r="T12" s="135"/>
      <c r="U12" s="135"/>
      <c r="V12" s="135" t="s">
        <v>29</v>
      </c>
      <c r="W12" s="65">
        <f t="shared" si="0"/>
        <v>1850</v>
      </c>
      <c r="X12" s="134" t="str">
        <f>IFERROR(IF(W12&lt;AY9,"!",""),AC5)</f>
        <v>!</v>
      </c>
      <c r="Y12" s="143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R12" s="269"/>
      <c r="AS12" s="270"/>
    </row>
    <row r="13" spans="2:51" ht="41.25" customHeight="1" thickBot="1">
      <c r="B13" s="144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6"/>
      <c r="AP13" s="268"/>
    </row>
    <row r="14" spans="2:51" ht="14.25" customHeight="1" thickBot="1">
      <c r="B14" s="131"/>
      <c r="C14" s="132"/>
      <c r="D14" s="132"/>
      <c r="E14" s="132"/>
      <c r="F14" s="132"/>
      <c r="G14" s="133">
        <v>1</v>
      </c>
      <c r="H14" s="133"/>
      <c r="I14" s="133"/>
      <c r="J14" s="133"/>
      <c r="K14" s="133">
        <v>2</v>
      </c>
      <c r="L14" s="133"/>
      <c r="M14" s="133"/>
      <c r="N14" s="133"/>
      <c r="O14" s="133">
        <v>3</v>
      </c>
      <c r="P14" s="133"/>
      <c r="Q14" s="133"/>
      <c r="R14" s="133"/>
      <c r="S14" s="133">
        <v>4</v>
      </c>
      <c r="T14" s="133"/>
      <c r="U14" s="133"/>
      <c r="V14" s="133"/>
      <c r="W14" s="133"/>
      <c r="X14" s="132"/>
      <c r="Y14" s="132"/>
    </row>
    <row r="15" spans="2:51" ht="10.15" customHeight="1" thickBot="1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5" thickBot="1">
      <c r="B16" s="72"/>
      <c r="C16" s="73"/>
      <c r="D16" s="73"/>
      <c r="E16" s="73"/>
      <c r="F16" s="370" t="s">
        <v>24</v>
      </c>
      <c r="G16" s="371"/>
      <c r="H16" s="372"/>
      <c r="I16" s="74"/>
      <c r="J16" s="370" t="s">
        <v>25</v>
      </c>
      <c r="K16" s="371"/>
      <c r="L16" s="372"/>
      <c r="M16" s="74"/>
      <c r="N16" s="370" t="s">
        <v>26</v>
      </c>
      <c r="O16" s="371"/>
      <c r="P16" s="372"/>
      <c r="Q16" s="75"/>
      <c r="R16" s="370" t="s">
        <v>27</v>
      </c>
      <c r="S16" s="371"/>
      <c r="T16" s="372"/>
      <c r="U16" s="75"/>
      <c r="V16" s="370" t="s">
        <v>28</v>
      </c>
      <c r="W16" s="371"/>
      <c r="X16" s="372"/>
      <c r="Y16" s="76"/>
      <c r="AR16" s="268"/>
      <c r="AS16" s="268"/>
    </row>
    <row r="17" spans="2:25" ht="10.15" customHeight="1" thickBot="1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>
      <c r="B18" s="72"/>
      <c r="C18" s="383" t="s">
        <v>21</v>
      </c>
      <c r="D18" s="78"/>
      <c r="F18" s="386">
        <f>IFERROR(W10*(1+$C$10),AC5)</f>
        <v>963</v>
      </c>
      <c r="G18" s="387"/>
      <c r="H18" s="387"/>
      <c r="I18" s="387"/>
      <c r="J18" s="387"/>
      <c r="K18" s="387"/>
      <c r="L18" s="387"/>
      <c r="M18" s="387"/>
      <c r="N18" s="387"/>
      <c r="O18" s="387"/>
      <c r="P18" s="387"/>
      <c r="Q18" s="387"/>
      <c r="R18" s="387"/>
      <c r="S18" s="387"/>
      <c r="T18" s="387"/>
      <c r="U18" s="387"/>
      <c r="V18" s="387"/>
      <c r="W18" s="387"/>
      <c r="X18" s="388"/>
      <c r="Y18" s="76"/>
    </row>
    <row r="19" spans="2:25" ht="10.15" customHeight="1" thickBot="1">
      <c r="B19" s="72"/>
      <c r="C19" s="384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5" customHeight="1">
      <c r="B20" s="72"/>
      <c r="C20" s="384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>
      <c r="B21" s="72"/>
      <c r="C21" s="384"/>
      <c r="D21" s="74" t="s">
        <v>30</v>
      </c>
      <c r="E21" s="83"/>
      <c r="F21" s="84"/>
      <c r="G21" s="271">
        <f>G10*(1+$C$10)</f>
        <v>749</v>
      </c>
      <c r="H21" s="86"/>
      <c r="I21" s="75"/>
      <c r="J21" s="87"/>
      <c r="K21" s="271">
        <f>K10*(1+$C$10)</f>
        <v>214</v>
      </c>
      <c r="L21" s="86"/>
      <c r="M21" s="75"/>
      <c r="N21" s="87"/>
      <c r="O21" s="271">
        <f>O10*(1+$C$10)</f>
        <v>214</v>
      </c>
      <c r="P21" s="86"/>
      <c r="Q21" s="75"/>
      <c r="R21" s="87"/>
      <c r="S21" s="27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963</v>
      </c>
      <c r="X21" s="86"/>
      <c r="Y21" s="76"/>
    </row>
    <row r="22" spans="2:25" ht="10.15" customHeight="1">
      <c r="B22" s="72"/>
      <c r="C22" s="384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>
      <c r="B23" s="72"/>
      <c r="C23" s="384"/>
      <c r="D23" s="75" t="s">
        <v>31</v>
      </c>
      <c r="E23" s="89"/>
      <c r="F23" s="90"/>
      <c r="G23" s="271">
        <f>Opleidingsplan!N81+Opleidingsplan!P81</f>
        <v>243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5" customHeight="1">
      <c r="B24" s="72"/>
      <c r="C24" s="384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>
      <c r="B25" s="72"/>
      <c r="C25" s="384"/>
      <c r="D25" s="75" t="s">
        <v>32</v>
      </c>
      <c r="E25" s="73"/>
      <c r="F25" s="88"/>
      <c r="G25" s="75"/>
      <c r="H25" s="86"/>
      <c r="I25" s="75"/>
      <c r="J25" s="87"/>
      <c r="K25" s="271">
        <f>Opleidingsplan!AO82+Opleidingsplan!P81</f>
        <v>213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5" customHeight="1">
      <c r="B26" s="72"/>
      <c r="C26" s="384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>
      <c r="B27" s="72"/>
      <c r="C27" s="384"/>
      <c r="D27" s="75" t="s">
        <v>33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71">
        <f>Opleidingsplan!BP81+Opleidingsplan!BN81</f>
        <v>75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5" customHeight="1">
      <c r="B28" s="72"/>
      <c r="C28" s="384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>
      <c r="B29" s="72"/>
      <c r="C29" s="384"/>
      <c r="D29" s="75" t="s">
        <v>34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71">
        <f>Opleidingsplan!CM81</f>
        <v>0</v>
      </c>
      <c r="T29" s="86"/>
      <c r="U29" s="75"/>
      <c r="V29" s="87"/>
      <c r="W29" s="85">
        <f>+G23+K25+O27+S29</f>
        <v>531</v>
      </c>
      <c r="X29" s="86"/>
      <c r="Y29" s="76"/>
    </row>
    <row r="30" spans="2:25" ht="10.15" customHeight="1">
      <c r="B30" s="72"/>
      <c r="C30" s="384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>
      <c r="B31" s="72"/>
      <c r="C31" s="384"/>
      <c r="D31" s="74" t="s">
        <v>28</v>
      </c>
      <c r="E31" s="83"/>
      <c r="F31" s="88"/>
      <c r="G31" s="272">
        <f>+G23-G21</f>
        <v>-506</v>
      </c>
      <c r="H31" s="86"/>
      <c r="I31" s="75"/>
      <c r="J31" s="87"/>
      <c r="K31" s="272">
        <f>+K25-K21</f>
        <v>-1</v>
      </c>
      <c r="L31" s="86"/>
      <c r="M31" s="75"/>
      <c r="N31" s="87"/>
      <c r="O31" s="272">
        <f>+O27-O21</f>
        <v>-139</v>
      </c>
      <c r="P31" s="86"/>
      <c r="Q31" s="75"/>
      <c r="R31" s="87"/>
      <c r="S31" s="272">
        <f>+S29-S21</f>
        <v>0</v>
      </c>
      <c r="T31" s="86"/>
      <c r="U31" s="75"/>
      <c r="V31" s="87"/>
      <c r="W31" s="85">
        <f>+W29-W21</f>
        <v>-432</v>
      </c>
      <c r="X31" s="86"/>
      <c r="Y31" s="76"/>
    </row>
    <row r="32" spans="2:25" ht="10.15" customHeight="1" thickBot="1">
      <c r="B32" s="72"/>
      <c r="C32" s="385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5" customHeight="1" thickBot="1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>
      <c r="B34" s="72"/>
      <c r="C34" s="383" t="s">
        <v>22</v>
      </c>
      <c r="D34" s="78"/>
      <c r="F34" s="386">
        <f>W11*(1+$C$11)</f>
        <v>950</v>
      </c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387"/>
      <c r="U34" s="387"/>
      <c r="V34" s="387"/>
      <c r="W34" s="387"/>
      <c r="X34" s="388"/>
      <c r="Y34" s="76"/>
    </row>
    <row r="35" spans="2:25" ht="10.15" customHeight="1" thickBot="1">
      <c r="B35" s="72"/>
      <c r="C35" s="384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5" customHeight="1">
      <c r="B36" s="72"/>
      <c r="C36" s="384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>
      <c r="B37" s="72"/>
      <c r="C37" s="384"/>
      <c r="D37" s="74" t="s">
        <v>30</v>
      </c>
      <c r="E37" s="83"/>
      <c r="F37" s="84"/>
      <c r="G37" s="271">
        <f>G11*(1+$C$11)</f>
        <v>300</v>
      </c>
      <c r="H37" s="76"/>
      <c r="I37" s="77"/>
      <c r="J37" s="88"/>
      <c r="K37" s="271">
        <f>K11*(1+$C$11)</f>
        <v>650</v>
      </c>
      <c r="L37" s="86"/>
      <c r="M37" s="75"/>
      <c r="N37" s="87"/>
      <c r="O37" s="271">
        <f>O11*(1+$C$11)</f>
        <v>650</v>
      </c>
      <c r="P37" s="86"/>
      <c r="Q37" s="75"/>
      <c r="R37" s="87"/>
      <c r="S37" s="27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950</v>
      </c>
      <c r="X37" s="86"/>
      <c r="Y37" s="76"/>
    </row>
    <row r="38" spans="2:25" ht="10.15" customHeight="1">
      <c r="B38" s="72"/>
      <c r="C38" s="384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>
      <c r="B39" s="72"/>
      <c r="C39" s="384"/>
      <c r="D39" s="75" t="s">
        <v>31</v>
      </c>
      <c r="E39" s="89"/>
      <c r="F39" s="90"/>
      <c r="G39" s="271">
        <f>Opleidingsplan!O81</f>
        <v>1216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5" customHeight="1">
      <c r="B40" s="72"/>
      <c r="C40" s="384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>
      <c r="B41" s="72"/>
      <c r="C41" s="384"/>
      <c r="D41" s="75" t="s">
        <v>32</v>
      </c>
      <c r="E41" s="73"/>
      <c r="F41" s="88"/>
      <c r="G41" s="75"/>
      <c r="H41" s="86"/>
      <c r="I41" s="75"/>
      <c r="J41" s="87"/>
      <c r="K41" s="271">
        <f>Opleidingsplan!AP82</f>
        <v>976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5" customHeight="1">
      <c r="B42" s="72"/>
      <c r="C42" s="384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>
      <c r="B43" s="72"/>
      <c r="C43" s="384"/>
      <c r="D43" s="75" t="s">
        <v>33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71">
        <f>Opleidingsplan!BO81</f>
        <v>1104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5" customHeight="1">
      <c r="B44" s="72"/>
      <c r="C44" s="384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>
      <c r="B45" s="72"/>
      <c r="C45" s="384"/>
      <c r="D45" s="75" t="s">
        <v>34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71">
        <f>Opleidingsplan!CN81</f>
        <v>0</v>
      </c>
      <c r="T45" s="86"/>
      <c r="U45" s="75"/>
      <c r="V45" s="87"/>
      <c r="W45" s="85">
        <f>+G39+K41+O43+S45</f>
        <v>3296</v>
      </c>
      <c r="X45" s="86"/>
      <c r="Y45" s="76"/>
    </row>
    <row r="46" spans="2:25" ht="10.15" customHeight="1">
      <c r="B46" s="72"/>
      <c r="C46" s="384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>
      <c r="B47" s="72"/>
      <c r="C47" s="384"/>
      <c r="D47" s="74" t="s">
        <v>28</v>
      </c>
      <c r="E47" s="83"/>
      <c r="F47" s="88"/>
      <c r="G47" s="272">
        <f>+G39-G37</f>
        <v>916</v>
      </c>
      <c r="H47" s="86"/>
      <c r="I47" s="75"/>
      <c r="J47" s="87"/>
      <c r="K47" s="272">
        <f>+K41-K37</f>
        <v>326</v>
      </c>
      <c r="L47" s="86"/>
      <c r="M47" s="75"/>
      <c r="N47" s="87"/>
      <c r="O47" s="272">
        <f>+O43-O37</f>
        <v>454</v>
      </c>
      <c r="P47" s="86"/>
      <c r="Q47" s="75"/>
      <c r="R47" s="87"/>
      <c r="S47" s="272">
        <f>+S45-S37</f>
        <v>0</v>
      </c>
      <c r="T47" s="86"/>
      <c r="U47" s="75"/>
      <c r="V47" s="87"/>
      <c r="W47" s="85">
        <f>(G47+K47+O47+S47)</f>
        <v>1696</v>
      </c>
      <c r="X47" s="86"/>
      <c r="Y47" s="76"/>
    </row>
    <row r="48" spans="2:25" ht="10.15" customHeight="1" thickBot="1">
      <c r="B48" s="72"/>
      <c r="C48" s="385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5" customHeight="1" thickBot="1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>
      <c r="B50" s="72"/>
      <c r="C50" s="377" t="s">
        <v>28</v>
      </c>
      <c r="D50" s="78"/>
      <c r="E50" s="73"/>
      <c r="F50" s="380">
        <f>F18+F34+W12-W11-W10</f>
        <v>1913</v>
      </c>
      <c r="G50" s="381"/>
      <c r="H50" s="381"/>
      <c r="I50" s="381"/>
      <c r="J50" s="381"/>
      <c r="K50" s="381"/>
      <c r="L50" s="381"/>
      <c r="M50" s="381"/>
      <c r="N50" s="381"/>
      <c r="O50" s="381"/>
      <c r="P50" s="381"/>
      <c r="Q50" s="381"/>
      <c r="R50" s="381"/>
      <c r="S50" s="381"/>
      <c r="T50" s="381"/>
      <c r="U50" s="381"/>
      <c r="V50" s="381"/>
      <c r="W50" s="381"/>
      <c r="X50" s="382"/>
      <c r="Y50" s="76"/>
    </row>
    <row r="51" spans="1:125" ht="10.15" customHeight="1" thickBot="1">
      <c r="B51" s="72"/>
      <c r="C51" s="378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5" customHeight="1">
      <c r="B52" s="72"/>
      <c r="C52" s="378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>
      <c r="B53" s="72"/>
      <c r="C53" s="378"/>
      <c r="D53" s="74" t="s">
        <v>30</v>
      </c>
      <c r="E53" s="83"/>
      <c r="F53" s="84"/>
      <c r="G53" s="271">
        <f>+G21+G37</f>
        <v>1049</v>
      </c>
      <c r="H53" s="76"/>
      <c r="I53" s="77"/>
      <c r="J53" s="88"/>
      <c r="K53" s="271">
        <f>+K21+K37</f>
        <v>864</v>
      </c>
      <c r="L53" s="86"/>
      <c r="M53" s="75"/>
      <c r="N53" s="87"/>
      <c r="O53" s="271">
        <f>+O21+O37</f>
        <v>864</v>
      </c>
      <c r="P53" s="86"/>
      <c r="Q53" s="75"/>
      <c r="R53" s="87"/>
      <c r="S53" s="27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1913</v>
      </c>
      <c r="X53" s="100"/>
      <c r="Y53" s="76"/>
      <c r="AP53" s="268"/>
    </row>
    <row r="54" spans="1:125" ht="10.15" customHeight="1">
      <c r="B54" s="72"/>
      <c r="C54" s="378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68"/>
    </row>
    <row r="55" spans="1:125" ht="14.25" customHeight="1">
      <c r="B55" s="72"/>
      <c r="C55" s="378"/>
      <c r="D55" s="74" t="s">
        <v>21</v>
      </c>
      <c r="E55" s="83"/>
      <c r="F55" s="84"/>
      <c r="G55" s="271">
        <f>G23</f>
        <v>243</v>
      </c>
      <c r="H55" s="86"/>
      <c r="I55" s="75"/>
      <c r="J55" s="87"/>
      <c r="K55" s="271">
        <f>K25</f>
        <v>213</v>
      </c>
      <c r="L55" s="86"/>
      <c r="M55" s="75"/>
      <c r="N55" s="87"/>
      <c r="O55" s="271">
        <f>O27</f>
        <v>75</v>
      </c>
      <c r="P55" s="86"/>
      <c r="Q55" s="75"/>
      <c r="R55" s="87"/>
      <c r="S55" s="27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456</v>
      </c>
      <c r="X55" s="100"/>
      <c r="Y55" s="76"/>
    </row>
    <row r="56" spans="1:125" ht="14.25" customHeight="1">
      <c r="B56" s="72"/>
      <c r="C56" s="378"/>
      <c r="D56" s="74" t="s">
        <v>22</v>
      </c>
      <c r="E56" s="83"/>
      <c r="F56" s="84"/>
      <c r="G56" s="271">
        <f>G39</f>
        <v>1216</v>
      </c>
      <c r="H56" s="86"/>
      <c r="I56" s="75"/>
      <c r="J56" s="87"/>
      <c r="K56" s="271">
        <f>K41</f>
        <v>976</v>
      </c>
      <c r="L56" s="86"/>
      <c r="M56" s="75"/>
      <c r="N56" s="87"/>
      <c r="O56" s="271">
        <f>O43</f>
        <v>1104</v>
      </c>
      <c r="P56" s="86"/>
      <c r="Q56" s="75"/>
      <c r="R56" s="87"/>
      <c r="S56" s="27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2192</v>
      </c>
      <c r="X56" s="100"/>
      <c r="Y56" s="76"/>
    </row>
    <row r="57" spans="1:125" s="273" customFormat="1" ht="14.25" customHeight="1">
      <c r="A57" s="266"/>
      <c r="B57" s="103"/>
      <c r="C57" s="378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0.82779456193353473</v>
      </c>
      <c r="X57" s="113"/>
      <c r="Y57" s="114"/>
      <c r="Z57" s="266"/>
      <c r="AA57" s="266"/>
      <c r="AB57" s="266"/>
      <c r="AC57" s="266"/>
      <c r="AD57" s="266"/>
      <c r="AE57" s="266"/>
      <c r="AF57" s="266"/>
      <c r="AG57" s="266"/>
      <c r="AH57" s="266"/>
      <c r="AI57" s="266"/>
      <c r="AJ57" s="266"/>
      <c r="AK57" s="266"/>
      <c r="AL57" s="266"/>
      <c r="AM57" s="266"/>
      <c r="AN57" s="266"/>
      <c r="AO57" s="266"/>
      <c r="AP57" s="266"/>
      <c r="AQ57" s="266"/>
      <c r="AR57" s="266"/>
      <c r="AS57" s="266"/>
      <c r="AT57" s="266"/>
      <c r="AU57" s="266"/>
      <c r="AV57" s="266"/>
      <c r="AW57" s="266"/>
      <c r="AX57" s="266"/>
      <c r="AY57" s="266"/>
      <c r="AZ57" s="266"/>
      <c r="BA57" s="266"/>
      <c r="BB57" s="266"/>
      <c r="BC57" s="266"/>
      <c r="BD57" s="266"/>
      <c r="BE57" s="266"/>
      <c r="BF57" s="266"/>
      <c r="BG57" s="266"/>
      <c r="BH57" s="266"/>
      <c r="BI57" s="266"/>
      <c r="BJ57" s="266"/>
      <c r="BK57" s="266"/>
      <c r="BL57" s="266"/>
      <c r="BM57" s="266"/>
      <c r="BN57" s="266"/>
      <c r="BO57" s="266"/>
      <c r="BP57" s="266"/>
      <c r="BQ57" s="266"/>
      <c r="BR57" s="266"/>
      <c r="BS57" s="266"/>
      <c r="BT57" s="266"/>
      <c r="BU57" s="266"/>
      <c r="BV57" s="266"/>
      <c r="BW57" s="266"/>
      <c r="BX57" s="266"/>
      <c r="BY57" s="266"/>
      <c r="BZ57" s="266"/>
      <c r="CA57" s="266"/>
      <c r="CB57" s="266"/>
      <c r="CC57" s="266"/>
      <c r="CD57" s="266"/>
      <c r="CE57" s="266"/>
      <c r="CF57" s="266"/>
      <c r="CG57" s="266"/>
      <c r="CH57" s="266"/>
      <c r="CI57" s="266"/>
      <c r="CJ57" s="266"/>
      <c r="CK57" s="266"/>
      <c r="CL57" s="266"/>
      <c r="CM57" s="266"/>
      <c r="CN57" s="266"/>
      <c r="CO57" s="266"/>
      <c r="CP57" s="266"/>
      <c r="CQ57" s="266"/>
      <c r="CR57" s="266"/>
      <c r="CS57" s="266"/>
      <c r="CT57" s="266"/>
      <c r="CU57" s="266"/>
      <c r="CV57" s="266"/>
      <c r="CW57" s="266"/>
      <c r="CX57" s="266"/>
      <c r="CY57" s="266"/>
      <c r="CZ57" s="266"/>
      <c r="DA57" s="266"/>
      <c r="DB57" s="266"/>
      <c r="DC57" s="266"/>
      <c r="DD57" s="266"/>
      <c r="DE57" s="266"/>
      <c r="DF57" s="266"/>
      <c r="DG57" s="266"/>
      <c r="DH57" s="266"/>
      <c r="DI57" s="266"/>
      <c r="DJ57" s="266"/>
      <c r="DK57" s="266"/>
      <c r="DL57" s="266"/>
      <c r="DM57" s="266"/>
      <c r="DN57" s="266"/>
      <c r="DO57" s="266"/>
      <c r="DP57" s="266"/>
      <c r="DQ57" s="266"/>
      <c r="DR57" s="266"/>
      <c r="DS57" s="266"/>
      <c r="DT57" s="266"/>
      <c r="DU57" s="266"/>
    </row>
    <row r="58" spans="1:125" ht="14.25" customHeight="1">
      <c r="B58" s="72"/>
      <c r="C58" s="378"/>
      <c r="D58" s="74" t="s">
        <v>28</v>
      </c>
      <c r="E58" s="83"/>
      <c r="F58" s="88"/>
      <c r="G58" s="271">
        <f>+G55+G56</f>
        <v>1459</v>
      </c>
      <c r="H58" s="76"/>
      <c r="I58" s="77"/>
      <c r="J58" s="88"/>
      <c r="K58" s="271">
        <f>+K55+K56</f>
        <v>1189</v>
      </c>
      <c r="L58" s="86"/>
      <c r="M58" s="75"/>
      <c r="N58" s="87"/>
      <c r="O58" s="271">
        <f>+O55+O56</f>
        <v>1179</v>
      </c>
      <c r="P58" s="86"/>
      <c r="Q58" s="75"/>
      <c r="R58" s="87"/>
      <c r="S58" s="27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2648</v>
      </c>
      <c r="X58" s="100"/>
      <c r="Y58" s="76"/>
    </row>
    <row r="59" spans="1:125" ht="10.15" customHeight="1">
      <c r="B59" s="72"/>
      <c r="C59" s="378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15" customHeight="1">
      <c r="B60" s="72"/>
      <c r="C60" s="378"/>
      <c r="D60" s="116" t="s">
        <v>35</v>
      </c>
      <c r="E60" s="83"/>
      <c r="F60" s="88"/>
      <c r="G60" s="272">
        <f>(G56+G55)-G53</f>
        <v>410</v>
      </c>
      <c r="H60" s="76"/>
      <c r="I60" s="77"/>
      <c r="J60" s="88"/>
      <c r="K60" s="272">
        <f>(K56+K55)-K53</f>
        <v>325</v>
      </c>
      <c r="L60" s="86"/>
      <c r="M60" s="75"/>
      <c r="N60" s="87"/>
      <c r="O60" s="272">
        <f>(O56+O55)-O53</f>
        <v>315</v>
      </c>
      <c r="P60" s="86"/>
      <c r="Q60" s="75"/>
      <c r="R60" s="87"/>
      <c r="S60" s="272">
        <f>(S56+S55)-S53</f>
        <v>0</v>
      </c>
      <c r="T60" s="86"/>
      <c r="U60" s="75"/>
      <c r="V60" s="87"/>
      <c r="W60" s="197">
        <f>IF(VALUE($D$5)=1,G60,IF(VALUE($D$5)=2,SUM($G60:$K60),IF(VALUE($D$5)=3,SUM($G60:$O60),SUM($G60:$S60))))</f>
        <v>735</v>
      </c>
      <c r="X60" s="100"/>
      <c r="Y60" s="76"/>
    </row>
    <row r="61" spans="1:125" ht="10.15" customHeight="1">
      <c r="B61" s="72"/>
      <c r="C61" s="378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>
      <c r="B62" s="72"/>
      <c r="C62" s="378"/>
      <c r="D62" s="116" t="s">
        <v>36</v>
      </c>
      <c r="E62" s="83"/>
      <c r="F62" s="88"/>
      <c r="G62" s="272">
        <f>G55+G56-((G21/(1+$C$10))+(G37/(1+$C$11)))</f>
        <v>459</v>
      </c>
      <c r="H62" s="76"/>
      <c r="I62" s="77"/>
      <c r="J62" s="88"/>
      <c r="K62" s="272">
        <f>K55+K56-((K21/(1+$C$10))+(K37/(1+$C$11)))</f>
        <v>339</v>
      </c>
      <c r="L62" s="86"/>
      <c r="M62" s="75"/>
      <c r="N62" s="87"/>
      <c r="O62" s="272">
        <f>O55+O56-((O21/(1+$C$10))+(O37/(1+$C$11)))</f>
        <v>329</v>
      </c>
      <c r="P62" s="86"/>
      <c r="Q62" s="75"/>
      <c r="R62" s="87"/>
      <c r="S62" s="272">
        <f>S55+S56-((S21/(1+$C$10))+(S37/(1+$C$11)))</f>
        <v>0</v>
      </c>
      <c r="T62" s="86"/>
      <c r="U62" s="75"/>
      <c r="V62" s="87"/>
      <c r="W62" s="197">
        <f>IF(VALUE($D$5)=1,G62,IF(VALUE($D$5)=2,SUM($G62:$K62),IF(VALUE($D$5)=3,SUM($G62:$O62),SUM($G62:$S62))))</f>
        <v>798</v>
      </c>
      <c r="X62" s="100"/>
      <c r="Y62" s="76"/>
    </row>
    <row r="63" spans="1:125" ht="10.15" customHeight="1" thickBot="1">
      <c r="B63" s="72"/>
      <c r="C63" s="379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5" customHeight="1" thickBot="1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>
      <c r="C65" s="273" t="s">
        <v>37</v>
      </c>
    </row>
    <row r="66" spans="3:23" ht="14.45">
      <c r="C66" s="243" t="s">
        <v>38</v>
      </c>
      <c r="D66" s="63"/>
      <c r="E66" s="62"/>
      <c r="F66" s="62"/>
      <c r="G66" s="62"/>
      <c r="H66" s="62"/>
      <c r="I66" s="62"/>
      <c r="J66" s="63"/>
      <c r="K66" s="359" t="str">
        <f>Examenprogramma!$B$35</f>
        <v>30 juni 2018</v>
      </c>
      <c r="L66" s="359"/>
      <c r="M66" s="359"/>
      <c r="N66" s="359"/>
      <c r="O66" s="359"/>
    </row>
    <row r="67" spans="3:23" ht="14.45">
      <c r="C67" s="243" t="s">
        <v>39</v>
      </c>
      <c r="D67" s="63"/>
      <c r="E67" s="62"/>
      <c r="F67" s="62"/>
      <c r="G67" s="62"/>
      <c r="H67" s="62"/>
      <c r="I67" s="62"/>
      <c r="J67" s="63"/>
      <c r="K67" s="360" t="str">
        <f>Examenprogramma!$B$36</f>
        <v>Maasland</v>
      </c>
      <c r="L67" s="360"/>
      <c r="M67" s="360"/>
      <c r="N67" s="360"/>
      <c r="O67" s="360"/>
    </row>
    <row r="68" spans="3:23" ht="14.45">
      <c r="C68" s="243" t="s">
        <v>40</v>
      </c>
      <c r="D68" s="63"/>
      <c r="E68" s="62"/>
      <c r="F68" s="62"/>
      <c r="G68" s="62"/>
      <c r="H68" s="62"/>
      <c r="I68" s="62"/>
      <c r="J68" s="63"/>
      <c r="K68" s="361" t="str">
        <f>Examenprogramma!$B$37</f>
        <v>A. Reijm</v>
      </c>
      <c r="L68" s="361"/>
      <c r="M68" s="361"/>
      <c r="N68" s="361"/>
      <c r="O68" s="361"/>
    </row>
    <row r="69" spans="3:23" s="260" customFormat="1">
      <c r="G69" s="275"/>
      <c r="H69" s="275"/>
      <c r="I69" s="275"/>
      <c r="J69" s="275"/>
      <c r="K69" s="275"/>
      <c r="L69" s="275"/>
      <c r="M69" s="275"/>
      <c r="N69" s="275"/>
      <c r="O69" s="275"/>
      <c r="P69" s="275"/>
      <c r="Q69" s="275"/>
      <c r="R69" s="275"/>
      <c r="S69" s="275"/>
      <c r="T69" s="275"/>
      <c r="U69" s="275"/>
      <c r="V69" s="275"/>
      <c r="W69" s="275"/>
    </row>
    <row r="70" spans="3:23" s="260" customFormat="1">
      <c r="G70" s="275"/>
      <c r="H70" s="275"/>
      <c r="I70" s="275"/>
      <c r="J70" s="275"/>
      <c r="K70" s="275"/>
      <c r="L70" s="275"/>
      <c r="M70" s="275"/>
      <c r="N70" s="275"/>
      <c r="O70" s="275"/>
      <c r="P70" s="275"/>
      <c r="Q70" s="275"/>
      <c r="R70" s="275"/>
      <c r="S70" s="275"/>
      <c r="T70" s="275"/>
      <c r="U70" s="275"/>
      <c r="V70" s="275"/>
      <c r="W70" s="275"/>
    </row>
    <row r="71" spans="3:23" s="260" customFormat="1">
      <c r="G71" s="275"/>
      <c r="H71" s="275"/>
      <c r="I71" s="275"/>
      <c r="J71" s="275"/>
      <c r="K71" s="275"/>
      <c r="L71" s="275"/>
      <c r="M71" s="275"/>
      <c r="N71" s="275"/>
      <c r="O71" s="275"/>
      <c r="P71" s="275"/>
      <c r="Q71" s="275"/>
      <c r="R71" s="275"/>
      <c r="S71" s="275"/>
      <c r="T71" s="275"/>
      <c r="U71" s="275"/>
      <c r="V71" s="275"/>
      <c r="W71" s="275"/>
    </row>
    <row r="72" spans="3:23" s="260" customFormat="1">
      <c r="G72" s="275"/>
      <c r="H72" s="275"/>
      <c r="I72" s="275"/>
      <c r="J72" s="275"/>
      <c r="K72" s="275"/>
      <c r="L72" s="275"/>
      <c r="M72" s="275"/>
      <c r="N72" s="275"/>
      <c r="O72" s="275"/>
      <c r="P72" s="275"/>
      <c r="Q72" s="275"/>
      <c r="R72" s="275"/>
      <c r="S72" s="275"/>
      <c r="T72" s="275"/>
      <c r="U72" s="275"/>
      <c r="V72" s="275"/>
      <c r="W72" s="275"/>
    </row>
    <row r="73" spans="3:23" s="260" customFormat="1">
      <c r="G73" s="275"/>
      <c r="H73" s="275"/>
      <c r="I73" s="275"/>
      <c r="J73" s="275"/>
      <c r="K73" s="275"/>
      <c r="L73" s="275"/>
      <c r="M73" s="275"/>
      <c r="N73" s="275"/>
      <c r="O73" s="275"/>
      <c r="P73" s="275"/>
      <c r="Q73" s="275"/>
      <c r="R73" s="275"/>
      <c r="S73" s="275"/>
      <c r="T73" s="275"/>
      <c r="U73" s="275"/>
      <c r="V73" s="275"/>
      <c r="W73" s="275"/>
    </row>
    <row r="74" spans="3:23" s="260" customFormat="1">
      <c r="G74" s="275"/>
      <c r="H74" s="275"/>
      <c r="I74" s="275"/>
      <c r="J74" s="275"/>
      <c r="K74" s="275"/>
      <c r="L74" s="275"/>
      <c r="M74" s="275"/>
      <c r="N74" s="275"/>
      <c r="O74" s="275"/>
      <c r="P74" s="275"/>
      <c r="Q74" s="275"/>
      <c r="R74" s="275"/>
      <c r="S74" s="275"/>
      <c r="T74" s="275"/>
      <c r="U74" s="275"/>
      <c r="V74" s="275"/>
      <c r="W74" s="275"/>
    </row>
    <row r="75" spans="3:23" s="260" customFormat="1">
      <c r="G75" s="275"/>
      <c r="H75" s="275"/>
      <c r="I75" s="275"/>
      <c r="J75" s="275"/>
      <c r="K75" s="275"/>
      <c r="L75" s="275"/>
      <c r="M75" s="275"/>
      <c r="N75" s="275"/>
      <c r="O75" s="275"/>
      <c r="P75" s="275"/>
      <c r="Q75" s="275"/>
      <c r="R75" s="275"/>
      <c r="S75" s="275"/>
      <c r="T75" s="275"/>
      <c r="U75" s="275"/>
      <c r="V75" s="275"/>
      <c r="W75" s="275"/>
    </row>
    <row r="76" spans="3:23" s="260" customFormat="1">
      <c r="G76" s="275"/>
      <c r="H76" s="275"/>
      <c r="I76" s="275"/>
      <c r="J76" s="275"/>
      <c r="K76" s="275"/>
      <c r="L76" s="275"/>
      <c r="M76" s="275"/>
      <c r="N76" s="275"/>
      <c r="O76" s="275"/>
      <c r="P76" s="275"/>
      <c r="Q76" s="275"/>
      <c r="R76" s="275"/>
      <c r="S76" s="275"/>
      <c r="T76" s="275"/>
      <c r="U76" s="275"/>
      <c r="V76" s="275"/>
      <c r="W76" s="275"/>
    </row>
    <row r="77" spans="3:23" s="260" customFormat="1">
      <c r="G77" s="275"/>
      <c r="H77" s="275"/>
      <c r="I77" s="275"/>
      <c r="J77" s="275"/>
      <c r="K77" s="275"/>
      <c r="L77" s="275"/>
      <c r="M77" s="275"/>
      <c r="N77" s="275"/>
      <c r="O77" s="275"/>
      <c r="P77" s="275"/>
      <c r="Q77" s="275"/>
      <c r="R77" s="275"/>
      <c r="S77" s="275"/>
      <c r="T77" s="275"/>
      <c r="U77" s="275"/>
      <c r="V77" s="275"/>
      <c r="W77" s="275"/>
    </row>
    <row r="78" spans="3:23" s="260" customFormat="1">
      <c r="G78" s="275"/>
      <c r="H78" s="275"/>
      <c r="I78" s="275"/>
      <c r="J78" s="275"/>
      <c r="K78" s="275"/>
      <c r="L78" s="275"/>
      <c r="M78" s="275"/>
      <c r="N78" s="275"/>
      <c r="O78" s="275"/>
      <c r="P78" s="275"/>
      <c r="Q78" s="275"/>
      <c r="R78" s="275"/>
      <c r="S78" s="275"/>
      <c r="T78" s="275"/>
      <c r="U78" s="275"/>
      <c r="V78" s="275"/>
      <c r="W78" s="275"/>
    </row>
    <row r="79" spans="3:23" s="260" customFormat="1">
      <c r="G79" s="275"/>
      <c r="H79" s="275"/>
      <c r="I79" s="275"/>
      <c r="J79" s="275"/>
      <c r="K79" s="275"/>
      <c r="L79" s="275"/>
      <c r="M79" s="275"/>
      <c r="N79" s="275"/>
      <c r="O79" s="275"/>
      <c r="P79" s="275"/>
      <c r="Q79" s="275"/>
      <c r="R79" s="275"/>
      <c r="S79" s="275"/>
      <c r="T79" s="275"/>
      <c r="U79" s="275"/>
      <c r="V79" s="275"/>
      <c r="W79" s="275"/>
    </row>
    <row r="80" spans="3:23" s="260" customFormat="1">
      <c r="G80" s="275"/>
      <c r="H80" s="275"/>
      <c r="I80" s="275"/>
      <c r="J80" s="275"/>
      <c r="K80" s="275"/>
      <c r="L80" s="275"/>
      <c r="M80" s="275"/>
      <c r="N80" s="275"/>
      <c r="O80" s="275"/>
      <c r="P80" s="275"/>
      <c r="Q80" s="275"/>
      <c r="R80" s="275"/>
      <c r="S80" s="275"/>
      <c r="T80" s="275"/>
      <c r="U80" s="275"/>
      <c r="V80" s="275"/>
      <c r="W80" s="275"/>
    </row>
    <row r="81" spans="7:23" s="260" customFormat="1">
      <c r="G81" s="275"/>
      <c r="H81" s="275"/>
      <c r="I81" s="275"/>
      <c r="J81" s="275"/>
      <c r="K81" s="275"/>
      <c r="L81" s="275"/>
      <c r="M81" s="275"/>
      <c r="N81" s="275"/>
      <c r="O81" s="275"/>
      <c r="P81" s="275"/>
      <c r="Q81" s="275"/>
      <c r="R81" s="275"/>
      <c r="S81" s="275"/>
      <c r="T81" s="275"/>
      <c r="U81" s="275"/>
      <c r="V81" s="275"/>
      <c r="W81" s="275"/>
    </row>
    <row r="82" spans="7:23" s="260" customFormat="1">
      <c r="G82" s="275"/>
      <c r="H82" s="275"/>
      <c r="I82" s="275"/>
      <c r="J82" s="275"/>
      <c r="K82" s="275"/>
      <c r="L82" s="275"/>
      <c r="M82" s="275"/>
      <c r="N82" s="275"/>
      <c r="O82" s="275"/>
      <c r="P82" s="275"/>
      <c r="Q82" s="275"/>
      <c r="R82" s="275"/>
      <c r="S82" s="275"/>
      <c r="T82" s="275"/>
      <c r="U82" s="275"/>
      <c r="V82" s="275"/>
      <c r="W82" s="275"/>
    </row>
    <row r="83" spans="7:23" s="260" customFormat="1">
      <c r="G83" s="275"/>
      <c r="H83" s="275"/>
      <c r="I83" s="275"/>
      <c r="J83" s="275"/>
      <c r="K83" s="275"/>
      <c r="L83" s="275"/>
      <c r="M83" s="275"/>
      <c r="N83" s="275"/>
      <c r="O83" s="275"/>
      <c r="P83" s="275"/>
      <c r="Q83" s="275"/>
      <c r="R83" s="275"/>
      <c r="S83" s="275"/>
      <c r="T83" s="275"/>
      <c r="U83" s="275"/>
      <c r="V83" s="275"/>
      <c r="W83" s="275"/>
    </row>
    <row r="84" spans="7:23" s="260" customFormat="1">
      <c r="G84" s="275"/>
      <c r="H84" s="275"/>
      <c r="I84" s="275"/>
      <c r="J84" s="275"/>
      <c r="K84" s="275"/>
      <c r="L84" s="275"/>
      <c r="M84" s="275"/>
      <c r="N84" s="275"/>
      <c r="O84" s="275"/>
      <c r="P84" s="275"/>
      <c r="Q84" s="275"/>
      <c r="R84" s="275"/>
      <c r="S84" s="275"/>
      <c r="T84" s="275"/>
      <c r="U84" s="275"/>
      <c r="V84" s="275"/>
      <c r="W84" s="275"/>
    </row>
    <row r="85" spans="7:23" s="260" customFormat="1">
      <c r="G85" s="275"/>
      <c r="H85" s="275"/>
      <c r="I85" s="275"/>
      <c r="J85" s="275"/>
      <c r="K85" s="275"/>
      <c r="L85" s="275"/>
      <c r="M85" s="275"/>
      <c r="N85" s="275"/>
      <c r="O85" s="275"/>
      <c r="P85" s="275"/>
      <c r="Q85" s="275"/>
      <c r="R85" s="275"/>
      <c r="S85" s="275"/>
      <c r="T85" s="275"/>
      <c r="U85" s="275"/>
      <c r="V85" s="275"/>
      <c r="W85" s="275"/>
    </row>
    <row r="86" spans="7:23" s="260" customFormat="1">
      <c r="G86" s="275"/>
      <c r="H86" s="275"/>
      <c r="I86" s="275"/>
      <c r="J86" s="275"/>
      <c r="K86" s="275"/>
      <c r="L86" s="275"/>
      <c r="M86" s="275"/>
      <c r="N86" s="275"/>
      <c r="O86" s="275"/>
      <c r="P86" s="275"/>
      <c r="Q86" s="275"/>
      <c r="R86" s="275"/>
      <c r="S86" s="275"/>
      <c r="T86" s="275"/>
      <c r="U86" s="275"/>
      <c r="V86" s="275"/>
      <c r="W86" s="275"/>
    </row>
    <row r="87" spans="7:23" s="260" customFormat="1">
      <c r="G87" s="275"/>
      <c r="H87" s="275"/>
      <c r="I87" s="275"/>
      <c r="J87" s="275"/>
      <c r="K87" s="275"/>
      <c r="L87" s="275"/>
      <c r="M87" s="275"/>
      <c r="N87" s="275"/>
      <c r="O87" s="275"/>
      <c r="P87" s="275"/>
      <c r="Q87" s="275"/>
      <c r="R87" s="275"/>
      <c r="S87" s="275"/>
      <c r="T87" s="275"/>
      <c r="U87" s="275"/>
      <c r="V87" s="275"/>
      <c r="W87" s="275"/>
    </row>
    <row r="88" spans="7:23" s="260" customFormat="1">
      <c r="G88" s="275"/>
      <c r="H88" s="275"/>
      <c r="I88" s="275"/>
      <c r="J88" s="275"/>
      <c r="K88" s="275"/>
      <c r="L88" s="275"/>
      <c r="M88" s="275"/>
      <c r="N88" s="275"/>
      <c r="O88" s="275"/>
      <c r="P88" s="275"/>
      <c r="Q88" s="275"/>
      <c r="R88" s="275"/>
      <c r="S88" s="275"/>
      <c r="T88" s="275"/>
      <c r="U88" s="275"/>
      <c r="V88" s="275"/>
      <c r="W88" s="275"/>
    </row>
    <row r="89" spans="7:23" s="260" customFormat="1">
      <c r="G89" s="275"/>
      <c r="H89" s="275"/>
      <c r="I89" s="275"/>
      <c r="J89" s="275"/>
      <c r="K89" s="275"/>
      <c r="L89" s="275"/>
      <c r="M89" s="275"/>
      <c r="N89" s="275"/>
      <c r="O89" s="275"/>
      <c r="P89" s="275"/>
      <c r="Q89" s="275"/>
      <c r="R89" s="275"/>
      <c r="S89" s="275"/>
      <c r="T89" s="275"/>
      <c r="U89" s="275"/>
      <c r="V89" s="275"/>
      <c r="W89" s="275"/>
    </row>
    <row r="90" spans="7:23" s="260" customFormat="1">
      <c r="G90" s="275"/>
      <c r="H90" s="275"/>
      <c r="I90" s="275"/>
      <c r="J90" s="275"/>
      <c r="K90" s="275"/>
      <c r="L90" s="275"/>
      <c r="M90" s="275"/>
      <c r="N90" s="275"/>
      <c r="O90" s="275"/>
      <c r="P90" s="275"/>
      <c r="Q90" s="275"/>
      <c r="R90" s="275"/>
      <c r="S90" s="275"/>
      <c r="T90" s="275"/>
      <c r="U90" s="275"/>
      <c r="V90" s="275"/>
      <c r="W90" s="275"/>
    </row>
    <row r="91" spans="7:23" s="260" customFormat="1">
      <c r="G91" s="275"/>
      <c r="H91" s="275"/>
      <c r="I91" s="275"/>
      <c r="J91" s="275"/>
      <c r="K91" s="275"/>
      <c r="L91" s="275"/>
      <c r="M91" s="275"/>
      <c r="N91" s="275"/>
      <c r="O91" s="275"/>
      <c r="P91" s="275"/>
      <c r="Q91" s="275"/>
      <c r="R91" s="275"/>
      <c r="S91" s="275"/>
      <c r="T91" s="275"/>
      <c r="U91" s="275"/>
      <c r="V91" s="275"/>
      <c r="W91" s="275"/>
    </row>
    <row r="92" spans="7:23" s="260" customFormat="1">
      <c r="G92" s="275"/>
      <c r="H92" s="275"/>
      <c r="I92" s="275"/>
      <c r="J92" s="275"/>
      <c r="K92" s="275"/>
      <c r="L92" s="275"/>
      <c r="M92" s="275"/>
      <c r="N92" s="275"/>
      <c r="O92" s="275"/>
      <c r="P92" s="275"/>
      <c r="Q92" s="275"/>
      <c r="R92" s="275"/>
      <c r="S92" s="275"/>
      <c r="T92" s="275"/>
      <c r="U92" s="275"/>
      <c r="V92" s="275"/>
      <c r="W92" s="275"/>
    </row>
    <row r="93" spans="7:23" s="260" customFormat="1">
      <c r="G93" s="275"/>
      <c r="H93" s="275"/>
      <c r="I93" s="275"/>
      <c r="J93" s="275"/>
      <c r="K93" s="275"/>
      <c r="L93" s="275"/>
      <c r="M93" s="275"/>
      <c r="N93" s="275"/>
      <c r="O93" s="275"/>
      <c r="P93" s="275"/>
      <c r="Q93" s="275"/>
      <c r="R93" s="275"/>
      <c r="S93" s="275"/>
      <c r="T93" s="275"/>
      <c r="U93" s="275"/>
      <c r="V93" s="275"/>
      <c r="W93" s="275"/>
    </row>
    <row r="94" spans="7:23" s="260" customFormat="1">
      <c r="G94" s="275"/>
      <c r="H94" s="275"/>
      <c r="I94" s="275"/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275"/>
    </row>
    <row r="95" spans="7:23" s="260" customFormat="1">
      <c r="G95" s="275"/>
      <c r="H95" s="275"/>
      <c r="I95" s="275"/>
      <c r="J95" s="275"/>
      <c r="K95" s="275"/>
      <c r="L95" s="275"/>
      <c r="M95" s="275"/>
      <c r="N95" s="275"/>
      <c r="O95" s="275"/>
      <c r="P95" s="275"/>
      <c r="Q95" s="275"/>
      <c r="R95" s="275"/>
      <c r="S95" s="275"/>
      <c r="T95" s="275"/>
      <c r="U95" s="275"/>
      <c r="V95" s="275"/>
      <c r="W95" s="275"/>
    </row>
    <row r="96" spans="7:23" s="260" customFormat="1">
      <c r="G96" s="275"/>
      <c r="H96" s="275"/>
      <c r="I96" s="275"/>
      <c r="J96" s="275"/>
      <c r="K96" s="275"/>
      <c r="L96" s="275"/>
      <c r="M96" s="275"/>
      <c r="N96" s="275"/>
      <c r="O96" s="275"/>
      <c r="P96" s="275"/>
      <c r="Q96" s="275"/>
      <c r="R96" s="275"/>
      <c r="S96" s="275"/>
      <c r="T96" s="275"/>
      <c r="U96" s="275"/>
      <c r="V96" s="275"/>
      <c r="W96" s="275"/>
    </row>
    <row r="97" spans="7:23" s="260" customFormat="1">
      <c r="G97" s="275"/>
      <c r="H97" s="275"/>
      <c r="I97" s="275"/>
      <c r="J97" s="275"/>
      <c r="K97" s="275"/>
      <c r="L97" s="275"/>
      <c r="M97" s="275"/>
      <c r="N97" s="275"/>
      <c r="O97" s="275"/>
      <c r="P97" s="275"/>
      <c r="Q97" s="275"/>
      <c r="R97" s="275"/>
      <c r="S97" s="275"/>
      <c r="T97" s="275"/>
      <c r="U97" s="275"/>
      <c r="V97" s="275"/>
      <c r="W97" s="275"/>
    </row>
    <row r="98" spans="7:23" s="260" customFormat="1">
      <c r="G98" s="275"/>
      <c r="H98" s="275"/>
      <c r="I98" s="275"/>
      <c r="J98" s="275"/>
      <c r="K98" s="275"/>
      <c r="L98" s="275"/>
      <c r="M98" s="275"/>
      <c r="N98" s="275"/>
      <c r="O98" s="275"/>
      <c r="P98" s="275"/>
      <c r="Q98" s="275"/>
      <c r="R98" s="275"/>
      <c r="S98" s="275"/>
      <c r="T98" s="275"/>
      <c r="U98" s="275"/>
      <c r="V98" s="275"/>
      <c r="W98" s="275"/>
    </row>
    <row r="99" spans="7:23" s="260" customFormat="1">
      <c r="G99" s="275"/>
      <c r="H99" s="275"/>
      <c r="I99" s="275"/>
      <c r="J99" s="275"/>
      <c r="K99" s="275"/>
      <c r="L99" s="275"/>
      <c r="M99" s="275"/>
      <c r="N99" s="275"/>
      <c r="O99" s="275"/>
      <c r="P99" s="275"/>
      <c r="Q99" s="275"/>
      <c r="R99" s="275"/>
      <c r="S99" s="275"/>
      <c r="T99" s="275"/>
      <c r="U99" s="275"/>
      <c r="V99" s="275"/>
      <c r="W99" s="275"/>
    </row>
    <row r="100" spans="7:23" s="260" customFormat="1">
      <c r="G100" s="275"/>
      <c r="H100" s="275"/>
      <c r="I100" s="275"/>
      <c r="J100" s="275"/>
      <c r="K100" s="275"/>
      <c r="L100" s="275"/>
      <c r="M100" s="275"/>
      <c r="N100" s="275"/>
      <c r="O100" s="275"/>
      <c r="P100" s="275"/>
      <c r="Q100" s="275"/>
      <c r="R100" s="275"/>
      <c r="S100" s="275"/>
      <c r="T100" s="275"/>
      <c r="U100" s="275"/>
      <c r="V100" s="275"/>
      <c r="W100" s="275"/>
    </row>
    <row r="101" spans="7:23" s="260" customFormat="1">
      <c r="G101" s="275"/>
      <c r="H101" s="275"/>
      <c r="I101" s="275"/>
      <c r="J101" s="275"/>
      <c r="K101" s="275"/>
      <c r="L101" s="275"/>
      <c r="M101" s="275"/>
      <c r="N101" s="275"/>
      <c r="O101" s="275"/>
      <c r="P101" s="275"/>
      <c r="Q101" s="275"/>
      <c r="R101" s="275"/>
      <c r="S101" s="275"/>
      <c r="T101" s="275"/>
      <c r="U101" s="275"/>
      <c r="V101" s="275"/>
      <c r="W101" s="275"/>
    </row>
    <row r="102" spans="7:23" s="260" customFormat="1">
      <c r="G102" s="275"/>
      <c r="H102" s="275"/>
      <c r="I102" s="275"/>
      <c r="J102" s="275"/>
      <c r="K102" s="275"/>
      <c r="L102" s="275"/>
      <c r="M102" s="275"/>
      <c r="N102" s="275"/>
      <c r="O102" s="275"/>
      <c r="P102" s="275"/>
      <c r="Q102" s="275"/>
      <c r="R102" s="275"/>
      <c r="S102" s="275"/>
      <c r="T102" s="275"/>
      <c r="U102" s="275"/>
      <c r="V102" s="275"/>
      <c r="W102" s="275"/>
    </row>
    <row r="103" spans="7:23" s="260" customFormat="1">
      <c r="G103" s="275"/>
      <c r="H103" s="275"/>
      <c r="I103" s="275"/>
      <c r="J103" s="275"/>
      <c r="K103" s="275"/>
      <c r="L103" s="275"/>
      <c r="M103" s="275"/>
      <c r="N103" s="275"/>
      <c r="O103" s="275"/>
      <c r="P103" s="275"/>
      <c r="Q103" s="275"/>
      <c r="R103" s="275"/>
      <c r="S103" s="275"/>
      <c r="T103" s="275"/>
      <c r="U103" s="275"/>
      <c r="V103" s="275"/>
      <c r="W103" s="275"/>
    </row>
    <row r="104" spans="7:23" s="260" customFormat="1">
      <c r="G104" s="275"/>
      <c r="H104" s="275"/>
      <c r="I104" s="275"/>
      <c r="J104" s="275"/>
      <c r="K104" s="275"/>
      <c r="L104" s="275"/>
      <c r="M104" s="275"/>
      <c r="N104" s="275"/>
      <c r="O104" s="275"/>
      <c r="P104" s="275"/>
      <c r="Q104" s="275"/>
      <c r="R104" s="275"/>
      <c r="S104" s="275"/>
      <c r="T104" s="275"/>
      <c r="U104" s="275"/>
      <c r="V104" s="275"/>
      <c r="W104" s="275"/>
    </row>
    <row r="105" spans="7:23" s="260" customFormat="1">
      <c r="G105" s="275"/>
      <c r="H105" s="275"/>
      <c r="I105" s="275"/>
      <c r="J105" s="275"/>
      <c r="K105" s="275"/>
      <c r="L105" s="275"/>
      <c r="M105" s="275"/>
      <c r="N105" s="275"/>
      <c r="O105" s="275"/>
      <c r="P105" s="275"/>
      <c r="Q105" s="275"/>
      <c r="R105" s="275"/>
      <c r="S105" s="275"/>
      <c r="T105" s="275"/>
      <c r="U105" s="275"/>
      <c r="V105" s="275"/>
      <c r="W105" s="275"/>
    </row>
    <row r="106" spans="7:23" s="260" customFormat="1">
      <c r="G106" s="275"/>
      <c r="H106" s="275"/>
      <c r="I106" s="275"/>
      <c r="J106" s="275"/>
      <c r="K106" s="275"/>
      <c r="L106" s="275"/>
      <c r="M106" s="275"/>
      <c r="N106" s="275"/>
      <c r="O106" s="275"/>
      <c r="P106" s="275"/>
      <c r="Q106" s="275"/>
      <c r="R106" s="275"/>
      <c r="S106" s="275"/>
      <c r="T106" s="275"/>
      <c r="U106" s="275"/>
      <c r="V106" s="275"/>
      <c r="W106" s="275"/>
    </row>
    <row r="107" spans="7:23" s="260" customFormat="1"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</row>
    <row r="108" spans="7:23" s="260" customFormat="1">
      <c r="G108" s="275"/>
      <c r="H108" s="275"/>
      <c r="I108" s="275"/>
      <c r="J108" s="275"/>
      <c r="K108" s="275"/>
      <c r="L108" s="275"/>
      <c r="M108" s="275"/>
      <c r="N108" s="275"/>
      <c r="O108" s="275"/>
      <c r="P108" s="275"/>
      <c r="Q108" s="275"/>
      <c r="R108" s="275"/>
      <c r="S108" s="275"/>
      <c r="T108" s="275"/>
      <c r="U108" s="275"/>
      <c r="V108" s="275"/>
      <c r="W108" s="275"/>
    </row>
    <row r="109" spans="7:23" s="260" customFormat="1">
      <c r="G109" s="275"/>
      <c r="H109" s="275"/>
      <c r="I109" s="275"/>
      <c r="J109" s="275"/>
      <c r="K109" s="275"/>
      <c r="L109" s="275"/>
      <c r="M109" s="275"/>
      <c r="N109" s="275"/>
      <c r="O109" s="275"/>
      <c r="P109" s="275"/>
      <c r="Q109" s="275"/>
      <c r="R109" s="275"/>
      <c r="S109" s="275"/>
      <c r="T109" s="275"/>
      <c r="U109" s="275"/>
      <c r="V109" s="275"/>
      <c r="W109" s="275"/>
    </row>
    <row r="110" spans="7:23" s="260" customFormat="1">
      <c r="G110" s="275"/>
      <c r="H110" s="275"/>
      <c r="I110" s="275"/>
      <c r="J110" s="275"/>
      <c r="K110" s="275"/>
      <c r="L110" s="275"/>
      <c r="M110" s="275"/>
      <c r="N110" s="275"/>
      <c r="O110" s="275"/>
      <c r="P110" s="275"/>
      <c r="Q110" s="275"/>
      <c r="R110" s="275"/>
      <c r="S110" s="275"/>
      <c r="T110" s="275"/>
      <c r="U110" s="275"/>
      <c r="V110" s="275"/>
      <c r="W110" s="275"/>
    </row>
    <row r="111" spans="7:23" s="260" customFormat="1">
      <c r="G111" s="275"/>
      <c r="H111" s="275"/>
      <c r="I111" s="275"/>
      <c r="J111" s="275"/>
      <c r="K111" s="275"/>
      <c r="L111" s="275"/>
      <c r="M111" s="275"/>
      <c r="N111" s="275"/>
      <c r="O111" s="275"/>
      <c r="P111" s="275"/>
      <c r="Q111" s="275"/>
      <c r="R111" s="275"/>
      <c r="S111" s="275"/>
      <c r="T111" s="275"/>
      <c r="U111" s="275"/>
      <c r="V111" s="275"/>
      <c r="W111" s="275"/>
    </row>
    <row r="112" spans="7:23" s="260" customFormat="1">
      <c r="G112" s="275"/>
      <c r="H112" s="275"/>
      <c r="I112" s="275"/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5"/>
    </row>
    <row r="113" spans="7:23" s="260" customFormat="1">
      <c r="G113" s="275"/>
      <c r="H113" s="275"/>
      <c r="I113" s="275"/>
      <c r="J113" s="275"/>
      <c r="K113" s="275"/>
      <c r="L113" s="275"/>
      <c r="M113" s="275"/>
      <c r="N113" s="275"/>
      <c r="O113" s="275"/>
      <c r="P113" s="275"/>
      <c r="Q113" s="275"/>
      <c r="R113" s="275"/>
      <c r="S113" s="275"/>
      <c r="T113" s="275"/>
      <c r="U113" s="275"/>
      <c r="V113" s="275"/>
      <c r="W113" s="275"/>
    </row>
    <row r="114" spans="7:23" s="260" customFormat="1">
      <c r="G114" s="275"/>
      <c r="H114" s="275"/>
      <c r="I114" s="275"/>
      <c r="J114" s="275"/>
      <c r="K114" s="275"/>
      <c r="L114" s="275"/>
      <c r="M114" s="275"/>
      <c r="N114" s="275"/>
      <c r="O114" s="275"/>
      <c r="P114" s="275"/>
      <c r="Q114" s="275"/>
      <c r="R114" s="275"/>
      <c r="S114" s="275"/>
      <c r="T114" s="275"/>
      <c r="U114" s="275"/>
      <c r="V114" s="275"/>
      <c r="W114" s="275"/>
    </row>
    <row r="115" spans="7:23" s="260" customFormat="1">
      <c r="G115" s="275"/>
      <c r="H115" s="275"/>
      <c r="I115" s="275"/>
      <c r="J115" s="275"/>
      <c r="K115" s="275"/>
      <c r="L115" s="275"/>
      <c r="M115" s="275"/>
      <c r="N115" s="275"/>
      <c r="O115" s="275"/>
      <c r="P115" s="275"/>
      <c r="Q115" s="275"/>
      <c r="R115" s="275"/>
      <c r="S115" s="275"/>
      <c r="T115" s="275"/>
      <c r="U115" s="275"/>
      <c r="V115" s="275"/>
      <c r="W115" s="275"/>
    </row>
    <row r="116" spans="7:23" s="260" customFormat="1">
      <c r="G116" s="275"/>
      <c r="H116" s="275"/>
      <c r="I116" s="275"/>
      <c r="J116" s="275"/>
      <c r="K116" s="275"/>
      <c r="L116" s="275"/>
      <c r="M116" s="275"/>
      <c r="N116" s="275"/>
      <c r="O116" s="275"/>
      <c r="P116" s="275"/>
      <c r="Q116" s="275"/>
      <c r="R116" s="275"/>
      <c r="S116" s="275"/>
      <c r="T116" s="275"/>
      <c r="U116" s="275"/>
      <c r="V116" s="275"/>
      <c r="W116" s="275"/>
    </row>
    <row r="117" spans="7:23" s="260" customFormat="1">
      <c r="G117" s="275"/>
      <c r="H117" s="275"/>
      <c r="I117" s="275"/>
      <c r="J117" s="275"/>
      <c r="K117" s="275"/>
      <c r="L117" s="275"/>
      <c r="M117" s="275"/>
      <c r="N117" s="275"/>
      <c r="O117" s="275"/>
      <c r="P117" s="275"/>
      <c r="Q117" s="275"/>
      <c r="R117" s="275"/>
      <c r="S117" s="275"/>
      <c r="T117" s="275"/>
      <c r="U117" s="275"/>
      <c r="V117" s="275"/>
      <c r="W117" s="275"/>
    </row>
    <row r="118" spans="7:23" s="260" customFormat="1">
      <c r="G118" s="275"/>
      <c r="H118" s="275"/>
      <c r="I118" s="275"/>
      <c r="J118" s="275"/>
      <c r="K118" s="275"/>
      <c r="L118" s="275"/>
      <c r="M118" s="275"/>
      <c r="N118" s="275"/>
      <c r="O118" s="275"/>
      <c r="P118" s="275"/>
      <c r="Q118" s="275"/>
      <c r="R118" s="275"/>
      <c r="S118" s="275"/>
      <c r="T118" s="275"/>
      <c r="U118" s="275"/>
      <c r="V118" s="275"/>
      <c r="W118" s="275"/>
    </row>
    <row r="119" spans="7:23" s="260" customFormat="1">
      <c r="G119" s="275"/>
      <c r="H119" s="275"/>
      <c r="I119" s="275"/>
      <c r="J119" s="275"/>
      <c r="K119" s="275"/>
      <c r="L119" s="275"/>
      <c r="M119" s="275"/>
      <c r="N119" s="275"/>
      <c r="O119" s="275"/>
      <c r="P119" s="275"/>
      <c r="Q119" s="275"/>
      <c r="R119" s="275"/>
      <c r="S119" s="275"/>
      <c r="T119" s="275"/>
      <c r="U119" s="275"/>
      <c r="V119" s="275"/>
      <c r="W119" s="275"/>
    </row>
    <row r="120" spans="7:23" s="260" customFormat="1">
      <c r="G120" s="275"/>
      <c r="H120" s="275"/>
      <c r="I120" s="275"/>
      <c r="J120" s="275"/>
      <c r="K120" s="275"/>
      <c r="L120" s="275"/>
      <c r="M120" s="275"/>
      <c r="N120" s="275"/>
      <c r="O120" s="275"/>
      <c r="P120" s="275"/>
      <c r="Q120" s="275"/>
      <c r="R120" s="275"/>
      <c r="S120" s="275"/>
      <c r="T120" s="275"/>
      <c r="U120" s="275"/>
      <c r="V120" s="275"/>
      <c r="W120" s="275"/>
    </row>
    <row r="121" spans="7:23" s="260" customFormat="1">
      <c r="G121" s="275"/>
      <c r="H121" s="275"/>
      <c r="I121" s="275"/>
      <c r="J121" s="275"/>
      <c r="K121" s="275"/>
      <c r="L121" s="275"/>
      <c r="M121" s="275"/>
      <c r="N121" s="275"/>
      <c r="O121" s="275"/>
      <c r="P121" s="275"/>
      <c r="Q121" s="275"/>
      <c r="R121" s="275"/>
      <c r="S121" s="275"/>
      <c r="T121" s="275"/>
      <c r="U121" s="275"/>
      <c r="V121" s="275"/>
      <c r="W121" s="275"/>
    </row>
    <row r="122" spans="7:23" s="260" customFormat="1">
      <c r="G122" s="275"/>
      <c r="H122" s="275"/>
      <c r="I122" s="275"/>
      <c r="J122" s="275"/>
      <c r="K122" s="275"/>
      <c r="L122" s="275"/>
      <c r="M122" s="275"/>
      <c r="N122" s="275"/>
      <c r="O122" s="275"/>
      <c r="P122" s="275"/>
      <c r="Q122" s="275"/>
      <c r="R122" s="275"/>
      <c r="S122" s="275"/>
      <c r="T122" s="275"/>
      <c r="U122" s="275"/>
      <c r="V122" s="275"/>
      <c r="W122" s="275"/>
    </row>
    <row r="123" spans="7:23" s="260" customFormat="1">
      <c r="G123" s="275"/>
      <c r="H123" s="275"/>
      <c r="I123" s="275"/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5"/>
    </row>
    <row r="124" spans="7:23" s="260" customFormat="1">
      <c r="G124" s="275"/>
      <c r="H124" s="275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5"/>
      <c r="V124" s="275"/>
      <c r="W124" s="275"/>
    </row>
    <row r="125" spans="7:23" s="260" customFormat="1">
      <c r="G125" s="275"/>
      <c r="H125" s="275"/>
      <c r="I125" s="275"/>
      <c r="J125" s="275"/>
      <c r="K125" s="275"/>
      <c r="L125" s="275"/>
      <c r="M125" s="275"/>
      <c r="N125" s="275"/>
      <c r="O125" s="275"/>
      <c r="P125" s="275"/>
      <c r="Q125" s="275"/>
      <c r="R125" s="275"/>
      <c r="S125" s="275"/>
      <c r="T125" s="275"/>
      <c r="U125" s="275"/>
      <c r="V125" s="275"/>
      <c r="W125" s="275"/>
    </row>
    <row r="126" spans="7:23" s="260" customFormat="1">
      <c r="G126" s="275"/>
      <c r="H126" s="275"/>
      <c r="I126" s="275"/>
      <c r="J126" s="275"/>
      <c r="K126" s="275"/>
      <c r="L126" s="275"/>
      <c r="M126" s="275"/>
      <c r="N126" s="275"/>
      <c r="O126" s="275"/>
      <c r="P126" s="275"/>
      <c r="Q126" s="275"/>
      <c r="R126" s="275"/>
      <c r="S126" s="275"/>
      <c r="T126" s="275"/>
      <c r="U126" s="275"/>
      <c r="V126" s="275"/>
      <c r="W126" s="275"/>
    </row>
    <row r="127" spans="7:23" s="260" customFormat="1">
      <c r="G127" s="275"/>
      <c r="H127" s="275"/>
      <c r="I127" s="275"/>
      <c r="J127" s="275"/>
      <c r="K127" s="275"/>
      <c r="L127" s="275"/>
      <c r="M127" s="275"/>
      <c r="N127" s="275"/>
      <c r="O127" s="275"/>
      <c r="P127" s="275"/>
      <c r="Q127" s="275"/>
      <c r="R127" s="275"/>
      <c r="S127" s="275"/>
      <c r="T127" s="275"/>
      <c r="U127" s="275"/>
      <c r="V127" s="275"/>
      <c r="W127" s="275"/>
    </row>
    <row r="128" spans="7:23" s="260" customFormat="1">
      <c r="G128" s="275"/>
      <c r="H128" s="275"/>
      <c r="I128" s="275"/>
      <c r="J128" s="275"/>
      <c r="K128" s="275"/>
      <c r="L128" s="275"/>
      <c r="M128" s="275"/>
      <c r="N128" s="275"/>
      <c r="O128" s="275"/>
      <c r="P128" s="275"/>
      <c r="Q128" s="275"/>
      <c r="R128" s="275"/>
      <c r="S128" s="275"/>
      <c r="T128" s="275"/>
      <c r="U128" s="275"/>
      <c r="V128" s="275"/>
      <c r="W128" s="275"/>
    </row>
    <row r="129" spans="7:23" s="260" customFormat="1">
      <c r="G129" s="275"/>
      <c r="H129" s="275"/>
      <c r="I129" s="275"/>
      <c r="J129" s="275"/>
      <c r="K129" s="275"/>
      <c r="L129" s="275"/>
      <c r="M129" s="275"/>
      <c r="N129" s="275"/>
      <c r="O129" s="275"/>
      <c r="P129" s="275"/>
      <c r="Q129" s="275"/>
      <c r="R129" s="275"/>
      <c r="S129" s="275"/>
      <c r="T129" s="275"/>
      <c r="U129" s="275"/>
      <c r="V129" s="275"/>
      <c r="W129" s="275"/>
    </row>
    <row r="130" spans="7:23" s="260" customFormat="1">
      <c r="G130" s="275"/>
      <c r="H130" s="275"/>
      <c r="I130" s="275"/>
      <c r="J130" s="275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  <c r="W130" s="275"/>
    </row>
    <row r="131" spans="7:23" s="260" customFormat="1">
      <c r="G131" s="275"/>
      <c r="H131" s="275"/>
      <c r="I131" s="275"/>
      <c r="J131" s="275"/>
      <c r="K131" s="275"/>
      <c r="L131" s="275"/>
      <c r="M131" s="275"/>
      <c r="N131" s="275"/>
      <c r="O131" s="275"/>
      <c r="P131" s="275"/>
      <c r="Q131" s="275"/>
      <c r="R131" s="275"/>
      <c r="S131" s="275"/>
      <c r="T131" s="275"/>
      <c r="U131" s="275"/>
      <c r="V131" s="275"/>
      <c r="W131" s="275"/>
    </row>
    <row r="132" spans="7:23" s="260" customFormat="1">
      <c r="G132" s="275"/>
      <c r="H132" s="275"/>
      <c r="I132" s="275"/>
      <c r="J132" s="275"/>
      <c r="K132" s="275"/>
      <c r="L132" s="275"/>
      <c r="M132" s="275"/>
      <c r="N132" s="275"/>
      <c r="O132" s="275"/>
      <c r="P132" s="275"/>
      <c r="Q132" s="275"/>
      <c r="R132" s="275"/>
      <c r="S132" s="275"/>
      <c r="T132" s="275"/>
      <c r="U132" s="275"/>
      <c r="V132" s="275"/>
      <c r="W132" s="275"/>
    </row>
    <row r="133" spans="7:23" s="260" customFormat="1">
      <c r="G133" s="275"/>
      <c r="H133" s="275"/>
      <c r="I133" s="275"/>
      <c r="J133" s="275"/>
      <c r="K133" s="275"/>
      <c r="L133" s="275"/>
      <c r="M133" s="275"/>
      <c r="N133" s="275"/>
      <c r="O133" s="275"/>
      <c r="P133" s="275"/>
      <c r="Q133" s="275"/>
      <c r="R133" s="275"/>
      <c r="S133" s="275"/>
      <c r="T133" s="275"/>
      <c r="U133" s="275"/>
      <c r="V133" s="275"/>
      <c r="W133" s="275"/>
    </row>
    <row r="134" spans="7:23" s="260" customFormat="1">
      <c r="G134" s="275"/>
      <c r="H134" s="275"/>
      <c r="I134" s="275"/>
      <c r="J134" s="275"/>
      <c r="K134" s="275"/>
      <c r="L134" s="275"/>
      <c r="M134" s="275"/>
      <c r="N134" s="275"/>
      <c r="O134" s="275"/>
      <c r="P134" s="275"/>
      <c r="Q134" s="275"/>
      <c r="R134" s="275"/>
      <c r="S134" s="275"/>
      <c r="T134" s="275"/>
      <c r="U134" s="275"/>
      <c r="V134" s="275"/>
      <c r="W134" s="275"/>
    </row>
    <row r="135" spans="7:23" s="260" customFormat="1">
      <c r="G135" s="275"/>
      <c r="H135" s="275"/>
      <c r="I135" s="275"/>
      <c r="J135" s="275"/>
      <c r="K135" s="275"/>
      <c r="L135" s="275"/>
      <c r="M135" s="275"/>
      <c r="N135" s="275"/>
      <c r="O135" s="275"/>
      <c r="P135" s="275"/>
      <c r="Q135" s="275"/>
      <c r="R135" s="275"/>
      <c r="S135" s="275"/>
      <c r="T135" s="275"/>
      <c r="U135" s="275"/>
      <c r="V135" s="275"/>
      <c r="W135" s="275"/>
    </row>
    <row r="136" spans="7:23" s="260" customFormat="1">
      <c r="G136" s="275"/>
      <c r="H136" s="275"/>
      <c r="I136" s="275"/>
      <c r="J136" s="275"/>
      <c r="K136" s="275"/>
      <c r="L136" s="275"/>
      <c r="M136" s="275"/>
      <c r="N136" s="275"/>
      <c r="O136" s="275"/>
      <c r="P136" s="275"/>
      <c r="Q136" s="275"/>
      <c r="R136" s="275"/>
      <c r="S136" s="275"/>
      <c r="T136" s="275"/>
      <c r="U136" s="275"/>
      <c r="V136" s="275"/>
      <c r="W136" s="275"/>
    </row>
    <row r="137" spans="7:23" s="260" customFormat="1">
      <c r="G137" s="275"/>
      <c r="H137" s="275"/>
      <c r="I137" s="275"/>
      <c r="J137" s="275"/>
      <c r="K137" s="275"/>
      <c r="L137" s="275"/>
      <c r="M137" s="275"/>
      <c r="N137" s="275"/>
      <c r="O137" s="275"/>
      <c r="P137" s="275"/>
      <c r="Q137" s="275"/>
      <c r="R137" s="275"/>
      <c r="S137" s="275"/>
      <c r="T137" s="275"/>
      <c r="U137" s="275"/>
      <c r="V137" s="275"/>
      <c r="W137" s="275"/>
    </row>
    <row r="138" spans="7:23" s="260" customFormat="1">
      <c r="G138" s="275"/>
      <c r="H138" s="275"/>
      <c r="I138" s="275"/>
      <c r="J138" s="275"/>
      <c r="K138" s="275"/>
      <c r="L138" s="275"/>
      <c r="M138" s="275"/>
      <c r="N138" s="275"/>
      <c r="O138" s="275"/>
      <c r="P138" s="275"/>
      <c r="Q138" s="275"/>
      <c r="R138" s="275"/>
      <c r="S138" s="275"/>
      <c r="T138" s="275"/>
      <c r="U138" s="275"/>
      <c r="V138" s="275"/>
      <c r="W138" s="275"/>
    </row>
    <row r="139" spans="7:23" s="260" customFormat="1">
      <c r="G139" s="275"/>
      <c r="H139" s="275"/>
      <c r="I139" s="275"/>
      <c r="J139" s="275"/>
      <c r="K139" s="275"/>
      <c r="L139" s="275"/>
      <c r="M139" s="275"/>
      <c r="N139" s="275"/>
      <c r="O139" s="275"/>
      <c r="P139" s="275"/>
      <c r="Q139" s="275"/>
      <c r="R139" s="275"/>
      <c r="S139" s="275"/>
      <c r="T139" s="275"/>
      <c r="U139" s="275"/>
      <c r="V139" s="275"/>
      <c r="W139" s="275"/>
    </row>
    <row r="140" spans="7:23" s="260" customFormat="1">
      <c r="G140" s="275"/>
      <c r="H140" s="275"/>
      <c r="I140" s="275"/>
      <c r="J140" s="275"/>
      <c r="K140" s="275"/>
      <c r="L140" s="275"/>
      <c r="M140" s="275"/>
      <c r="N140" s="275"/>
      <c r="O140" s="275"/>
      <c r="P140" s="275"/>
      <c r="Q140" s="275"/>
      <c r="R140" s="275"/>
      <c r="S140" s="275"/>
      <c r="T140" s="275"/>
      <c r="U140" s="275"/>
      <c r="V140" s="275"/>
      <c r="W140" s="275"/>
    </row>
    <row r="141" spans="7:23" s="260" customFormat="1">
      <c r="G141" s="275"/>
      <c r="H141" s="275"/>
      <c r="I141" s="275"/>
      <c r="J141" s="275"/>
      <c r="K141" s="275"/>
      <c r="L141" s="275"/>
      <c r="M141" s="275"/>
      <c r="N141" s="275"/>
      <c r="O141" s="275"/>
      <c r="P141" s="275"/>
      <c r="Q141" s="275"/>
      <c r="R141" s="275"/>
      <c r="S141" s="275"/>
      <c r="T141" s="275"/>
      <c r="U141" s="275"/>
      <c r="V141" s="275"/>
      <c r="W141" s="275"/>
    </row>
    <row r="142" spans="7:23" s="260" customFormat="1">
      <c r="G142" s="275"/>
      <c r="H142" s="275"/>
      <c r="I142" s="275"/>
      <c r="J142" s="275"/>
      <c r="K142" s="275"/>
      <c r="L142" s="275"/>
      <c r="M142" s="275"/>
      <c r="N142" s="275"/>
      <c r="O142" s="275"/>
      <c r="P142" s="275"/>
      <c r="Q142" s="275"/>
      <c r="R142" s="275"/>
      <c r="S142" s="275"/>
      <c r="T142" s="275"/>
      <c r="U142" s="275"/>
      <c r="V142" s="275"/>
      <c r="W142" s="275"/>
    </row>
    <row r="143" spans="7:23" s="260" customFormat="1">
      <c r="G143" s="275"/>
      <c r="H143" s="275"/>
      <c r="I143" s="275"/>
      <c r="J143" s="275"/>
      <c r="K143" s="275"/>
      <c r="L143" s="275"/>
      <c r="M143" s="275"/>
      <c r="N143" s="275"/>
      <c r="O143" s="275"/>
      <c r="P143" s="275"/>
      <c r="Q143" s="275"/>
      <c r="R143" s="275"/>
      <c r="S143" s="275"/>
      <c r="T143" s="275"/>
      <c r="U143" s="275"/>
      <c r="V143" s="275"/>
      <c r="W143" s="275"/>
    </row>
    <row r="144" spans="7:23" s="260" customFormat="1">
      <c r="G144" s="275"/>
      <c r="H144" s="275"/>
      <c r="I144" s="275"/>
      <c r="J144" s="275"/>
      <c r="K144" s="275"/>
      <c r="L144" s="275"/>
      <c r="M144" s="275"/>
      <c r="N144" s="275"/>
      <c r="O144" s="275"/>
      <c r="P144" s="275"/>
      <c r="Q144" s="275"/>
      <c r="R144" s="275"/>
      <c r="S144" s="275"/>
      <c r="T144" s="275"/>
      <c r="U144" s="275"/>
      <c r="V144" s="275"/>
      <c r="W144" s="275"/>
    </row>
    <row r="145" spans="7:23" s="260" customFormat="1">
      <c r="G145" s="275"/>
      <c r="H145" s="275"/>
      <c r="I145" s="275"/>
      <c r="J145" s="275"/>
      <c r="K145" s="275"/>
      <c r="L145" s="275"/>
      <c r="M145" s="275"/>
      <c r="N145" s="275"/>
      <c r="O145" s="275"/>
      <c r="P145" s="275"/>
      <c r="Q145" s="275"/>
      <c r="R145" s="275"/>
      <c r="S145" s="275"/>
      <c r="T145" s="275"/>
      <c r="U145" s="275"/>
      <c r="V145" s="275"/>
      <c r="W145" s="275"/>
    </row>
    <row r="146" spans="7:23" s="260" customFormat="1">
      <c r="G146" s="275"/>
      <c r="H146" s="275"/>
      <c r="I146" s="275"/>
      <c r="J146" s="275"/>
      <c r="K146" s="275"/>
      <c r="L146" s="275"/>
      <c r="M146" s="275"/>
      <c r="N146" s="275"/>
      <c r="O146" s="275"/>
      <c r="P146" s="275"/>
      <c r="Q146" s="275"/>
      <c r="R146" s="275"/>
      <c r="S146" s="275"/>
      <c r="T146" s="275"/>
      <c r="U146" s="275"/>
      <c r="V146" s="275"/>
      <c r="W146" s="275"/>
    </row>
    <row r="147" spans="7:23" s="260" customFormat="1">
      <c r="G147" s="275"/>
      <c r="H147" s="275"/>
      <c r="I147" s="275"/>
      <c r="J147" s="275"/>
      <c r="K147" s="275"/>
      <c r="L147" s="275"/>
      <c r="M147" s="275"/>
      <c r="N147" s="275"/>
      <c r="O147" s="275"/>
      <c r="P147" s="275"/>
      <c r="Q147" s="275"/>
      <c r="R147" s="275"/>
      <c r="S147" s="275"/>
      <c r="T147" s="275"/>
      <c r="U147" s="275"/>
      <c r="V147" s="275"/>
      <c r="W147" s="275"/>
    </row>
    <row r="148" spans="7:23" s="260" customFormat="1">
      <c r="G148" s="275"/>
      <c r="H148" s="275"/>
      <c r="I148" s="275"/>
      <c r="J148" s="275"/>
      <c r="K148" s="275"/>
      <c r="L148" s="275"/>
      <c r="M148" s="275"/>
      <c r="N148" s="275"/>
      <c r="O148" s="275"/>
      <c r="P148" s="275"/>
      <c r="Q148" s="275"/>
      <c r="R148" s="275"/>
      <c r="S148" s="275"/>
      <c r="T148" s="275"/>
      <c r="U148" s="275"/>
      <c r="V148" s="275"/>
      <c r="W148" s="275"/>
    </row>
    <row r="149" spans="7:23" s="260" customFormat="1">
      <c r="G149" s="275"/>
      <c r="H149" s="275"/>
      <c r="I149" s="275"/>
      <c r="J149" s="275"/>
      <c r="K149" s="275"/>
      <c r="L149" s="275"/>
      <c r="M149" s="275"/>
      <c r="N149" s="275"/>
      <c r="O149" s="275"/>
      <c r="P149" s="275"/>
      <c r="Q149" s="275"/>
      <c r="R149" s="275"/>
      <c r="S149" s="275"/>
      <c r="T149" s="275"/>
      <c r="U149" s="275"/>
      <c r="V149" s="275"/>
      <c r="W149" s="275"/>
    </row>
    <row r="150" spans="7:23" s="260" customFormat="1">
      <c r="G150" s="275"/>
      <c r="H150" s="275"/>
      <c r="I150" s="275"/>
      <c r="J150" s="275"/>
      <c r="K150" s="275"/>
      <c r="L150" s="275"/>
      <c r="M150" s="275"/>
      <c r="N150" s="275"/>
      <c r="O150" s="275"/>
      <c r="P150" s="275"/>
      <c r="Q150" s="275"/>
      <c r="R150" s="275"/>
      <c r="S150" s="275"/>
      <c r="T150" s="275"/>
      <c r="U150" s="275"/>
      <c r="V150" s="275"/>
      <c r="W150" s="275"/>
    </row>
    <row r="151" spans="7:23" s="260" customFormat="1">
      <c r="G151" s="275"/>
      <c r="H151" s="275"/>
      <c r="I151" s="275"/>
      <c r="J151" s="275"/>
      <c r="K151" s="275"/>
      <c r="L151" s="275"/>
      <c r="M151" s="275"/>
      <c r="N151" s="275"/>
      <c r="O151" s="275"/>
      <c r="P151" s="275"/>
      <c r="Q151" s="275"/>
      <c r="R151" s="275"/>
      <c r="S151" s="275"/>
      <c r="T151" s="275"/>
      <c r="U151" s="275"/>
      <c r="V151" s="275"/>
      <c r="W151" s="275"/>
    </row>
    <row r="152" spans="7:23" s="260" customFormat="1"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</row>
    <row r="153" spans="7:23" s="260" customFormat="1">
      <c r="G153" s="275"/>
      <c r="H153" s="275"/>
      <c r="I153" s="275"/>
      <c r="J153" s="275"/>
      <c r="K153" s="275"/>
      <c r="L153" s="275"/>
      <c r="M153" s="275"/>
      <c r="N153" s="275"/>
      <c r="O153" s="275"/>
      <c r="P153" s="275"/>
      <c r="Q153" s="275"/>
      <c r="R153" s="275"/>
      <c r="S153" s="275"/>
      <c r="T153" s="275"/>
      <c r="U153" s="275"/>
      <c r="V153" s="275"/>
      <c r="W153" s="275"/>
    </row>
    <row r="154" spans="7:23" s="260" customFormat="1">
      <c r="G154" s="275"/>
      <c r="H154" s="275"/>
      <c r="I154" s="275"/>
      <c r="J154" s="275"/>
      <c r="K154" s="275"/>
      <c r="L154" s="275"/>
      <c r="M154" s="275"/>
      <c r="N154" s="275"/>
      <c r="O154" s="275"/>
      <c r="P154" s="275"/>
      <c r="Q154" s="275"/>
      <c r="R154" s="275"/>
      <c r="S154" s="275"/>
      <c r="T154" s="275"/>
      <c r="U154" s="275"/>
      <c r="V154" s="275"/>
      <c r="W154" s="275"/>
    </row>
    <row r="155" spans="7:23" s="260" customFormat="1">
      <c r="G155" s="275"/>
      <c r="H155" s="275"/>
      <c r="I155" s="275"/>
      <c r="J155" s="275"/>
      <c r="K155" s="275"/>
      <c r="L155" s="275"/>
      <c r="M155" s="275"/>
      <c r="N155" s="275"/>
      <c r="O155" s="275"/>
      <c r="P155" s="275"/>
      <c r="Q155" s="275"/>
      <c r="R155" s="275"/>
      <c r="S155" s="275"/>
      <c r="T155" s="275"/>
      <c r="U155" s="275"/>
      <c r="V155" s="275"/>
      <c r="W155" s="275"/>
    </row>
    <row r="156" spans="7:23" s="260" customFormat="1">
      <c r="G156" s="275"/>
      <c r="H156" s="275"/>
      <c r="I156" s="275"/>
      <c r="J156" s="275"/>
      <c r="K156" s="275"/>
      <c r="L156" s="275"/>
      <c r="M156" s="275"/>
      <c r="N156" s="275"/>
      <c r="O156" s="275"/>
      <c r="P156" s="275"/>
      <c r="Q156" s="275"/>
      <c r="R156" s="275"/>
      <c r="S156" s="275"/>
      <c r="T156" s="275"/>
      <c r="U156" s="275"/>
      <c r="V156" s="275"/>
      <c r="W156" s="275"/>
    </row>
    <row r="157" spans="7:23" s="260" customFormat="1">
      <c r="G157" s="275"/>
      <c r="H157" s="275"/>
      <c r="I157" s="275"/>
      <c r="J157" s="275"/>
      <c r="K157" s="275"/>
      <c r="L157" s="275"/>
      <c r="M157" s="275"/>
      <c r="N157" s="275"/>
      <c r="O157" s="275"/>
      <c r="P157" s="275"/>
      <c r="Q157" s="275"/>
      <c r="R157" s="275"/>
      <c r="S157" s="275"/>
      <c r="T157" s="275"/>
      <c r="U157" s="275"/>
      <c r="V157" s="275"/>
      <c r="W157" s="275"/>
    </row>
    <row r="158" spans="7:23" s="260" customFormat="1">
      <c r="G158" s="275"/>
      <c r="H158" s="275"/>
      <c r="I158" s="275"/>
      <c r="J158" s="275"/>
      <c r="K158" s="275"/>
      <c r="L158" s="275"/>
      <c r="M158" s="275"/>
      <c r="N158" s="275"/>
      <c r="O158" s="275"/>
      <c r="P158" s="275"/>
      <c r="Q158" s="275"/>
      <c r="R158" s="275"/>
      <c r="S158" s="275"/>
      <c r="T158" s="275"/>
      <c r="U158" s="275"/>
      <c r="V158" s="275"/>
      <c r="W158" s="275"/>
    </row>
    <row r="159" spans="7:23" s="260" customFormat="1">
      <c r="G159" s="275"/>
      <c r="H159" s="275"/>
      <c r="I159" s="275"/>
      <c r="J159" s="275"/>
      <c r="K159" s="275"/>
      <c r="L159" s="275"/>
      <c r="M159" s="275"/>
      <c r="N159" s="275"/>
      <c r="O159" s="275"/>
      <c r="P159" s="275"/>
      <c r="Q159" s="275"/>
      <c r="R159" s="275"/>
      <c r="S159" s="275"/>
      <c r="T159" s="275"/>
      <c r="U159" s="275"/>
      <c r="V159" s="275"/>
      <c r="W159" s="275"/>
    </row>
    <row r="160" spans="7:23" s="260" customFormat="1">
      <c r="G160" s="275"/>
      <c r="H160" s="275"/>
      <c r="I160" s="275"/>
      <c r="J160" s="275"/>
      <c r="K160" s="275"/>
      <c r="L160" s="275"/>
      <c r="M160" s="275"/>
      <c r="N160" s="275"/>
      <c r="O160" s="275"/>
      <c r="P160" s="275"/>
      <c r="Q160" s="275"/>
      <c r="R160" s="275"/>
      <c r="S160" s="275"/>
      <c r="T160" s="275"/>
      <c r="U160" s="275"/>
      <c r="V160" s="275"/>
      <c r="W160" s="275"/>
    </row>
    <row r="161" spans="7:23" s="260" customFormat="1">
      <c r="G161" s="275"/>
      <c r="H161" s="275"/>
      <c r="I161" s="275"/>
      <c r="J161" s="275"/>
      <c r="K161" s="275"/>
      <c r="L161" s="275"/>
      <c r="M161" s="275"/>
      <c r="N161" s="275"/>
      <c r="O161" s="275"/>
      <c r="P161" s="275"/>
      <c r="Q161" s="275"/>
      <c r="R161" s="275"/>
      <c r="S161" s="275"/>
      <c r="T161" s="275"/>
      <c r="U161" s="275"/>
      <c r="V161" s="275"/>
      <c r="W161" s="275"/>
    </row>
    <row r="162" spans="7:23" s="260" customFormat="1">
      <c r="G162" s="275"/>
      <c r="H162" s="275"/>
      <c r="I162" s="275"/>
      <c r="J162" s="275"/>
      <c r="K162" s="275"/>
      <c r="L162" s="275"/>
      <c r="M162" s="275"/>
      <c r="N162" s="275"/>
      <c r="O162" s="275"/>
      <c r="P162" s="275"/>
      <c r="Q162" s="275"/>
      <c r="R162" s="275"/>
      <c r="S162" s="275"/>
      <c r="T162" s="275"/>
      <c r="U162" s="275"/>
      <c r="V162" s="275"/>
      <c r="W162" s="275"/>
    </row>
    <row r="163" spans="7:23" s="260" customFormat="1">
      <c r="G163" s="275"/>
      <c r="H163" s="275"/>
      <c r="I163" s="275"/>
      <c r="J163" s="275"/>
      <c r="K163" s="275"/>
      <c r="L163" s="275"/>
      <c r="M163" s="275"/>
      <c r="N163" s="275"/>
      <c r="O163" s="275"/>
      <c r="P163" s="275"/>
      <c r="Q163" s="275"/>
      <c r="R163" s="275"/>
      <c r="S163" s="275"/>
      <c r="T163" s="275"/>
      <c r="U163" s="275"/>
      <c r="V163" s="275"/>
      <c r="W163" s="275"/>
    </row>
    <row r="164" spans="7:23" s="260" customFormat="1">
      <c r="G164" s="275"/>
      <c r="H164" s="275"/>
      <c r="I164" s="275"/>
      <c r="J164" s="275"/>
      <c r="K164" s="275"/>
      <c r="L164" s="275"/>
      <c r="M164" s="275"/>
      <c r="N164" s="275"/>
      <c r="O164" s="275"/>
      <c r="P164" s="275"/>
      <c r="Q164" s="275"/>
      <c r="R164" s="275"/>
      <c r="S164" s="275"/>
      <c r="T164" s="275"/>
      <c r="U164" s="275"/>
      <c r="V164" s="275"/>
      <c r="W164" s="275"/>
    </row>
    <row r="165" spans="7:23" s="260" customFormat="1">
      <c r="G165" s="275"/>
      <c r="H165" s="275"/>
      <c r="I165" s="275"/>
      <c r="J165" s="275"/>
      <c r="K165" s="275"/>
      <c r="L165" s="275"/>
      <c r="M165" s="275"/>
      <c r="N165" s="275"/>
      <c r="O165" s="275"/>
      <c r="P165" s="275"/>
      <c r="Q165" s="275"/>
      <c r="R165" s="275"/>
      <c r="S165" s="275"/>
      <c r="T165" s="275"/>
      <c r="U165" s="275"/>
      <c r="V165" s="275"/>
      <c r="W165" s="275"/>
    </row>
    <row r="166" spans="7:23" s="260" customFormat="1">
      <c r="G166" s="275"/>
      <c r="H166" s="275"/>
      <c r="I166" s="275"/>
      <c r="J166" s="275"/>
      <c r="K166" s="275"/>
      <c r="L166" s="275"/>
      <c r="M166" s="275"/>
      <c r="N166" s="275"/>
      <c r="O166" s="275"/>
      <c r="P166" s="275"/>
      <c r="Q166" s="275"/>
      <c r="R166" s="275"/>
      <c r="S166" s="275"/>
      <c r="T166" s="275"/>
      <c r="U166" s="275"/>
      <c r="V166" s="275"/>
      <c r="W166" s="275"/>
    </row>
    <row r="167" spans="7:23" s="260" customFormat="1">
      <c r="G167" s="275"/>
      <c r="H167" s="275"/>
      <c r="I167" s="275"/>
      <c r="J167" s="275"/>
      <c r="K167" s="275"/>
      <c r="L167" s="275"/>
      <c r="M167" s="275"/>
      <c r="N167" s="275"/>
      <c r="O167" s="275"/>
      <c r="P167" s="275"/>
      <c r="Q167" s="275"/>
      <c r="R167" s="275"/>
      <c r="S167" s="275"/>
      <c r="T167" s="275"/>
      <c r="U167" s="275"/>
      <c r="V167" s="275"/>
      <c r="W167" s="275"/>
    </row>
    <row r="168" spans="7:23" s="260" customFormat="1">
      <c r="G168" s="275"/>
      <c r="H168" s="275"/>
      <c r="I168" s="275"/>
      <c r="J168" s="275"/>
      <c r="K168" s="275"/>
      <c r="L168" s="275"/>
      <c r="M168" s="275"/>
      <c r="N168" s="275"/>
      <c r="O168" s="275"/>
      <c r="P168" s="275"/>
      <c r="Q168" s="275"/>
      <c r="R168" s="275"/>
      <c r="S168" s="275"/>
      <c r="T168" s="275"/>
      <c r="U168" s="275"/>
      <c r="V168" s="275"/>
      <c r="W168" s="275"/>
    </row>
    <row r="169" spans="7:23" s="260" customFormat="1">
      <c r="G169" s="275"/>
      <c r="H169" s="275"/>
      <c r="I169" s="275"/>
      <c r="J169" s="275"/>
      <c r="K169" s="275"/>
      <c r="L169" s="275"/>
      <c r="M169" s="275"/>
      <c r="N169" s="275"/>
      <c r="O169" s="275"/>
      <c r="P169" s="275"/>
      <c r="Q169" s="275"/>
      <c r="R169" s="275"/>
      <c r="S169" s="275"/>
      <c r="T169" s="275"/>
      <c r="U169" s="275"/>
      <c r="V169" s="275"/>
      <c r="W169" s="275"/>
    </row>
    <row r="170" spans="7:23" s="260" customFormat="1">
      <c r="G170" s="275"/>
      <c r="H170" s="275"/>
      <c r="I170" s="275"/>
      <c r="J170" s="275"/>
      <c r="K170" s="275"/>
      <c r="L170" s="275"/>
      <c r="M170" s="275"/>
      <c r="N170" s="275"/>
      <c r="O170" s="275"/>
      <c r="P170" s="275"/>
      <c r="Q170" s="275"/>
      <c r="R170" s="275"/>
      <c r="S170" s="275"/>
      <c r="T170" s="275"/>
      <c r="U170" s="275"/>
      <c r="V170" s="275"/>
      <c r="W170" s="275"/>
    </row>
    <row r="171" spans="7:23" s="260" customFormat="1">
      <c r="G171" s="275"/>
      <c r="H171" s="275"/>
      <c r="I171" s="275"/>
      <c r="J171" s="275"/>
      <c r="K171" s="275"/>
      <c r="L171" s="275"/>
      <c r="M171" s="275"/>
      <c r="N171" s="275"/>
      <c r="O171" s="275"/>
      <c r="P171" s="275"/>
      <c r="Q171" s="275"/>
      <c r="R171" s="275"/>
      <c r="S171" s="275"/>
      <c r="T171" s="275"/>
      <c r="U171" s="275"/>
      <c r="V171" s="275"/>
      <c r="W171" s="275"/>
    </row>
    <row r="172" spans="7:23" s="260" customFormat="1">
      <c r="G172" s="275"/>
      <c r="H172" s="275"/>
      <c r="I172" s="275"/>
      <c r="J172" s="275"/>
      <c r="K172" s="275"/>
      <c r="L172" s="275"/>
      <c r="M172" s="275"/>
      <c r="N172" s="275"/>
      <c r="O172" s="275"/>
      <c r="P172" s="275"/>
      <c r="Q172" s="275"/>
      <c r="R172" s="275"/>
      <c r="S172" s="275"/>
      <c r="T172" s="275"/>
      <c r="U172" s="275"/>
      <c r="V172" s="275"/>
      <c r="W172" s="275"/>
    </row>
    <row r="173" spans="7:23" s="260" customFormat="1">
      <c r="G173" s="275"/>
      <c r="H173" s="275"/>
      <c r="I173" s="275"/>
      <c r="J173" s="275"/>
      <c r="K173" s="275"/>
      <c r="L173" s="275"/>
      <c r="M173" s="275"/>
      <c r="N173" s="275"/>
      <c r="O173" s="275"/>
      <c r="P173" s="275"/>
      <c r="Q173" s="275"/>
      <c r="R173" s="275"/>
      <c r="S173" s="275"/>
      <c r="T173" s="275"/>
      <c r="U173" s="275"/>
      <c r="V173" s="275"/>
      <c r="W173" s="275"/>
    </row>
    <row r="174" spans="7:23" s="260" customFormat="1">
      <c r="G174" s="275"/>
      <c r="H174" s="275"/>
      <c r="I174" s="275"/>
      <c r="J174" s="275"/>
      <c r="K174" s="275"/>
      <c r="L174" s="275"/>
      <c r="M174" s="275"/>
      <c r="N174" s="275"/>
      <c r="O174" s="275"/>
      <c r="P174" s="275"/>
      <c r="Q174" s="275"/>
      <c r="R174" s="275"/>
      <c r="S174" s="275"/>
      <c r="T174" s="275"/>
      <c r="U174" s="275"/>
      <c r="V174" s="275"/>
      <c r="W174" s="275"/>
    </row>
    <row r="175" spans="7:23" s="260" customFormat="1">
      <c r="G175" s="275"/>
      <c r="H175" s="275"/>
      <c r="I175" s="275"/>
      <c r="J175" s="275"/>
      <c r="K175" s="275"/>
      <c r="L175" s="275"/>
      <c r="M175" s="275"/>
      <c r="N175" s="275"/>
      <c r="O175" s="275"/>
      <c r="P175" s="275"/>
      <c r="Q175" s="275"/>
      <c r="R175" s="275"/>
      <c r="S175" s="275"/>
      <c r="T175" s="275"/>
      <c r="U175" s="275"/>
      <c r="V175" s="275"/>
      <c r="W175" s="275"/>
    </row>
    <row r="176" spans="7:23" s="260" customFormat="1">
      <c r="G176" s="275"/>
      <c r="H176" s="275"/>
      <c r="I176" s="275"/>
      <c r="J176" s="275"/>
      <c r="K176" s="275"/>
      <c r="L176" s="275"/>
      <c r="M176" s="275"/>
      <c r="N176" s="275"/>
      <c r="O176" s="275"/>
      <c r="P176" s="275"/>
      <c r="Q176" s="275"/>
      <c r="R176" s="275"/>
      <c r="S176" s="275"/>
      <c r="T176" s="275"/>
      <c r="U176" s="275"/>
      <c r="V176" s="275"/>
      <c r="W176" s="275"/>
    </row>
    <row r="177" spans="7:23" s="260" customFormat="1">
      <c r="G177" s="275"/>
      <c r="H177" s="275"/>
      <c r="I177" s="275"/>
      <c r="J177" s="275"/>
      <c r="K177" s="275"/>
      <c r="L177" s="275"/>
      <c r="M177" s="275"/>
      <c r="N177" s="275"/>
      <c r="O177" s="275"/>
      <c r="P177" s="275"/>
      <c r="Q177" s="275"/>
      <c r="R177" s="275"/>
      <c r="S177" s="275"/>
      <c r="T177" s="275"/>
      <c r="U177" s="275"/>
      <c r="V177" s="275"/>
      <c r="W177" s="275"/>
    </row>
    <row r="178" spans="7:23" s="260" customFormat="1">
      <c r="G178" s="275"/>
      <c r="H178" s="275"/>
      <c r="I178" s="275"/>
      <c r="J178" s="275"/>
      <c r="K178" s="275"/>
      <c r="L178" s="275"/>
      <c r="M178" s="275"/>
      <c r="N178" s="275"/>
      <c r="O178" s="275"/>
      <c r="P178" s="275"/>
      <c r="Q178" s="275"/>
      <c r="R178" s="275"/>
      <c r="S178" s="275"/>
      <c r="T178" s="275"/>
      <c r="U178" s="275"/>
      <c r="V178" s="275"/>
      <c r="W178" s="275"/>
    </row>
    <row r="179" spans="7:23" s="260" customFormat="1">
      <c r="G179" s="275"/>
      <c r="H179" s="275"/>
      <c r="I179" s="275"/>
      <c r="J179" s="275"/>
      <c r="K179" s="275"/>
      <c r="L179" s="275"/>
      <c r="M179" s="275"/>
      <c r="N179" s="275"/>
      <c r="O179" s="275"/>
      <c r="P179" s="275"/>
      <c r="Q179" s="275"/>
      <c r="R179" s="275"/>
      <c r="S179" s="275"/>
      <c r="T179" s="275"/>
      <c r="U179" s="275"/>
      <c r="V179" s="275"/>
      <c r="W179" s="275"/>
    </row>
    <row r="180" spans="7:23" s="260" customFormat="1">
      <c r="G180" s="275"/>
      <c r="H180" s="275"/>
      <c r="I180" s="275"/>
      <c r="J180" s="275"/>
      <c r="K180" s="275"/>
      <c r="L180" s="275"/>
      <c r="M180" s="275"/>
      <c r="N180" s="275"/>
      <c r="O180" s="275"/>
      <c r="P180" s="275"/>
      <c r="Q180" s="275"/>
      <c r="R180" s="275"/>
      <c r="S180" s="275"/>
      <c r="T180" s="275"/>
      <c r="U180" s="275"/>
      <c r="V180" s="275"/>
      <c r="W180" s="275"/>
    </row>
    <row r="181" spans="7:23" s="260" customFormat="1">
      <c r="G181" s="275"/>
      <c r="H181" s="275"/>
      <c r="I181" s="275"/>
      <c r="J181" s="275"/>
      <c r="K181" s="275"/>
      <c r="L181" s="275"/>
      <c r="M181" s="275"/>
      <c r="N181" s="275"/>
      <c r="O181" s="275"/>
      <c r="P181" s="275"/>
      <c r="Q181" s="275"/>
      <c r="R181" s="275"/>
      <c r="S181" s="275"/>
      <c r="T181" s="275"/>
      <c r="U181" s="275"/>
      <c r="V181" s="275"/>
      <c r="W181" s="275"/>
    </row>
    <row r="182" spans="7:23" s="260" customFormat="1">
      <c r="G182" s="275"/>
      <c r="H182" s="275"/>
      <c r="I182" s="275"/>
      <c r="J182" s="275"/>
      <c r="K182" s="275"/>
      <c r="L182" s="275"/>
      <c r="M182" s="275"/>
      <c r="N182" s="275"/>
      <c r="O182" s="275"/>
      <c r="P182" s="275"/>
      <c r="Q182" s="275"/>
      <c r="R182" s="275"/>
      <c r="S182" s="275"/>
      <c r="T182" s="275"/>
      <c r="U182" s="275"/>
      <c r="V182" s="275"/>
      <c r="W182" s="275"/>
    </row>
    <row r="183" spans="7:23" s="260" customFormat="1">
      <c r="G183" s="275"/>
      <c r="H183" s="275"/>
      <c r="I183" s="275"/>
      <c r="J183" s="275"/>
      <c r="K183" s="275"/>
      <c r="L183" s="275"/>
      <c r="M183" s="275"/>
      <c r="N183" s="275"/>
      <c r="O183" s="275"/>
      <c r="P183" s="275"/>
      <c r="Q183" s="275"/>
      <c r="R183" s="275"/>
      <c r="S183" s="275"/>
      <c r="T183" s="275"/>
      <c r="U183" s="275"/>
      <c r="V183" s="275"/>
      <c r="W183" s="275"/>
    </row>
    <row r="184" spans="7:23" s="260" customFormat="1">
      <c r="G184" s="275"/>
      <c r="H184" s="275"/>
      <c r="I184" s="275"/>
      <c r="J184" s="275"/>
      <c r="K184" s="275"/>
      <c r="L184" s="275"/>
      <c r="M184" s="275"/>
      <c r="N184" s="275"/>
      <c r="O184" s="275"/>
      <c r="P184" s="275"/>
      <c r="Q184" s="275"/>
      <c r="R184" s="275"/>
      <c r="S184" s="275"/>
      <c r="T184" s="275"/>
      <c r="U184" s="275"/>
      <c r="V184" s="275"/>
      <c r="W184" s="275"/>
    </row>
    <row r="185" spans="7:23" s="260" customFormat="1">
      <c r="G185" s="275"/>
      <c r="H185" s="275"/>
      <c r="I185" s="275"/>
      <c r="J185" s="275"/>
      <c r="K185" s="275"/>
      <c r="L185" s="275"/>
      <c r="M185" s="275"/>
      <c r="N185" s="275"/>
      <c r="O185" s="275"/>
      <c r="P185" s="275"/>
      <c r="Q185" s="275"/>
      <c r="R185" s="275"/>
      <c r="S185" s="275"/>
      <c r="T185" s="275"/>
      <c r="U185" s="275"/>
      <c r="V185" s="275"/>
      <c r="W185" s="275"/>
    </row>
    <row r="186" spans="7:23" s="260" customFormat="1">
      <c r="G186" s="275"/>
      <c r="H186" s="275"/>
      <c r="I186" s="275"/>
      <c r="J186" s="275"/>
      <c r="K186" s="275"/>
      <c r="L186" s="275"/>
      <c r="M186" s="275"/>
      <c r="N186" s="275"/>
      <c r="O186" s="275"/>
      <c r="P186" s="275"/>
      <c r="Q186" s="275"/>
      <c r="R186" s="275"/>
      <c r="S186" s="275"/>
      <c r="T186" s="275"/>
      <c r="U186" s="275"/>
      <c r="V186" s="275"/>
      <c r="W186" s="275"/>
    </row>
    <row r="187" spans="7:23" s="260" customFormat="1">
      <c r="G187" s="275"/>
      <c r="H187" s="275"/>
      <c r="I187" s="275"/>
      <c r="J187" s="275"/>
      <c r="K187" s="275"/>
      <c r="L187" s="275"/>
      <c r="M187" s="275"/>
      <c r="N187" s="275"/>
      <c r="O187" s="275"/>
      <c r="P187" s="275"/>
      <c r="Q187" s="275"/>
      <c r="R187" s="275"/>
      <c r="S187" s="275"/>
      <c r="T187" s="275"/>
      <c r="U187" s="275"/>
      <c r="V187" s="275"/>
      <c r="W187" s="275"/>
    </row>
    <row r="188" spans="7:23" s="260" customFormat="1">
      <c r="G188" s="275"/>
      <c r="H188" s="275"/>
      <c r="I188" s="275"/>
      <c r="J188" s="275"/>
      <c r="K188" s="275"/>
      <c r="L188" s="275"/>
      <c r="M188" s="275"/>
      <c r="N188" s="275"/>
      <c r="O188" s="275"/>
      <c r="P188" s="275"/>
      <c r="Q188" s="275"/>
      <c r="R188" s="275"/>
      <c r="S188" s="275"/>
      <c r="T188" s="275"/>
      <c r="U188" s="275"/>
      <c r="V188" s="275"/>
      <c r="W188" s="275"/>
    </row>
    <row r="189" spans="7:23" s="260" customFormat="1">
      <c r="G189" s="275"/>
      <c r="H189" s="275"/>
      <c r="I189" s="275"/>
      <c r="J189" s="275"/>
      <c r="K189" s="275"/>
      <c r="L189" s="275"/>
      <c r="M189" s="275"/>
      <c r="N189" s="275"/>
      <c r="O189" s="275"/>
      <c r="P189" s="275"/>
      <c r="Q189" s="275"/>
      <c r="R189" s="275"/>
      <c r="S189" s="275"/>
      <c r="T189" s="275"/>
      <c r="U189" s="275"/>
      <c r="V189" s="275"/>
      <c r="W189" s="275"/>
    </row>
    <row r="190" spans="7:23" s="260" customFormat="1">
      <c r="G190" s="275"/>
      <c r="H190" s="275"/>
      <c r="I190" s="275"/>
      <c r="J190" s="275"/>
      <c r="K190" s="275"/>
      <c r="L190" s="275"/>
      <c r="M190" s="275"/>
      <c r="N190" s="275"/>
      <c r="O190" s="275"/>
      <c r="P190" s="275"/>
      <c r="Q190" s="275"/>
      <c r="R190" s="275"/>
      <c r="S190" s="275"/>
      <c r="T190" s="275"/>
      <c r="U190" s="275"/>
      <c r="V190" s="275"/>
      <c r="W190" s="275"/>
    </row>
    <row r="191" spans="7:23" s="260" customFormat="1">
      <c r="G191" s="275"/>
      <c r="H191" s="275"/>
      <c r="I191" s="275"/>
      <c r="J191" s="275"/>
      <c r="K191" s="275"/>
      <c r="L191" s="275"/>
      <c r="M191" s="275"/>
      <c r="N191" s="275"/>
      <c r="O191" s="275"/>
      <c r="P191" s="275"/>
      <c r="Q191" s="275"/>
      <c r="R191" s="275"/>
      <c r="S191" s="275"/>
      <c r="T191" s="275"/>
      <c r="U191" s="275"/>
      <c r="V191" s="275"/>
      <c r="W191" s="275"/>
    </row>
    <row r="192" spans="7:23" s="260" customFormat="1">
      <c r="G192" s="275"/>
      <c r="H192" s="275"/>
      <c r="I192" s="275"/>
      <c r="J192" s="275"/>
      <c r="K192" s="275"/>
      <c r="L192" s="275"/>
      <c r="M192" s="275"/>
      <c r="N192" s="275"/>
      <c r="O192" s="275"/>
      <c r="P192" s="275"/>
      <c r="Q192" s="275"/>
      <c r="R192" s="275"/>
      <c r="S192" s="275"/>
      <c r="T192" s="275"/>
      <c r="U192" s="275"/>
      <c r="V192" s="275"/>
      <c r="W192" s="275"/>
    </row>
    <row r="193" spans="7:23" s="260" customFormat="1">
      <c r="G193" s="275"/>
      <c r="H193" s="275"/>
      <c r="I193" s="275"/>
      <c r="J193" s="275"/>
      <c r="K193" s="275"/>
      <c r="L193" s="275"/>
      <c r="M193" s="275"/>
      <c r="N193" s="275"/>
      <c r="O193" s="275"/>
      <c r="P193" s="275"/>
      <c r="Q193" s="275"/>
      <c r="R193" s="275"/>
      <c r="S193" s="275"/>
      <c r="T193" s="275"/>
      <c r="U193" s="275"/>
      <c r="V193" s="275"/>
      <c r="W193" s="275"/>
    </row>
    <row r="194" spans="7:23" s="260" customFormat="1">
      <c r="G194" s="275"/>
      <c r="H194" s="275"/>
      <c r="I194" s="275"/>
      <c r="J194" s="275"/>
      <c r="K194" s="275"/>
      <c r="L194" s="275"/>
      <c r="M194" s="275"/>
      <c r="N194" s="275"/>
      <c r="O194" s="275"/>
      <c r="P194" s="275"/>
      <c r="Q194" s="275"/>
      <c r="R194" s="275"/>
      <c r="S194" s="275"/>
      <c r="T194" s="275"/>
      <c r="U194" s="275"/>
      <c r="V194" s="275"/>
      <c r="W194" s="275"/>
    </row>
    <row r="195" spans="7:23" s="260" customFormat="1">
      <c r="G195" s="275"/>
      <c r="H195" s="275"/>
      <c r="I195" s="275"/>
      <c r="J195" s="275"/>
      <c r="K195" s="275"/>
      <c r="L195" s="275"/>
      <c r="M195" s="275"/>
      <c r="N195" s="275"/>
      <c r="O195" s="275"/>
      <c r="P195" s="275"/>
      <c r="Q195" s="275"/>
      <c r="R195" s="275"/>
      <c r="S195" s="275"/>
      <c r="T195" s="275"/>
      <c r="U195" s="275"/>
      <c r="V195" s="275"/>
      <c r="W195" s="275"/>
    </row>
    <row r="196" spans="7:23" s="260" customFormat="1">
      <c r="G196" s="275"/>
      <c r="H196" s="275"/>
      <c r="I196" s="275"/>
      <c r="J196" s="275"/>
      <c r="K196" s="275"/>
      <c r="L196" s="275"/>
      <c r="M196" s="275"/>
      <c r="N196" s="275"/>
      <c r="O196" s="275"/>
      <c r="P196" s="275"/>
      <c r="Q196" s="275"/>
      <c r="R196" s="275"/>
      <c r="S196" s="275"/>
      <c r="T196" s="275"/>
      <c r="U196" s="275"/>
      <c r="V196" s="275"/>
      <c r="W196" s="275"/>
    </row>
    <row r="197" spans="7:23" s="260" customFormat="1">
      <c r="G197" s="275"/>
      <c r="H197" s="275"/>
      <c r="I197" s="275"/>
      <c r="J197" s="275"/>
      <c r="K197" s="275"/>
      <c r="L197" s="275"/>
      <c r="M197" s="275"/>
      <c r="N197" s="275"/>
      <c r="O197" s="275"/>
      <c r="P197" s="275"/>
      <c r="Q197" s="275"/>
      <c r="R197" s="275"/>
      <c r="S197" s="275"/>
      <c r="T197" s="275"/>
      <c r="U197" s="275"/>
      <c r="V197" s="275"/>
      <c r="W197" s="275"/>
    </row>
    <row r="198" spans="7:23" s="260" customFormat="1">
      <c r="G198" s="275"/>
      <c r="H198" s="275"/>
      <c r="I198" s="275"/>
      <c r="J198" s="275"/>
      <c r="K198" s="275"/>
      <c r="L198" s="275"/>
      <c r="M198" s="275"/>
      <c r="N198" s="275"/>
      <c r="O198" s="275"/>
      <c r="P198" s="275"/>
      <c r="Q198" s="275"/>
      <c r="R198" s="275"/>
      <c r="S198" s="275"/>
      <c r="T198" s="275"/>
      <c r="U198" s="275"/>
      <c r="V198" s="275"/>
      <c r="W198" s="275"/>
    </row>
    <row r="199" spans="7:23" s="260" customFormat="1">
      <c r="G199" s="275"/>
      <c r="H199" s="275"/>
      <c r="I199" s="275"/>
      <c r="J199" s="275"/>
      <c r="K199" s="275"/>
      <c r="L199" s="275"/>
      <c r="M199" s="275"/>
      <c r="N199" s="275"/>
      <c r="O199" s="275"/>
      <c r="P199" s="275"/>
      <c r="Q199" s="275"/>
      <c r="R199" s="275"/>
      <c r="S199" s="275"/>
      <c r="T199" s="275"/>
      <c r="U199" s="275"/>
      <c r="V199" s="275"/>
      <c r="W199" s="275"/>
    </row>
    <row r="200" spans="7:23" s="260" customFormat="1">
      <c r="G200" s="275"/>
      <c r="H200" s="275"/>
      <c r="I200" s="275"/>
      <c r="J200" s="275"/>
      <c r="K200" s="275"/>
      <c r="L200" s="275"/>
      <c r="M200" s="275"/>
      <c r="N200" s="275"/>
      <c r="O200" s="275"/>
      <c r="P200" s="275"/>
      <c r="Q200" s="275"/>
      <c r="R200" s="275"/>
      <c r="S200" s="275"/>
      <c r="T200" s="275"/>
      <c r="U200" s="275"/>
      <c r="V200" s="275"/>
      <c r="W200" s="275"/>
    </row>
    <row r="201" spans="7:23" s="260" customFormat="1">
      <c r="G201" s="275"/>
      <c r="H201" s="275"/>
      <c r="I201" s="275"/>
      <c r="J201" s="275"/>
      <c r="K201" s="275"/>
      <c r="L201" s="275"/>
      <c r="M201" s="275"/>
      <c r="N201" s="275"/>
      <c r="O201" s="275"/>
      <c r="P201" s="275"/>
      <c r="Q201" s="275"/>
      <c r="R201" s="275"/>
      <c r="S201" s="275"/>
      <c r="T201" s="275"/>
      <c r="U201" s="275"/>
      <c r="V201" s="275"/>
      <c r="W201" s="275"/>
    </row>
    <row r="202" spans="7:23" s="260" customFormat="1">
      <c r="G202" s="275"/>
      <c r="H202" s="275"/>
      <c r="I202" s="275"/>
      <c r="J202" s="275"/>
      <c r="K202" s="275"/>
      <c r="L202" s="275"/>
      <c r="M202" s="275"/>
      <c r="N202" s="275"/>
      <c r="O202" s="275"/>
      <c r="P202" s="275"/>
      <c r="Q202" s="275"/>
      <c r="R202" s="275"/>
      <c r="S202" s="275"/>
      <c r="T202" s="275"/>
      <c r="U202" s="275"/>
      <c r="V202" s="275"/>
      <c r="W202" s="275"/>
    </row>
    <row r="203" spans="7:23" s="260" customFormat="1">
      <c r="G203" s="275"/>
      <c r="H203" s="275"/>
      <c r="I203" s="275"/>
      <c r="J203" s="275"/>
      <c r="K203" s="275"/>
      <c r="L203" s="275"/>
      <c r="M203" s="275"/>
      <c r="N203" s="275"/>
      <c r="O203" s="275"/>
      <c r="P203" s="275"/>
      <c r="Q203" s="275"/>
      <c r="R203" s="275"/>
      <c r="S203" s="275"/>
      <c r="T203" s="275"/>
      <c r="U203" s="275"/>
      <c r="V203" s="275"/>
      <c r="W203" s="275"/>
    </row>
    <row r="204" spans="7:23" s="260" customFormat="1">
      <c r="G204" s="275"/>
      <c r="H204" s="275"/>
      <c r="I204" s="275"/>
      <c r="J204" s="275"/>
      <c r="K204" s="275"/>
      <c r="L204" s="275"/>
      <c r="M204" s="275"/>
      <c r="N204" s="275"/>
      <c r="O204" s="275"/>
      <c r="P204" s="275"/>
      <c r="Q204" s="275"/>
      <c r="R204" s="275"/>
      <c r="S204" s="275"/>
      <c r="T204" s="275"/>
      <c r="U204" s="275"/>
      <c r="V204" s="275"/>
      <c r="W204" s="275"/>
    </row>
    <row r="205" spans="7:23" s="260" customFormat="1">
      <c r="G205" s="275"/>
      <c r="H205" s="275"/>
      <c r="I205" s="275"/>
      <c r="J205" s="275"/>
      <c r="K205" s="275"/>
      <c r="L205" s="275"/>
      <c r="M205" s="275"/>
      <c r="N205" s="275"/>
      <c r="O205" s="275"/>
      <c r="P205" s="275"/>
      <c r="Q205" s="275"/>
      <c r="R205" s="275"/>
      <c r="S205" s="275"/>
      <c r="T205" s="275"/>
      <c r="U205" s="275"/>
      <c r="V205" s="275"/>
      <c r="W205" s="275"/>
    </row>
    <row r="206" spans="7:23" s="260" customFormat="1">
      <c r="G206" s="275"/>
      <c r="H206" s="275"/>
      <c r="I206" s="275"/>
      <c r="J206" s="275"/>
      <c r="K206" s="275"/>
      <c r="L206" s="275"/>
      <c r="M206" s="275"/>
      <c r="N206" s="275"/>
      <c r="O206" s="275"/>
      <c r="P206" s="275"/>
      <c r="Q206" s="275"/>
      <c r="R206" s="275"/>
      <c r="S206" s="275"/>
      <c r="T206" s="275"/>
      <c r="U206" s="275"/>
      <c r="V206" s="275"/>
      <c r="W206" s="275"/>
    </row>
    <row r="207" spans="7:23" s="260" customFormat="1">
      <c r="G207" s="275"/>
      <c r="H207" s="275"/>
      <c r="I207" s="275"/>
      <c r="J207" s="275"/>
      <c r="K207" s="275"/>
      <c r="L207" s="275"/>
      <c r="M207" s="275"/>
      <c r="N207" s="275"/>
      <c r="O207" s="275"/>
      <c r="P207" s="275"/>
      <c r="Q207" s="275"/>
      <c r="R207" s="275"/>
      <c r="S207" s="275"/>
      <c r="T207" s="275"/>
      <c r="U207" s="275"/>
      <c r="V207" s="275"/>
      <c r="W207" s="275"/>
    </row>
    <row r="208" spans="7:23" s="260" customFormat="1">
      <c r="G208" s="275"/>
      <c r="H208" s="275"/>
      <c r="I208" s="275"/>
      <c r="J208" s="275"/>
      <c r="K208" s="275"/>
      <c r="L208" s="275"/>
      <c r="M208" s="275"/>
      <c r="N208" s="275"/>
      <c r="O208" s="275"/>
      <c r="P208" s="275"/>
      <c r="Q208" s="275"/>
      <c r="R208" s="275"/>
      <c r="S208" s="275"/>
      <c r="T208" s="275"/>
      <c r="U208" s="275"/>
      <c r="V208" s="275"/>
      <c r="W208" s="275"/>
    </row>
    <row r="209" spans="7:23" s="260" customFormat="1">
      <c r="G209" s="275"/>
      <c r="H209" s="275"/>
      <c r="I209" s="275"/>
      <c r="J209" s="275"/>
      <c r="K209" s="275"/>
      <c r="L209" s="275"/>
      <c r="M209" s="275"/>
      <c r="N209" s="275"/>
      <c r="O209" s="275"/>
      <c r="P209" s="275"/>
      <c r="Q209" s="275"/>
      <c r="R209" s="275"/>
      <c r="S209" s="275"/>
      <c r="T209" s="275"/>
      <c r="U209" s="275"/>
      <c r="V209" s="275"/>
      <c r="W209" s="275"/>
    </row>
    <row r="210" spans="7:23" s="260" customFormat="1">
      <c r="G210" s="275"/>
      <c r="H210" s="275"/>
      <c r="I210" s="275"/>
      <c r="J210" s="275"/>
      <c r="K210" s="275"/>
      <c r="L210" s="275"/>
      <c r="M210" s="275"/>
      <c r="N210" s="275"/>
      <c r="O210" s="275"/>
      <c r="P210" s="275"/>
      <c r="Q210" s="275"/>
      <c r="R210" s="275"/>
      <c r="S210" s="275"/>
      <c r="T210" s="275"/>
      <c r="U210" s="275"/>
      <c r="V210" s="275"/>
      <c r="W210" s="275"/>
    </row>
    <row r="211" spans="7:23" s="260" customFormat="1">
      <c r="G211" s="275"/>
      <c r="H211" s="275"/>
      <c r="I211" s="275"/>
      <c r="J211" s="275"/>
      <c r="K211" s="275"/>
      <c r="L211" s="275"/>
      <c r="M211" s="275"/>
      <c r="N211" s="275"/>
      <c r="O211" s="275"/>
      <c r="P211" s="275"/>
      <c r="Q211" s="275"/>
      <c r="R211" s="275"/>
      <c r="S211" s="275"/>
      <c r="T211" s="275"/>
      <c r="U211" s="275"/>
      <c r="V211" s="275"/>
      <c r="W211" s="275"/>
    </row>
    <row r="212" spans="7:23" s="260" customFormat="1">
      <c r="G212" s="275"/>
      <c r="H212" s="275"/>
      <c r="I212" s="275"/>
      <c r="J212" s="275"/>
      <c r="K212" s="275"/>
      <c r="L212" s="275"/>
      <c r="M212" s="275"/>
      <c r="N212" s="275"/>
      <c r="O212" s="275"/>
      <c r="P212" s="275"/>
      <c r="Q212" s="275"/>
      <c r="R212" s="275"/>
      <c r="S212" s="275"/>
      <c r="T212" s="275"/>
      <c r="U212" s="275"/>
      <c r="V212" s="275"/>
      <c r="W212" s="275"/>
    </row>
    <row r="213" spans="7:23" s="260" customFormat="1">
      <c r="G213" s="275"/>
      <c r="H213" s="275"/>
      <c r="I213" s="275"/>
      <c r="J213" s="275"/>
      <c r="K213" s="275"/>
      <c r="L213" s="275"/>
      <c r="M213" s="275"/>
      <c r="N213" s="275"/>
      <c r="O213" s="275"/>
      <c r="P213" s="275"/>
      <c r="Q213" s="275"/>
      <c r="R213" s="275"/>
      <c r="S213" s="275"/>
      <c r="T213" s="275"/>
      <c r="U213" s="275"/>
      <c r="V213" s="275"/>
      <c r="W213" s="275"/>
    </row>
    <row r="214" spans="7:23" s="260" customFormat="1">
      <c r="G214" s="275"/>
      <c r="H214" s="275"/>
      <c r="I214" s="275"/>
      <c r="J214" s="275"/>
      <c r="K214" s="275"/>
      <c r="L214" s="275"/>
      <c r="M214" s="275"/>
      <c r="N214" s="275"/>
      <c r="O214" s="275"/>
      <c r="P214" s="275"/>
      <c r="Q214" s="275"/>
      <c r="R214" s="275"/>
      <c r="S214" s="275"/>
      <c r="T214" s="275"/>
      <c r="U214" s="275"/>
      <c r="V214" s="275"/>
      <c r="W214" s="275"/>
    </row>
    <row r="215" spans="7:23" s="260" customFormat="1">
      <c r="G215" s="275"/>
      <c r="H215" s="275"/>
      <c r="I215" s="275"/>
      <c r="J215" s="275"/>
      <c r="K215" s="275"/>
      <c r="L215" s="275"/>
      <c r="M215" s="275"/>
      <c r="N215" s="275"/>
      <c r="O215" s="275"/>
      <c r="P215" s="275"/>
      <c r="Q215" s="275"/>
      <c r="R215" s="275"/>
      <c r="S215" s="275"/>
      <c r="T215" s="275"/>
      <c r="U215" s="275"/>
      <c r="V215" s="275"/>
      <c r="W215" s="275"/>
    </row>
    <row r="216" spans="7:23" s="260" customFormat="1">
      <c r="G216" s="275"/>
      <c r="H216" s="275"/>
      <c r="I216" s="275"/>
      <c r="J216" s="275"/>
      <c r="K216" s="275"/>
      <c r="L216" s="275"/>
      <c r="M216" s="275"/>
      <c r="N216" s="275"/>
      <c r="O216" s="275"/>
      <c r="P216" s="275"/>
      <c r="Q216" s="275"/>
      <c r="R216" s="275"/>
      <c r="S216" s="275"/>
      <c r="T216" s="275"/>
      <c r="U216" s="275"/>
      <c r="V216" s="275"/>
      <c r="W216" s="275"/>
    </row>
    <row r="217" spans="7:23" s="260" customFormat="1">
      <c r="G217" s="275"/>
      <c r="H217" s="275"/>
      <c r="I217" s="275"/>
      <c r="J217" s="275"/>
      <c r="K217" s="275"/>
      <c r="L217" s="275"/>
      <c r="M217" s="275"/>
      <c r="N217" s="275"/>
      <c r="O217" s="275"/>
      <c r="P217" s="275"/>
      <c r="Q217" s="275"/>
      <c r="R217" s="275"/>
      <c r="S217" s="275"/>
      <c r="T217" s="275"/>
      <c r="U217" s="275"/>
      <c r="V217" s="275"/>
      <c r="W217" s="275"/>
    </row>
    <row r="218" spans="7:23" s="260" customFormat="1">
      <c r="G218" s="275"/>
      <c r="H218" s="275"/>
      <c r="I218" s="275"/>
      <c r="J218" s="275"/>
      <c r="K218" s="275"/>
      <c r="L218" s="275"/>
      <c r="M218" s="275"/>
      <c r="N218" s="275"/>
      <c r="O218" s="275"/>
      <c r="P218" s="275"/>
      <c r="Q218" s="275"/>
      <c r="R218" s="275"/>
      <c r="S218" s="275"/>
      <c r="T218" s="275"/>
      <c r="U218" s="275"/>
      <c r="V218" s="275"/>
      <c r="W218" s="275"/>
    </row>
    <row r="219" spans="7:23" s="260" customFormat="1">
      <c r="G219" s="275"/>
      <c r="H219" s="275"/>
      <c r="I219" s="275"/>
      <c r="J219" s="275"/>
      <c r="K219" s="275"/>
      <c r="L219" s="275"/>
      <c r="M219" s="275"/>
      <c r="N219" s="275"/>
      <c r="O219" s="275"/>
      <c r="P219" s="275"/>
      <c r="Q219" s="275"/>
      <c r="R219" s="275"/>
      <c r="S219" s="275"/>
      <c r="T219" s="275"/>
      <c r="U219" s="275"/>
      <c r="V219" s="275"/>
      <c r="W219" s="275"/>
    </row>
    <row r="220" spans="7:23" s="260" customFormat="1">
      <c r="G220" s="275"/>
      <c r="H220" s="275"/>
      <c r="I220" s="275"/>
      <c r="J220" s="275"/>
      <c r="K220" s="275"/>
      <c r="L220" s="275"/>
      <c r="M220" s="275"/>
      <c r="N220" s="275"/>
      <c r="O220" s="275"/>
      <c r="P220" s="275"/>
      <c r="Q220" s="275"/>
      <c r="R220" s="275"/>
      <c r="S220" s="275"/>
      <c r="T220" s="275"/>
      <c r="U220" s="275"/>
      <c r="V220" s="275"/>
      <c r="W220" s="275"/>
    </row>
    <row r="221" spans="7:23" s="260" customFormat="1">
      <c r="G221" s="275"/>
      <c r="H221" s="275"/>
      <c r="I221" s="275"/>
      <c r="J221" s="275"/>
      <c r="K221" s="275"/>
      <c r="L221" s="275"/>
      <c r="M221" s="275"/>
      <c r="N221" s="275"/>
      <c r="O221" s="275"/>
      <c r="P221" s="275"/>
      <c r="Q221" s="275"/>
      <c r="R221" s="275"/>
      <c r="S221" s="275"/>
      <c r="T221" s="275"/>
      <c r="U221" s="275"/>
      <c r="V221" s="275"/>
      <c r="W221" s="275"/>
    </row>
    <row r="222" spans="7:23" s="260" customFormat="1">
      <c r="G222" s="275"/>
      <c r="H222" s="275"/>
      <c r="I222" s="275"/>
      <c r="J222" s="275"/>
      <c r="K222" s="275"/>
      <c r="L222" s="275"/>
      <c r="M222" s="275"/>
      <c r="N222" s="275"/>
      <c r="O222" s="275"/>
      <c r="P222" s="275"/>
      <c r="Q222" s="275"/>
      <c r="R222" s="275"/>
      <c r="S222" s="275"/>
      <c r="T222" s="275"/>
      <c r="U222" s="275"/>
      <c r="V222" s="275"/>
      <c r="W222" s="275"/>
    </row>
    <row r="223" spans="7:23" s="260" customFormat="1">
      <c r="G223" s="275"/>
      <c r="H223" s="275"/>
      <c r="I223" s="275"/>
      <c r="J223" s="275"/>
      <c r="K223" s="275"/>
      <c r="L223" s="275"/>
      <c r="M223" s="275"/>
      <c r="N223" s="275"/>
      <c r="O223" s="275"/>
      <c r="P223" s="275"/>
      <c r="Q223" s="275"/>
      <c r="R223" s="275"/>
      <c r="S223" s="275"/>
      <c r="T223" s="275"/>
      <c r="U223" s="275"/>
      <c r="V223" s="275"/>
      <c r="W223" s="275"/>
    </row>
    <row r="224" spans="7:23" s="260" customFormat="1">
      <c r="G224" s="275"/>
      <c r="H224" s="275"/>
      <c r="I224" s="275"/>
      <c r="J224" s="275"/>
      <c r="K224" s="275"/>
      <c r="L224" s="275"/>
      <c r="M224" s="275"/>
      <c r="N224" s="275"/>
      <c r="O224" s="275"/>
      <c r="P224" s="275"/>
      <c r="Q224" s="275"/>
      <c r="R224" s="275"/>
      <c r="S224" s="275"/>
      <c r="T224" s="275"/>
      <c r="U224" s="275"/>
      <c r="V224" s="275"/>
      <c r="W224" s="275"/>
    </row>
    <row r="225" spans="7:23" s="260" customFormat="1">
      <c r="G225" s="275"/>
      <c r="H225" s="275"/>
      <c r="I225" s="275"/>
      <c r="J225" s="275"/>
      <c r="K225" s="275"/>
      <c r="L225" s="275"/>
      <c r="M225" s="275"/>
      <c r="N225" s="275"/>
      <c r="O225" s="275"/>
      <c r="P225" s="275"/>
      <c r="Q225" s="275"/>
      <c r="R225" s="275"/>
      <c r="S225" s="275"/>
      <c r="T225" s="275"/>
      <c r="U225" s="275"/>
      <c r="V225" s="275"/>
      <c r="W225" s="275"/>
    </row>
    <row r="226" spans="7:23" s="260" customFormat="1">
      <c r="G226" s="275"/>
      <c r="H226" s="275"/>
      <c r="I226" s="275"/>
      <c r="J226" s="275"/>
      <c r="K226" s="275"/>
      <c r="L226" s="275"/>
      <c r="M226" s="275"/>
      <c r="N226" s="275"/>
      <c r="O226" s="275"/>
      <c r="P226" s="275"/>
      <c r="Q226" s="275"/>
      <c r="R226" s="275"/>
      <c r="S226" s="275"/>
      <c r="T226" s="275"/>
      <c r="U226" s="275"/>
      <c r="V226" s="275"/>
      <c r="W226" s="275"/>
    </row>
    <row r="227" spans="7:23" s="260" customFormat="1">
      <c r="G227" s="275"/>
      <c r="H227" s="275"/>
      <c r="I227" s="275"/>
      <c r="J227" s="275"/>
      <c r="K227" s="275"/>
      <c r="L227" s="275"/>
      <c r="M227" s="275"/>
      <c r="N227" s="275"/>
      <c r="O227" s="275"/>
      <c r="P227" s="275"/>
      <c r="Q227" s="275"/>
      <c r="R227" s="275"/>
      <c r="S227" s="275"/>
      <c r="T227" s="275"/>
      <c r="U227" s="275"/>
      <c r="V227" s="275"/>
      <c r="W227" s="275"/>
    </row>
    <row r="228" spans="7:23" s="260" customFormat="1">
      <c r="G228" s="275"/>
      <c r="H228" s="275"/>
      <c r="I228" s="275"/>
      <c r="J228" s="275"/>
      <c r="K228" s="275"/>
      <c r="L228" s="275"/>
      <c r="M228" s="275"/>
      <c r="N228" s="275"/>
      <c r="O228" s="275"/>
      <c r="P228" s="275"/>
      <c r="Q228" s="275"/>
      <c r="R228" s="275"/>
      <c r="S228" s="275"/>
      <c r="T228" s="275"/>
      <c r="U228" s="275"/>
      <c r="V228" s="275"/>
      <c r="W228" s="275"/>
    </row>
    <row r="229" spans="7:23" s="260" customFormat="1">
      <c r="G229" s="275"/>
      <c r="H229" s="275"/>
      <c r="I229" s="275"/>
      <c r="J229" s="275"/>
      <c r="K229" s="275"/>
      <c r="L229" s="275"/>
      <c r="M229" s="275"/>
      <c r="N229" s="275"/>
      <c r="O229" s="275"/>
      <c r="P229" s="275"/>
      <c r="Q229" s="275"/>
      <c r="R229" s="275"/>
      <c r="S229" s="275"/>
      <c r="T229" s="275"/>
      <c r="U229" s="275"/>
      <c r="V229" s="275"/>
      <c r="W229" s="275"/>
    </row>
    <row r="230" spans="7:23" s="260" customFormat="1">
      <c r="G230" s="275"/>
      <c r="H230" s="275"/>
      <c r="I230" s="275"/>
      <c r="J230" s="275"/>
      <c r="K230" s="275"/>
      <c r="L230" s="275"/>
      <c r="M230" s="275"/>
      <c r="N230" s="275"/>
      <c r="O230" s="275"/>
      <c r="P230" s="275"/>
      <c r="Q230" s="275"/>
      <c r="R230" s="275"/>
      <c r="S230" s="275"/>
      <c r="T230" s="275"/>
      <c r="U230" s="275"/>
      <c r="V230" s="275"/>
      <c r="W230" s="275"/>
    </row>
    <row r="231" spans="7:23" s="260" customFormat="1">
      <c r="G231" s="275"/>
      <c r="H231" s="275"/>
      <c r="I231" s="275"/>
      <c r="J231" s="275"/>
      <c r="K231" s="275"/>
      <c r="L231" s="275"/>
      <c r="M231" s="275"/>
      <c r="N231" s="275"/>
      <c r="O231" s="275"/>
      <c r="P231" s="275"/>
      <c r="Q231" s="275"/>
      <c r="R231" s="275"/>
      <c r="S231" s="275"/>
      <c r="T231" s="275"/>
      <c r="U231" s="275"/>
      <c r="V231" s="275"/>
      <c r="W231" s="275"/>
    </row>
    <row r="232" spans="7:23" s="260" customFormat="1">
      <c r="G232" s="275"/>
      <c r="H232" s="275"/>
      <c r="I232" s="275"/>
      <c r="J232" s="275"/>
      <c r="K232" s="275"/>
      <c r="L232" s="275"/>
      <c r="M232" s="275"/>
      <c r="N232" s="275"/>
      <c r="O232" s="275"/>
      <c r="P232" s="275"/>
      <c r="Q232" s="275"/>
      <c r="R232" s="275"/>
      <c r="S232" s="275"/>
      <c r="T232" s="275"/>
      <c r="U232" s="275"/>
      <c r="V232" s="275"/>
      <c r="W232" s="275"/>
    </row>
    <row r="233" spans="7:23" s="260" customFormat="1">
      <c r="G233" s="275"/>
      <c r="H233" s="275"/>
      <c r="I233" s="275"/>
      <c r="J233" s="275"/>
      <c r="K233" s="275"/>
      <c r="L233" s="275"/>
      <c r="M233" s="275"/>
      <c r="N233" s="275"/>
      <c r="O233" s="275"/>
      <c r="P233" s="275"/>
      <c r="Q233" s="275"/>
      <c r="R233" s="275"/>
      <c r="S233" s="275"/>
      <c r="T233" s="275"/>
      <c r="U233" s="275"/>
      <c r="V233" s="275"/>
      <c r="W233" s="275"/>
    </row>
    <row r="234" spans="7:23" s="260" customFormat="1">
      <c r="G234" s="275"/>
      <c r="H234" s="275"/>
      <c r="I234" s="275"/>
      <c r="J234" s="275"/>
      <c r="K234" s="275"/>
      <c r="L234" s="275"/>
      <c r="M234" s="275"/>
      <c r="N234" s="275"/>
      <c r="O234" s="275"/>
      <c r="P234" s="275"/>
      <c r="Q234" s="275"/>
      <c r="R234" s="275"/>
      <c r="S234" s="275"/>
      <c r="T234" s="275"/>
      <c r="U234" s="275"/>
      <c r="V234" s="275"/>
      <c r="W234" s="275"/>
    </row>
    <row r="235" spans="7:23" s="277" customFormat="1">
      <c r="G235" s="276"/>
      <c r="H235" s="276"/>
      <c r="I235" s="276"/>
      <c r="J235" s="276"/>
      <c r="K235" s="276"/>
      <c r="L235" s="276"/>
      <c r="M235" s="276"/>
      <c r="N235" s="276"/>
      <c r="O235" s="276"/>
      <c r="P235" s="276"/>
      <c r="Q235" s="276"/>
      <c r="R235" s="276"/>
      <c r="S235" s="276"/>
      <c r="T235" s="276"/>
      <c r="U235" s="276"/>
      <c r="V235" s="276"/>
      <c r="W235" s="276"/>
    </row>
    <row r="236" spans="7:23" s="277" customFormat="1">
      <c r="G236" s="276"/>
      <c r="H236" s="276"/>
      <c r="I236" s="276"/>
      <c r="J236" s="276"/>
      <c r="K236" s="276"/>
      <c r="L236" s="276"/>
      <c r="M236" s="276"/>
      <c r="N236" s="276"/>
      <c r="O236" s="276"/>
      <c r="P236" s="276"/>
      <c r="Q236" s="276"/>
      <c r="R236" s="276"/>
      <c r="S236" s="276"/>
      <c r="T236" s="276"/>
      <c r="U236" s="276"/>
      <c r="V236" s="276"/>
      <c r="W236" s="276"/>
    </row>
    <row r="237" spans="7:23" s="277" customFormat="1">
      <c r="G237" s="276"/>
      <c r="H237" s="276"/>
      <c r="I237" s="276"/>
      <c r="J237" s="276"/>
      <c r="K237" s="276"/>
      <c r="L237" s="276"/>
      <c r="M237" s="276"/>
      <c r="N237" s="276"/>
      <c r="O237" s="276"/>
      <c r="P237" s="276"/>
      <c r="Q237" s="276"/>
      <c r="R237" s="276"/>
      <c r="S237" s="276"/>
      <c r="T237" s="276"/>
      <c r="U237" s="276"/>
      <c r="V237" s="276"/>
      <c r="W237" s="276"/>
    </row>
    <row r="238" spans="7:23" s="277" customFormat="1">
      <c r="G238" s="276"/>
      <c r="H238" s="276"/>
      <c r="I238" s="276"/>
      <c r="J238" s="276"/>
      <c r="K238" s="276"/>
      <c r="L238" s="276"/>
      <c r="M238" s="276"/>
      <c r="N238" s="276"/>
      <c r="O238" s="276"/>
      <c r="P238" s="276"/>
      <c r="Q238" s="276"/>
      <c r="R238" s="276"/>
      <c r="S238" s="276"/>
      <c r="T238" s="276"/>
      <c r="U238" s="276"/>
      <c r="V238" s="276"/>
      <c r="W238" s="276"/>
    </row>
    <row r="239" spans="7:23" s="277" customFormat="1">
      <c r="G239" s="276"/>
      <c r="H239" s="276"/>
      <c r="I239" s="276"/>
      <c r="J239" s="276"/>
      <c r="K239" s="276"/>
      <c r="L239" s="276"/>
      <c r="M239" s="276"/>
      <c r="N239" s="276"/>
      <c r="O239" s="276"/>
      <c r="P239" s="276"/>
      <c r="Q239" s="276"/>
      <c r="R239" s="276"/>
      <c r="S239" s="276"/>
      <c r="T239" s="276"/>
      <c r="U239" s="276"/>
      <c r="V239" s="276"/>
      <c r="W239" s="276"/>
    </row>
    <row r="240" spans="7:23" s="277" customFormat="1">
      <c r="G240" s="276"/>
      <c r="H240" s="276"/>
      <c r="I240" s="276"/>
      <c r="J240" s="276"/>
      <c r="K240" s="276"/>
      <c r="L240" s="276"/>
      <c r="M240" s="276"/>
      <c r="N240" s="276"/>
      <c r="O240" s="276"/>
      <c r="P240" s="276"/>
      <c r="Q240" s="276"/>
      <c r="R240" s="276"/>
      <c r="S240" s="276"/>
      <c r="T240" s="276"/>
      <c r="U240" s="276"/>
      <c r="V240" s="276"/>
      <c r="W240" s="276"/>
    </row>
    <row r="241" spans="7:23" s="277" customFormat="1">
      <c r="G241" s="276"/>
      <c r="H241" s="276"/>
      <c r="I241" s="276"/>
      <c r="J241" s="276"/>
      <c r="K241" s="276"/>
      <c r="L241" s="276"/>
      <c r="M241" s="276"/>
      <c r="N241" s="276"/>
      <c r="O241" s="276"/>
      <c r="P241" s="276"/>
      <c r="Q241" s="276"/>
      <c r="R241" s="276"/>
      <c r="S241" s="276"/>
      <c r="T241" s="276"/>
      <c r="U241" s="276"/>
      <c r="V241" s="276"/>
      <c r="W241" s="276"/>
    </row>
    <row r="242" spans="7:23" s="277" customFormat="1">
      <c r="G242" s="276"/>
      <c r="H242" s="276"/>
      <c r="I242" s="276"/>
      <c r="J242" s="276"/>
      <c r="K242" s="276"/>
      <c r="L242" s="276"/>
      <c r="M242" s="276"/>
      <c r="N242" s="276"/>
      <c r="O242" s="276"/>
      <c r="P242" s="276"/>
      <c r="Q242" s="276"/>
      <c r="R242" s="276"/>
      <c r="S242" s="276"/>
      <c r="T242" s="276"/>
      <c r="U242" s="276"/>
      <c r="V242" s="276"/>
      <c r="W242" s="276"/>
    </row>
    <row r="243" spans="7:23" s="277" customFormat="1">
      <c r="G243" s="276"/>
      <c r="H243" s="276"/>
      <c r="I243" s="276"/>
      <c r="J243" s="276"/>
      <c r="K243" s="276"/>
      <c r="L243" s="276"/>
      <c r="M243" s="276"/>
      <c r="N243" s="276"/>
      <c r="O243" s="276"/>
      <c r="P243" s="276"/>
      <c r="Q243" s="276"/>
      <c r="R243" s="276"/>
      <c r="S243" s="276"/>
      <c r="T243" s="276"/>
      <c r="U243" s="276"/>
      <c r="V243" s="276"/>
      <c r="W243" s="276"/>
    </row>
    <row r="244" spans="7:23" s="277" customFormat="1">
      <c r="G244" s="276"/>
      <c r="H244" s="276"/>
      <c r="I244" s="276"/>
      <c r="J244" s="276"/>
      <c r="K244" s="276"/>
      <c r="L244" s="276"/>
      <c r="M244" s="276"/>
      <c r="N244" s="276"/>
      <c r="O244" s="276"/>
      <c r="P244" s="276"/>
      <c r="Q244" s="276"/>
      <c r="R244" s="276"/>
      <c r="S244" s="276"/>
      <c r="T244" s="276"/>
      <c r="U244" s="276"/>
      <c r="V244" s="276"/>
      <c r="W244" s="276"/>
    </row>
    <row r="245" spans="7:23" s="277" customFormat="1">
      <c r="G245" s="276"/>
      <c r="H245" s="276"/>
      <c r="I245" s="276"/>
      <c r="J245" s="276"/>
      <c r="K245" s="276"/>
      <c r="L245" s="276"/>
      <c r="M245" s="276"/>
      <c r="N245" s="276"/>
      <c r="O245" s="276"/>
      <c r="P245" s="276"/>
      <c r="Q245" s="276"/>
      <c r="R245" s="276"/>
      <c r="S245" s="276"/>
      <c r="T245" s="276"/>
      <c r="U245" s="276"/>
      <c r="V245" s="276"/>
      <c r="W245" s="276"/>
    </row>
    <row r="246" spans="7:23" s="277" customFormat="1">
      <c r="G246" s="276"/>
      <c r="H246" s="276"/>
      <c r="I246" s="276"/>
      <c r="J246" s="276"/>
      <c r="K246" s="276"/>
      <c r="L246" s="276"/>
      <c r="M246" s="276"/>
      <c r="N246" s="276"/>
      <c r="O246" s="276"/>
      <c r="P246" s="276"/>
      <c r="Q246" s="276"/>
      <c r="R246" s="276"/>
      <c r="S246" s="276"/>
      <c r="T246" s="276"/>
      <c r="U246" s="276"/>
      <c r="V246" s="276"/>
      <c r="W246" s="276"/>
    </row>
    <row r="247" spans="7:23" s="277" customFormat="1">
      <c r="G247" s="276"/>
      <c r="H247" s="276"/>
      <c r="I247" s="276"/>
      <c r="J247" s="276"/>
      <c r="K247" s="276"/>
      <c r="L247" s="276"/>
      <c r="M247" s="276"/>
      <c r="N247" s="276"/>
      <c r="O247" s="276"/>
      <c r="P247" s="276"/>
      <c r="Q247" s="276"/>
      <c r="R247" s="276"/>
      <c r="S247" s="276"/>
      <c r="T247" s="276"/>
      <c r="U247" s="276"/>
      <c r="V247" s="276"/>
      <c r="W247" s="276"/>
    </row>
    <row r="248" spans="7:23" s="277" customFormat="1">
      <c r="G248" s="276"/>
      <c r="H248" s="276"/>
      <c r="I248" s="276"/>
      <c r="J248" s="276"/>
      <c r="K248" s="276"/>
      <c r="L248" s="276"/>
      <c r="M248" s="276"/>
      <c r="N248" s="276"/>
      <c r="O248" s="276"/>
      <c r="P248" s="276"/>
      <c r="Q248" s="276"/>
      <c r="R248" s="276"/>
      <c r="S248" s="276"/>
      <c r="T248" s="276"/>
      <c r="U248" s="276"/>
      <c r="V248" s="276"/>
      <c r="W248" s="276"/>
    </row>
    <row r="249" spans="7:23" s="277" customFormat="1">
      <c r="G249" s="276"/>
      <c r="H249" s="276"/>
      <c r="I249" s="276"/>
      <c r="J249" s="276"/>
      <c r="K249" s="276"/>
      <c r="L249" s="276"/>
      <c r="M249" s="276"/>
      <c r="N249" s="276"/>
      <c r="O249" s="276"/>
      <c r="P249" s="276"/>
      <c r="Q249" s="276"/>
      <c r="R249" s="276"/>
      <c r="S249" s="276"/>
      <c r="T249" s="276"/>
      <c r="U249" s="276"/>
      <c r="V249" s="276"/>
      <c r="W249" s="276"/>
    </row>
    <row r="250" spans="7:23" s="277" customFormat="1">
      <c r="G250" s="276"/>
      <c r="H250" s="276"/>
      <c r="I250" s="276"/>
      <c r="J250" s="276"/>
      <c r="K250" s="276"/>
      <c r="L250" s="276"/>
      <c r="M250" s="276"/>
      <c r="N250" s="276"/>
      <c r="O250" s="276"/>
      <c r="P250" s="276"/>
      <c r="Q250" s="276"/>
      <c r="R250" s="276"/>
      <c r="S250" s="276"/>
      <c r="T250" s="276"/>
      <c r="U250" s="276"/>
      <c r="V250" s="276"/>
      <c r="W250" s="276"/>
    </row>
    <row r="251" spans="7:23" s="277" customFormat="1">
      <c r="G251" s="276"/>
      <c r="H251" s="276"/>
      <c r="I251" s="276"/>
      <c r="J251" s="276"/>
      <c r="K251" s="276"/>
      <c r="L251" s="276"/>
      <c r="M251" s="276"/>
      <c r="N251" s="276"/>
      <c r="O251" s="276"/>
      <c r="P251" s="276"/>
      <c r="Q251" s="276"/>
      <c r="R251" s="276"/>
      <c r="S251" s="276"/>
      <c r="T251" s="276"/>
      <c r="U251" s="276"/>
      <c r="V251" s="276"/>
      <c r="W251" s="276"/>
    </row>
    <row r="252" spans="7:23" s="277" customFormat="1">
      <c r="G252" s="276"/>
      <c r="H252" s="276"/>
      <c r="I252" s="276"/>
      <c r="J252" s="276"/>
      <c r="K252" s="276"/>
      <c r="L252" s="276"/>
      <c r="M252" s="276"/>
      <c r="N252" s="276"/>
      <c r="O252" s="276"/>
      <c r="P252" s="276"/>
      <c r="Q252" s="276"/>
      <c r="R252" s="276"/>
      <c r="S252" s="276"/>
      <c r="T252" s="276"/>
      <c r="U252" s="276"/>
      <c r="V252" s="276"/>
      <c r="W252" s="276"/>
    </row>
    <row r="253" spans="7:23" s="277" customFormat="1">
      <c r="G253" s="276"/>
      <c r="H253" s="276"/>
      <c r="I253" s="276"/>
      <c r="J253" s="276"/>
      <c r="K253" s="276"/>
      <c r="L253" s="276"/>
      <c r="M253" s="276"/>
      <c r="N253" s="276"/>
      <c r="O253" s="276"/>
      <c r="P253" s="276"/>
      <c r="Q253" s="276"/>
      <c r="R253" s="276"/>
      <c r="S253" s="276"/>
      <c r="T253" s="276"/>
      <c r="U253" s="276"/>
      <c r="V253" s="276"/>
      <c r="W253" s="276"/>
    </row>
    <row r="254" spans="7:23" s="277" customFormat="1">
      <c r="G254" s="276"/>
      <c r="H254" s="276"/>
      <c r="I254" s="276"/>
      <c r="J254" s="276"/>
      <c r="K254" s="276"/>
      <c r="L254" s="276"/>
      <c r="M254" s="276"/>
      <c r="N254" s="276"/>
      <c r="O254" s="276"/>
      <c r="P254" s="276"/>
      <c r="Q254" s="276"/>
      <c r="R254" s="276"/>
      <c r="S254" s="276"/>
      <c r="T254" s="276"/>
      <c r="U254" s="276"/>
      <c r="V254" s="276"/>
      <c r="W254" s="276"/>
    </row>
    <row r="255" spans="7:23" s="277" customFormat="1">
      <c r="G255" s="276"/>
      <c r="H255" s="276"/>
      <c r="I255" s="276"/>
      <c r="J255" s="276"/>
      <c r="K255" s="276"/>
      <c r="L255" s="276"/>
      <c r="M255" s="276"/>
      <c r="N255" s="276"/>
      <c r="O255" s="276"/>
      <c r="P255" s="276"/>
      <c r="Q255" s="276"/>
      <c r="R255" s="276"/>
      <c r="S255" s="276"/>
      <c r="T255" s="276"/>
      <c r="U255" s="276"/>
      <c r="V255" s="276"/>
      <c r="W255" s="276"/>
    </row>
    <row r="256" spans="7:23" s="277" customFormat="1">
      <c r="G256" s="276"/>
      <c r="H256" s="276"/>
      <c r="I256" s="276"/>
      <c r="J256" s="276"/>
      <c r="K256" s="276"/>
      <c r="L256" s="276"/>
      <c r="M256" s="276"/>
      <c r="N256" s="276"/>
      <c r="O256" s="276"/>
      <c r="P256" s="276"/>
      <c r="Q256" s="276"/>
      <c r="R256" s="276"/>
      <c r="S256" s="276"/>
      <c r="T256" s="276"/>
      <c r="U256" s="276"/>
      <c r="V256" s="276"/>
      <c r="W256" s="276"/>
    </row>
    <row r="257" spans="7:23" s="277" customFormat="1">
      <c r="G257" s="276"/>
      <c r="H257" s="276"/>
      <c r="I257" s="276"/>
      <c r="J257" s="276"/>
      <c r="K257" s="276"/>
      <c r="L257" s="276"/>
      <c r="M257" s="276"/>
      <c r="N257" s="276"/>
      <c r="O257" s="276"/>
      <c r="P257" s="276"/>
      <c r="Q257" s="276"/>
      <c r="R257" s="276"/>
      <c r="S257" s="276"/>
      <c r="T257" s="276"/>
      <c r="U257" s="276"/>
      <c r="V257" s="276"/>
      <c r="W257" s="276"/>
    </row>
    <row r="258" spans="7:23" s="277" customFormat="1">
      <c r="G258" s="276"/>
      <c r="H258" s="276"/>
      <c r="I258" s="276"/>
      <c r="J258" s="276"/>
      <c r="K258" s="276"/>
      <c r="L258" s="276"/>
      <c r="M258" s="276"/>
      <c r="N258" s="276"/>
      <c r="O258" s="276"/>
      <c r="P258" s="276"/>
      <c r="Q258" s="276"/>
      <c r="R258" s="276"/>
      <c r="S258" s="276"/>
      <c r="T258" s="276"/>
      <c r="U258" s="276"/>
      <c r="V258" s="276"/>
      <c r="W258" s="276"/>
    </row>
    <row r="259" spans="7:23" s="277" customFormat="1">
      <c r="G259" s="276"/>
      <c r="H259" s="276"/>
      <c r="I259" s="276"/>
      <c r="J259" s="276"/>
      <c r="K259" s="276"/>
      <c r="L259" s="276"/>
      <c r="M259" s="276"/>
      <c r="N259" s="276"/>
      <c r="O259" s="276"/>
      <c r="P259" s="276"/>
      <c r="Q259" s="276"/>
      <c r="R259" s="276"/>
      <c r="S259" s="276"/>
      <c r="T259" s="276"/>
      <c r="U259" s="276"/>
      <c r="V259" s="276"/>
      <c r="W259" s="276"/>
    </row>
    <row r="260" spans="7:23" s="277" customFormat="1">
      <c r="G260" s="276"/>
      <c r="H260" s="276"/>
      <c r="I260" s="276"/>
      <c r="J260" s="276"/>
      <c r="K260" s="276"/>
      <c r="L260" s="276"/>
      <c r="M260" s="276"/>
      <c r="N260" s="276"/>
      <c r="O260" s="276"/>
      <c r="P260" s="276"/>
      <c r="Q260" s="276"/>
      <c r="R260" s="276"/>
      <c r="S260" s="276"/>
      <c r="T260" s="276"/>
      <c r="U260" s="276"/>
      <c r="V260" s="276"/>
      <c r="W260" s="276"/>
    </row>
    <row r="261" spans="7:23" s="277" customFormat="1">
      <c r="G261" s="276"/>
      <c r="H261" s="276"/>
      <c r="I261" s="276"/>
      <c r="J261" s="276"/>
      <c r="K261" s="276"/>
      <c r="L261" s="276"/>
      <c r="M261" s="276"/>
      <c r="N261" s="276"/>
      <c r="O261" s="276"/>
      <c r="P261" s="276"/>
      <c r="Q261" s="276"/>
      <c r="R261" s="276"/>
      <c r="S261" s="276"/>
      <c r="T261" s="276"/>
      <c r="U261" s="276"/>
      <c r="V261" s="276"/>
      <c r="W261" s="276"/>
    </row>
    <row r="262" spans="7:23" s="277" customFormat="1">
      <c r="G262" s="276"/>
      <c r="H262" s="276"/>
      <c r="I262" s="276"/>
      <c r="J262" s="276"/>
      <c r="K262" s="276"/>
      <c r="L262" s="276"/>
      <c r="M262" s="276"/>
      <c r="N262" s="276"/>
      <c r="O262" s="276"/>
      <c r="P262" s="276"/>
      <c r="Q262" s="276"/>
      <c r="R262" s="276"/>
      <c r="S262" s="276"/>
      <c r="T262" s="276"/>
      <c r="U262" s="276"/>
      <c r="V262" s="276"/>
      <c r="W262" s="276"/>
    </row>
    <row r="263" spans="7:23" s="277" customFormat="1">
      <c r="G263" s="276"/>
      <c r="H263" s="276"/>
      <c r="I263" s="276"/>
      <c r="J263" s="276"/>
      <c r="K263" s="276"/>
      <c r="L263" s="276"/>
      <c r="M263" s="276"/>
      <c r="N263" s="276"/>
      <c r="O263" s="276"/>
      <c r="P263" s="276"/>
      <c r="Q263" s="276"/>
      <c r="R263" s="276"/>
      <c r="S263" s="276"/>
      <c r="T263" s="276"/>
      <c r="U263" s="276"/>
      <c r="V263" s="276"/>
      <c r="W263" s="276"/>
    </row>
    <row r="264" spans="7:23" s="277" customFormat="1">
      <c r="G264" s="276"/>
      <c r="H264" s="276"/>
      <c r="I264" s="276"/>
      <c r="J264" s="276"/>
      <c r="K264" s="276"/>
      <c r="L264" s="276"/>
      <c r="M264" s="276"/>
      <c r="N264" s="276"/>
      <c r="O264" s="276"/>
      <c r="P264" s="276"/>
      <c r="Q264" s="276"/>
      <c r="R264" s="276"/>
      <c r="S264" s="276"/>
      <c r="T264" s="276"/>
      <c r="U264" s="276"/>
      <c r="V264" s="276"/>
      <c r="W264" s="276"/>
    </row>
    <row r="265" spans="7:23" s="277" customFormat="1">
      <c r="G265" s="276"/>
      <c r="H265" s="276"/>
      <c r="I265" s="276"/>
      <c r="J265" s="276"/>
      <c r="K265" s="276"/>
      <c r="L265" s="276"/>
      <c r="M265" s="276"/>
      <c r="N265" s="276"/>
      <c r="O265" s="276"/>
      <c r="P265" s="276"/>
      <c r="Q265" s="276"/>
      <c r="R265" s="276"/>
      <c r="S265" s="276"/>
      <c r="T265" s="276"/>
      <c r="U265" s="276"/>
      <c r="V265" s="276"/>
      <c r="W265" s="276"/>
    </row>
    <row r="266" spans="7:23" s="277" customFormat="1">
      <c r="G266" s="276"/>
      <c r="H266" s="276"/>
      <c r="I266" s="276"/>
      <c r="J266" s="276"/>
      <c r="K266" s="276"/>
      <c r="L266" s="276"/>
      <c r="M266" s="276"/>
      <c r="N266" s="276"/>
      <c r="O266" s="276"/>
      <c r="P266" s="276"/>
      <c r="Q266" s="276"/>
      <c r="R266" s="276"/>
      <c r="S266" s="276"/>
      <c r="T266" s="276"/>
      <c r="U266" s="276"/>
      <c r="V266" s="276"/>
      <c r="W266" s="276"/>
    </row>
    <row r="267" spans="7:23" s="277" customFormat="1">
      <c r="G267" s="276"/>
      <c r="H267" s="276"/>
      <c r="I267" s="276"/>
      <c r="J267" s="276"/>
      <c r="K267" s="276"/>
      <c r="L267" s="276"/>
      <c r="M267" s="276"/>
      <c r="N267" s="276"/>
      <c r="O267" s="276"/>
      <c r="P267" s="276"/>
      <c r="Q267" s="276"/>
      <c r="R267" s="276"/>
      <c r="S267" s="276"/>
      <c r="T267" s="276"/>
      <c r="U267" s="276"/>
      <c r="V267" s="276"/>
      <c r="W267" s="276"/>
    </row>
    <row r="268" spans="7:23" s="277" customFormat="1">
      <c r="G268" s="276"/>
      <c r="H268" s="276"/>
      <c r="I268" s="276"/>
      <c r="J268" s="276"/>
      <c r="K268" s="276"/>
      <c r="L268" s="276"/>
      <c r="M268" s="276"/>
      <c r="N268" s="276"/>
      <c r="O268" s="276"/>
      <c r="P268" s="276"/>
      <c r="Q268" s="276"/>
      <c r="R268" s="276"/>
      <c r="S268" s="276"/>
      <c r="T268" s="276"/>
      <c r="U268" s="276"/>
      <c r="V268" s="276"/>
      <c r="W268" s="276"/>
    </row>
    <row r="269" spans="7:23" s="277" customFormat="1">
      <c r="G269" s="276"/>
      <c r="H269" s="276"/>
      <c r="I269" s="276"/>
      <c r="J269" s="276"/>
      <c r="K269" s="276"/>
      <c r="L269" s="276"/>
      <c r="M269" s="276"/>
      <c r="N269" s="276"/>
      <c r="O269" s="276"/>
      <c r="P269" s="276"/>
      <c r="Q269" s="276"/>
      <c r="R269" s="276"/>
      <c r="S269" s="276"/>
      <c r="T269" s="276"/>
      <c r="U269" s="276"/>
      <c r="V269" s="276"/>
      <c r="W269" s="276"/>
    </row>
    <row r="270" spans="7:23" s="277" customFormat="1">
      <c r="G270" s="276"/>
      <c r="H270" s="276"/>
      <c r="I270" s="276"/>
      <c r="J270" s="276"/>
      <c r="K270" s="276"/>
      <c r="L270" s="276"/>
      <c r="M270" s="276"/>
      <c r="N270" s="276"/>
      <c r="O270" s="276"/>
      <c r="P270" s="276"/>
      <c r="Q270" s="276"/>
      <c r="R270" s="276"/>
      <c r="S270" s="276"/>
      <c r="T270" s="276"/>
      <c r="U270" s="276"/>
      <c r="V270" s="276"/>
      <c r="W270" s="276"/>
    </row>
    <row r="271" spans="7:23" s="277" customFormat="1">
      <c r="G271" s="276"/>
      <c r="H271" s="276"/>
      <c r="I271" s="276"/>
      <c r="J271" s="276"/>
      <c r="K271" s="276"/>
      <c r="L271" s="276"/>
      <c r="M271" s="276"/>
      <c r="N271" s="276"/>
      <c r="O271" s="276"/>
      <c r="P271" s="276"/>
      <c r="Q271" s="276"/>
      <c r="R271" s="276"/>
      <c r="S271" s="276"/>
      <c r="T271" s="276"/>
      <c r="U271" s="276"/>
      <c r="V271" s="276"/>
      <c r="W271" s="276"/>
    </row>
    <row r="272" spans="7:23" s="277" customFormat="1">
      <c r="G272" s="276"/>
      <c r="H272" s="276"/>
      <c r="I272" s="276"/>
      <c r="J272" s="276"/>
      <c r="K272" s="276"/>
      <c r="L272" s="276"/>
      <c r="M272" s="276"/>
      <c r="N272" s="276"/>
      <c r="O272" s="276"/>
      <c r="P272" s="276"/>
      <c r="Q272" s="276"/>
      <c r="R272" s="276"/>
      <c r="S272" s="276"/>
      <c r="T272" s="276"/>
      <c r="U272" s="276"/>
      <c r="V272" s="276"/>
      <c r="W272" s="276"/>
    </row>
    <row r="273" spans="7:23" s="277" customFormat="1">
      <c r="G273" s="276"/>
      <c r="H273" s="276"/>
      <c r="I273" s="276"/>
      <c r="J273" s="276"/>
      <c r="K273" s="276"/>
      <c r="L273" s="276"/>
      <c r="M273" s="276"/>
      <c r="N273" s="276"/>
      <c r="O273" s="276"/>
      <c r="P273" s="276"/>
      <c r="Q273" s="276"/>
      <c r="R273" s="276"/>
      <c r="S273" s="276"/>
      <c r="T273" s="276"/>
      <c r="U273" s="276"/>
      <c r="V273" s="276"/>
      <c r="W273" s="276"/>
    </row>
    <row r="274" spans="7:23" s="277" customFormat="1">
      <c r="G274" s="276"/>
      <c r="H274" s="276"/>
      <c r="I274" s="276"/>
      <c r="J274" s="276"/>
      <c r="K274" s="276"/>
      <c r="L274" s="276"/>
      <c r="M274" s="276"/>
      <c r="N274" s="276"/>
      <c r="O274" s="276"/>
      <c r="P274" s="276"/>
      <c r="Q274" s="276"/>
      <c r="R274" s="276"/>
      <c r="S274" s="276"/>
      <c r="T274" s="276"/>
      <c r="U274" s="276"/>
      <c r="V274" s="276"/>
      <c r="W274" s="276"/>
    </row>
    <row r="275" spans="7:23" s="277" customFormat="1">
      <c r="G275" s="276"/>
      <c r="H275" s="276"/>
      <c r="I275" s="276"/>
      <c r="J275" s="276"/>
      <c r="K275" s="276"/>
      <c r="L275" s="276"/>
      <c r="M275" s="276"/>
      <c r="N275" s="276"/>
      <c r="O275" s="276"/>
      <c r="P275" s="276"/>
      <c r="Q275" s="276"/>
      <c r="R275" s="276"/>
      <c r="S275" s="276"/>
      <c r="T275" s="276"/>
      <c r="U275" s="276"/>
      <c r="V275" s="276"/>
      <c r="W275" s="276"/>
    </row>
    <row r="276" spans="7:23" s="277" customFormat="1">
      <c r="G276" s="276"/>
      <c r="H276" s="276"/>
      <c r="I276" s="276"/>
      <c r="J276" s="276"/>
      <c r="K276" s="276"/>
      <c r="L276" s="276"/>
      <c r="M276" s="276"/>
      <c r="N276" s="276"/>
      <c r="O276" s="276"/>
      <c r="P276" s="276"/>
      <c r="Q276" s="276"/>
      <c r="R276" s="276"/>
      <c r="S276" s="276"/>
      <c r="T276" s="276"/>
      <c r="U276" s="276"/>
      <c r="V276" s="276"/>
      <c r="W276" s="276"/>
    </row>
    <row r="277" spans="7:23" s="277" customFormat="1">
      <c r="G277" s="276"/>
      <c r="H277" s="276"/>
      <c r="I277" s="276"/>
      <c r="J277" s="276"/>
      <c r="K277" s="276"/>
      <c r="L277" s="276"/>
      <c r="M277" s="276"/>
      <c r="N277" s="276"/>
      <c r="O277" s="276"/>
      <c r="P277" s="276"/>
      <c r="Q277" s="276"/>
      <c r="R277" s="276"/>
      <c r="S277" s="276"/>
      <c r="T277" s="276"/>
      <c r="U277" s="276"/>
      <c r="V277" s="276"/>
      <c r="W277" s="276"/>
    </row>
    <row r="278" spans="7:23" s="277" customFormat="1">
      <c r="G278" s="276"/>
      <c r="H278" s="276"/>
      <c r="I278" s="276"/>
      <c r="J278" s="276"/>
      <c r="K278" s="276"/>
      <c r="L278" s="276"/>
      <c r="M278" s="276"/>
      <c r="N278" s="276"/>
      <c r="O278" s="276"/>
      <c r="P278" s="276"/>
      <c r="Q278" s="276"/>
      <c r="R278" s="276"/>
      <c r="S278" s="276"/>
      <c r="T278" s="276"/>
      <c r="U278" s="276"/>
      <c r="V278" s="276"/>
      <c r="W278" s="276"/>
    </row>
    <row r="279" spans="7:23" s="277" customFormat="1">
      <c r="G279" s="276"/>
      <c r="H279" s="276"/>
      <c r="I279" s="276"/>
      <c r="J279" s="276"/>
      <c r="K279" s="276"/>
      <c r="L279" s="276"/>
      <c r="M279" s="276"/>
      <c r="N279" s="276"/>
      <c r="O279" s="276"/>
      <c r="P279" s="276"/>
      <c r="Q279" s="276"/>
      <c r="R279" s="276"/>
      <c r="S279" s="276"/>
      <c r="T279" s="276"/>
      <c r="U279" s="276"/>
      <c r="V279" s="276"/>
      <c r="W279" s="276"/>
    </row>
    <row r="280" spans="7:23" s="277" customFormat="1">
      <c r="G280" s="276"/>
      <c r="H280" s="276"/>
      <c r="I280" s="276"/>
      <c r="J280" s="276"/>
      <c r="K280" s="276"/>
      <c r="L280" s="276"/>
      <c r="M280" s="276"/>
      <c r="N280" s="276"/>
      <c r="O280" s="276"/>
      <c r="P280" s="276"/>
      <c r="Q280" s="276"/>
      <c r="R280" s="276"/>
      <c r="S280" s="276"/>
      <c r="T280" s="276"/>
      <c r="U280" s="276"/>
      <c r="V280" s="276"/>
      <c r="W280" s="276"/>
    </row>
    <row r="281" spans="7:23" s="277" customFormat="1">
      <c r="G281" s="276"/>
      <c r="H281" s="276"/>
      <c r="I281" s="276"/>
      <c r="J281" s="276"/>
      <c r="K281" s="276"/>
      <c r="L281" s="276"/>
      <c r="M281" s="276"/>
      <c r="N281" s="276"/>
      <c r="O281" s="276"/>
      <c r="P281" s="276"/>
      <c r="Q281" s="276"/>
      <c r="R281" s="276"/>
      <c r="S281" s="276"/>
      <c r="T281" s="276"/>
      <c r="U281" s="276"/>
      <c r="V281" s="276"/>
      <c r="W281" s="276"/>
    </row>
    <row r="282" spans="7:23" s="279" customFormat="1">
      <c r="G282" s="278"/>
      <c r="H282" s="278"/>
      <c r="I282" s="278"/>
      <c r="J282" s="278"/>
      <c r="K282" s="278"/>
      <c r="L282" s="278"/>
      <c r="M282" s="278"/>
      <c r="N282" s="278"/>
      <c r="O282" s="278"/>
      <c r="P282" s="278"/>
      <c r="Q282" s="278"/>
      <c r="R282" s="278"/>
      <c r="S282" s="278"/>
      <c r="T282" s="278"/>
      <c r="U282" s="278"/>
      <c r="V282" s="278"/>
      <c r="W282" s="278"/>
    </row>
    <row r="283" spans="7:23" s="279" customFormat="1">
      <c r="G283" s="278"/>
      <c r="H283" s="278"/>
      <c r="I283" s="278"/>
      <c r="J283" s="278"/>
      <c r="K283" s="278"/>
      <c r="L283" s="278"/>
      <c r="M283" s="278"/>
      <c r="N283" s="278"/>
      <c r="O283" s="278"/>
      <c r="P283" s="278"/>
      <c r="Q283" s="278"/>
      <c r="R283" s="278"/>
      <c r="S283" s="278"/>
      <c r="T283" s="278"/>
      <c r="U283" s="278"/>
      <c r="V283" s="278"/>
      <c r="W283" s="278"/>
    </row>
    <row r="284" spans="7:23" s="279" customFormat="1">
      <c r="G284" s="278"/>
      <c r="H284" s="278"/>
      <c r="I284" s="278"/>
      <c r="J284" s="278"/>
      <c r="K284" s="278"/>
      <c r="L284" s="278"/>
      <c r="M284" s="278"/>
      <c r="N284" s="278"/>
      <c r="O284" s="278"/>
      <c r="P284" s="278"/>
      <c r="Q284" s="278"/>
      <c r="R284" s="278"/>
      <c r="S284" s="278"/>
      <c r="T284" s="278"/>
      <c r="U284" s="278"/>
      <c r="V284" s="278"/>
      <c r="W284" s="278"/>
    </row>
    <row r="285" spans="7:23" s="279" customFormat="1">
      <c r="G285" s="278"/>
      <c r="H285" s="278"/>
      <c r="I285" s="278"/>
      <c r="J285" s="278"/>
      <c r="K285" s="278"/>
      <c r="L285" s="278"/>
      <c r="M285" s="278"/>
      <c r="N285" s="278"/>
      <c r="O285" s="278"/>
      <c r="P285" s="278"/>
      <c r="Q285" s="278"/>
      <c r="R285" s="278"/>
      <c r="S285" s="278"/>
      <c r="T285" s="278"/>
      <c r="U285" s="278"/>
      <c r="V285" s="278"/>
      <c r="W285" s="278"/>
    </row>
    <row r="286" spans="7:23" s="279" customFormat="1">
      <c r="G286" s="278"/>
      <c r="H286" s="278"/>
      <c r="I286" s="278"/>
      <c r="J286" s="278"/>
      <c r="K286" s="278"/>
      <c r="L286" s="278"/>
      <c r="M286" s="278"/>
      <c r="N286" s="278"/>
      <c r="O286" s="278"/>
      <c r="P286" s="278"/>
      <c r="Q286" s="278"/>
      <c r="R286" s="278"/>
      <c r="S286" s="278"/>
      <c r="T286" s="278"/>
      <c r="U286" s="278"/>
      <c r="V286" s="278"/>
      <c r="W286" s="278"/>
    </row>
    <row r="287" spans="7:23" s="279" customFormat="1">
      <c r="G287" s="278"/>
      <c r="H287" s="278"/>
      <c r="I287" s="278"/>
      <c r="J287" s="278"/>
      <c r="K287" s="278"/>
      <c r="L287" s="278"/>
      <c r="M287" s="278"/>
      <c r="N287" s="278"/>
      <c r="O287" s="278"/>
      <c r="P287" s="278"/>
      <c r="Q287" s="278"/>
      <c r="R287" s="278"/>
      <c r="S287" s="278"/>
      <c r="T287" s="278"/>
      <c r="U287" s="278"/>
      <c r="V287" s="278"/>
      <c r="W287" s="278"/>
    </row>
    <row r="288" spans="7:23" s="279" customFormat="1">
      <c r="G288" s="278"/>
      <c r="H288" s="278"/>
      <c r="I288" s="278"/>
      <c r="J288" s="278"/>
      <c r="K288" s="278"/>
      <c r="L288" s="278"/>
      <c r="M288" s="278"/>
      <c r="N288" s="278"/>
      <c r="O288" s="278"/>
      <c r="P288" s="278"/>
      <c r="Q288" s="278"/>
      <c r="R288" s="278"/>
      <c r="S288" s="278"/>
      <c r="T288" s="278"/>
      <c r="U288" s="278"/>
      <c r="V288" s="278"/>
      <c r="W288" s="278"/>
    </row>
    <row r="289" spans="7:23" s="279" customFormat="1">
      <c r="G289" s="278"/>
      <c r="H289" s="278"/>
      <c r="I289" s="278"/>
      <c r="J289" s="278"/>
      <c r="K289" s="278"/>
      <c r="L289" s="278"/>
      <c r="M289" s="278"/>
      <c r="N289" s="278"/>
      <c r="O289" s="278"/>
      <c r="P289" s="278"/>
      <c r="Q289" s="278"/>
      <c r="R289" s="278"/>
      <c r="S289" s="278"/>
      <c r="T289" s="278"/>
      <c r="U289" s="278"/>
      <c r="V289" s="278"/>
      <c r="W289" s="278"/>
    </row>
    <row r="290" spans="7:23" s="279" customFormat="1">
      <c r="G290" s="278"/>
      <c r="H290" s="278"/>
      <c r="I290" s="278"/>
      <c r="J290" s="278"/>
      <c r="K290" s="278"/>
      <c r="L290" s="278"/>
      <c r="M290" s="278"/>
      <c r="N290" s="278"/>
      <c r="O290" s="278"/>
      <c r="P290" s="278"/>
      <c r="Q290" s="278"/>
      <c r="R290" s="278"/>
      <c r="S290" s="278"/>
      <c r="T290" s="278"/>
      <c r="U290" s="278"/>
      <c r="V290" s="278"/>
      <c r="W290" s="278"/>
    </row>
    <row r="291" spans="7:23" s="279" customFormat="1">
      <c r="G291" s="278"/>
      <c r="H291" s="278"/>
      <c r="I291" s="278"/>
      <c r="J291" s="278"/>
      <c r="K291" s="278"/>
      <c r="L291" s="278"/>
      <c r="M291" s="278"/>
      <c r="N291" s="278"/>
      <c r="O291" s="278"/>
      <c r="P291" s="278"/>
      <c r="Q291" s="278"/>
      <c r="R291" s="278"/>
      <c r="S291" s="278"/>
      <c r="T291" s="278"/>
      <c r="U291" s="278"/>
      <c r="V291" s="278"/>
      <c r="W291" s="278"/>
    </row>
    <row r="292" spans="7:23" s="279" customFormat="1">
      <c r="G292" s="278"/>
      <c r="H292" s="278"/>
      <c r="I292" s="278"/>
      <c r="J292" s="278"/>
      <c r="K292" s="278"/>
      <c r="L292" s="278"/>
      <c r="M292" s="278"/>
      <c r="N292" s="278"/>
      <c r="O292" s="278"/>
      <c r="P292" s="278"/>
      <c r="Q292" s="278"/>
      <c r="R292" s="278"/>
      <c r="S292" s="278"/>
      <c r="T292" s="278"/>
      <c r="U292" s="278"/>
      <c r="V292" s="278"/>
      <c r="W292" s="278"/>
    </row>
    <row r="293" spans="7:23" s="279" customFormat="1">
      <c r="G293" s="278"/>
      <c r="H293" s="278"/>
      <c r="I293" s="278"/>
      <c r="J293" s="278"/>
      <c r="K293" s="278"/>
      <c r="L293" s="278"/>
      <c r="M293" s="278"/>
      <c r="N293" s="278"/>
      <c r="O293" s="278"/>
      <c r="P293" s="278"/>
      <c r="Q293" s="278"/>
      <c r="R293" s="278"/>
      <c r="S293" s="278"/>
      <c r="T293" s="278"/>
      <c r="U293" s="278"/>
      <c r="V293" s="278"/>
      <c r="W293" s="278"/>
    </row>
    <row r="294" spans="7:23" s="279" customFormat="1">
      <c r="G294" s="278"/>
      <c r="H294" s="278"/>
      <c r="I294" s="278"/>
      <c r="J294" s="278"/>
      <c r="K294" s="278"/>
      <c r="L294" s="278"/>
      <c r="M294" s="278"/>
      <c r="N294" s="278"/>
      <c r="O294" s="278"/>
      <c r="P294" s="278"/>
      <c r="Q294" s="278"/>
      <c r="R294" s="278"/>
      <c r="S294" s="278"/>
      <c r="T294" s="278"/>
      <c r="U294" s="278"/>
      <c r="V294" s="278"/>
      <c r="W294" s="278"/>
    </row>
    <row r="295" spans="7:23" s="279" customFormat="1">
      <c r="G295" s="278"/>
      <c r="H295" s="278"/>
      <c r="I295" s="278"/>
      <c r="J295" s="278"/>
      <c r="K295" s="278"/>
      <c r="L295" s="278"/>
      <c r="M295" s="278"/>
      <c r="N295" s="278"/>
      <c r="O295" s="278"/>
      <c r="P295" s="278"/>
      <c r="Q295" s="278"/>
      <c r="R295" s="278"/>
      <c r="S295" s="278"/>
      <c r="T295" s="278"/>
      <c r="U295" s="278"/>
      <c r="V295" s="278"/>
      <c r="W295" s="278"/>
    </row>
    <row r="296" spans="7:23" s="279" customFormat="1">
      <c r="G296" s="278"/>
      <c r="H296" s="278"/>
      <c r="I296" s="278"/>
      <c r="J296" s="278"/>
      <c r="K296" s="278"/>
      <c r="L296" s="278"/>
      <c r="M296" s="278"/>
      <c r="N296" s="278"/>
      <c r="O296" s="278"/>
      <c r="P296" s="278"/>
      <c r="Q296" s="278"/>
      <c r="R296" s="278"/>
      <c r="S296" s="278"/>
      <c r="T296" s="278"/>
      <c r="U296" s="278"/>
      <c r="V296" s="278"/>
      <c r="W296" s="278"/>
    </row>
    <row r="297" spans="7:23" s="279" customFormat="1">
      <c r="G297" s="278"/>
      <c r="H297" s="278"/>
      <c r="I297" s="278"/>
      <c r="J297" s="278"/>
      <c r="K297" s="278"/>
      <c r="L297" s="278"/>
      <c r="M297" s="278"/>
      <c r="N297" s="278"/>
      <c r="O297" s="278"/>
      <c r="P297" s="278"/>
      <c r="Q297" s="278"/>
      <c r="R297" s="278"/>
      <c r="S297" s="278"/>
      <c r="T297" s="278"/>
      <c r="U297" s="278"/>
      <c r="V297" s="278"/>
      <c r="W297" s="278"/>
    </row>
    <row r="298" spans="7:23" s="279" customFormat="1">
      <c r="G298" s="278"/>
      <c r="H298" s="278"/>
      <c r="I298" s="278"/>
      <c r="J298" s="278"/>
      <c r="K298" s="278"/>
      <c r="L298" s="278"/>
      <c r="M298" s="278"/>
      <c r="N298" s="278"/>
      <c r="O298" s="278"/>
      <c r="P298" s="278"/>
      <c r="Q298" s="278"/>
      <c r="R298" s="278"/>
      <c r="S298" s="278"/>
      <c r="T298" s="278"/>
      <c r="U298" s="278"/>
      <c r="V298" s="278"/>
      <c r="W298" s="278"/>
    </row>
    <row r="299" spans="7:23" s="279" customFormat="1">
      <c r="G299" s="278"/>
      <c r="H299" s="278"/>
      <c r="I299" s="278"/>
      <c r="J299" s="278"/>
      <c r="K299" s="278"/>
      <c r="L299" s="278"/>
      <c r="M299" s="278"/>
      <c r="N299" s="278"/>
      <c r="O299" s="278"/>
      <c r="P299" s="278"/>
      <c r="Q299" s="278"/>
      <c r="R299" s="278"/>
      <c r="S299" s="278"/>
      <c r="T299" s="278"/>
      <c r="U299" s="278"/>
      <c r="V299" s="278"/>
      <c r="W299" s="278"/>
    </row>
    <row r="300" spans="7:23" s="279" customFormat="1">
      <c r="G300" s="278"/>
      <c r="H300" s="278"/>
      <c r="I300" s="278"/>
      <c r="J300" s="278"/>
      <c r="K300" s="278"/>
      <c r="L300" s="278"/>
      <c r="M300" s="278"/>
      <c r="N300" s="278"/>
      <c r="O300" s="278"/>
      <c r="P300" s="278"/>
      <c r="Q300" s="278"/>
      <c r="R300" s="278"/>
      <c r="S300" s="278"/>
      <c r="T300" s="278"/>
      <c r="U300" s="278"/>
      <c r="V300" s="278"/>
      <c r="W300" s="278"/>
    </row>
    <row r="301" spans="7:23" s="279" customFormat="1">
      <c r="G301" s="278"/>
      <c r="H301" s="278"/>
      <c r="I301" s="278"/>
      <c r="J301" s="278"/>
      <c r="K301" s="278"/>
      <c r="L301" s="278"/>
      <c r="M301" s="278"/>
      <c r="N301" s="278"/>
      <c r="O301" s="278"/>
      <c r="P301" s="278"/>
      <c r="Q301" s="278"/>
      <c r="R301" s="278"/>
      <c r="S301" s="278"/>
      <c r="T301" s="278"/>
      <c r="U301" s="278"/>
      <c r="V301" s="278"/>
      <c r="W301" s="278"/>
    </row>
    <row r="302" spans="7:23" s="279" customFormat="1">
      <c r="G302" s="278"/>
      <c r="H302" s="278"/>
      <c r="I302" s="278"/>
      <c r="J302" s="278"/>
      <c r="K302" s="278"/>
      <c r="L302" s="278"/>
      <c r="M302" s="278"/>
      <c r="N302" s="278"/>
      <c r="O302" s="278"/>
      <c r="P302" s="278"/>
      <c r="Q302" s="278"/>
      <c r="R302" s="278"/>
      <c r="S302" s="278"/>
      <c r="T302" s="278"/>
      <c r="U302" s="278"/>
      <c r="V302" s="278"/>
      <c r="W302" s="278"/>
    </row>
    <row r="303" spans="7:23" s="279" customFormat="1">
      <c r="G303" s="278"/>
      <c r="H303" s="278"/>
      <c r="I303" s="278"/>
      <c r="J303" s="278"/>
      <c r="K303" s="278"/>
      <c r="L303" s="278"/>
      <c r="M303" s="278"/>
      <c r="N303" s="278"/>
      <c r="O303" s="278"/>
      <c r="P303" s="278"/>
      <c r="Q303" s="278"/>
      <c r="R303" s="278"/>
      <c r="S303" s="278"/>
      <c r="T303" s="278"/>
      <c r="U303" s="278"/>
      <c r="V303" s="278"/>
      <c r="W303" s="278"/>
    </row>
    <row r="304" spans="7:23" s="279" customFormat="1">
      <c r="G304" s="278"/>
      <c r="H304" s="278"/>
      <c r="I304" s="278"/>
      <c r="J304" s="278"/>
      <c r="K304" s="278"/>
      <c r="L304" s="278"/>
      <c r="M304" s="278"/>
      <c r="N304" s="278"/>
      <c r="O304" s="278"/>
      <c r="P304" s="278"/>
      <c r="Q304" s="278"/>
      <c r="R304" s="278"/>
      <c r="S304" s="278"/>
      <c r="T304" s="278"/>
      <c r="U304" s="278"/>
      <c r="V304" s="278"/>
      <c r="W304" s="278"/>
    </row>
    <row r="305" spans="7:23" s="279" customFormat="1">
      <c r="G305" s="278"/>
      <c r="H305" s="278"/>
      <c r="I305" s="278"/>
      <c r="J305" s="278"/>
      <c r="K305" s="278"/>
      <c r="L305" s="278"/>
      <c r="M305" s="278"/>
      <c r="N305" s="278"/>
      <c r="O305" s="278"/>
      <c r="P305" s="278"/>
      <c r="Q305" s="278"/>
      <c r="R305" s="278"/>
      <c r="S305" s="278"/>
      <c r="T305" s="278"/>
      <c r="U305" s="278"/>
      <c r="V305" s="278"/>
      <c r="W305" s="278"/>
    </row>
    <row r="306" spans="7:23" s="279" customFormat="1">
      <c r="G306" s="278"/>
      <c r="H306" s="278"/>
      <c r="I306" s="278"/>
      <c r="J306" s="278"/>
      <c r="K306" s="278"/>
      <c r="L306" s="278"/>
      <c r="M306" s="278"/>
      <c r="N306" s="278"/>
      <c r="O306" s="278"/>
      <c r="P306" s="278"/>
      <c r="Q306" s="278"/>
      <c r="R306" s="278"/>
      <c r="S306" s="278"/>
      <c r="T306" s="278"/>
      <c r="U306" s="278"/>
      <c r="V306" s="278"/>
      <c r="W306" s="278"/>
    </row>
    <row r="307" spans="7:23" s="279" customFormat="1">
      <c r="G307" s="278"/>
      <c r="H307" s="278"/>
      <c r="I307" s="278"/>
      <c r="J307" s="278"/>
      <c r="K307" s="278"/>
      <c r="L307" s="278"/>
      <c r="M307" s="278"/>
      <c r="N307" s="278"/>
      <c r="O307" s="278"/>
      <c r="P307" s="278"/>
      <c r="Q307" s="278"/>
      <c r="R307" s="278"/>
      <c r="S307" s="278"/>
      <c r="T307" s="278"/>
      <c r="U307" s="278"/>
      <c r="V307" s="278"/>
      <c r="W307" s="278"/>
    </row>
    <row r="308" spans="7:23" s="279" customFormat="1">
      <c r="G308" s="278"/>
      <c r="H308" s="278"/>
      <c r="I308" s="278"/>
      <c r="J308" s="278"/>
      <c r="K308" s="278"/>
      <c r="L308" s="278"/>
      <c r="M308" s="278"/>
      <c r="N308" s="278"/>
      <c r="O308" s="278"/>
      <c r="P308" s="278"/>
      <c r="Q308" s="278"/>
      <c r="R308" s="278"/>
      <c r="S308" s="278"/>
      <c r="T308" s="278"/>
      <c r="U308" s="278"/>
      <c r="V308" s="278"/>
      <c r="W308" s="278"/>
    </row>
    <row r="309" spans="7:23" s="279" customFormat="1">
      <c r="G309" s="278"/>
      <c r="H309" s="278"/>
      <c r="I309" s="278"/>
      <c r="J309" s="278"/>
      <c r="K309" s="278"/>
      <c r="L309" s="278"/>
      <c r="M309" s="278"/>
      <c r="N309" s="278"/>
      <c r="O309" s="278"/>
      <c r="P309" s="278"/>
      <c r="Q309" s="278"/>
      <c r="R309" s="278"/>
      <c r="S309" s="278"/>
      <c r="T309" s="278"/>
      <c r="U309" s="278"/>
      <c r="V309" s="278"/>
      <c r="W309" s="278"/>
    </row>
    <row r="310" spans="7:23" s="279" customFormat="1">
      <c r="G310" s="278"/>
      <c r="H310" s="278"/>
      <c r="I310" s="278"/>
      <c r="J310" s="278"/>
      <c r="K310" s="278"/>
      <c r="L310" s="278"/>
      <c r="M310" s="278"/>
      <c r="N310" s="278"/>
      <c r="O310" s="278"/>
      <c r="P310" s="278"/>
      <c r="Q310" s="278"/>
      <c r="R310" s="278"/>
      <c r="S310" s="278"/>
      <c r="T310" s="278"/>
      <c r="U310" s="278"/>
      <c r="V310" s="278"/>
      <c r="W310" s="278"/>
    </row>
    <row r="311" spans="7:23" s="279" customFormat="1">
      <c r="G311" s="278"/>
      <c r="H311" s="278"/>
      <c r="I311" s="278"/>
      <c r="J311" s="278"/>
      <c r="K311" s="278"/>
      <c r="L311" s="278"/>
      <c r="M311" s="278"/>
      <c r="N311" s="278"/>
      <c r="O311" s="278"/>
      <c r="P311" s="278"/>
      <c r="Q311" s="278"/>
      <c r="R311" s="278"/>
      <c r="S311" s="278"/>
      <c r="T311" s="278"/>
      <c r="U311" s="278"/>
      <c r="V311" s="278"/>
      <c r="W311" s="278"/>
    </row>
    <row r="312" spans="7:23" s="279" customFormat="1">
      <c r="G312" s="278"/>
      <c r="H312" s="278"/>
      <c r="I312" s="278"/>
      <c r="J312" s="278"/>
      <c r="K312" s="278"/>
      <c r="L312" s="278"/>
      <c r="M312" s="278"/>
      <c r="N312" s="278"/>
      <c r="O312" s="278"/>
      <c r="P312" s="278"/>
      <c r="Q312" s="278"/>
      <c r="R312" s="278"/>
      <c r="S312" s="278"/>
      <c r="T312" s="278"/>
      <c r="U312" s="278"/>
      <c r="V312" s="278"/>
      <c r="W312" s="278"/>
    </row>
    <row r="313" spans="7:23" s="279" customFormat="1">
      <c r="G313" s="278"/>
      <c r="H313" s="278"/>
      <c r="I313" s="278"/>
      <c r="J313" s="278"/>
      <c r="K313" s="278"/>
      <c r="L313" s="278"/>
      <c r="M313" s="278"/>
      <c r="N313" s="278"/>
      <c r="O313" s="278"/>
      <c r="P313" s="278"/>
      <c r="Q313" s="278"/>
      <c r="R313" s="278"/>
      <c r="S313" s="278"/>
      <c r="T313" s="278"/>
      <c r="U313" s="278"/>
      <c r="V313" s="278"/>
      <c r="W313" s="278"/>
    </row>
    <row r="314" spans="7:23" s="279" customFormat="1">
      <c r="G314" s="278"/>
      <c r="H314" s="278"/>
      <c r="I314" s="278"/>
      <c r="J314" s="278"/>
      <c r="K314" s="278"/>
      <c r="L314" s="278"/>
      <c r="M314" s="278"/>
      <c r="N314" s="278"/>
      <c r="O314" s="278"/>
      <c r="P314" s="278"/>
      <c r="Q314" s="278"/>
      <c r="R314" s="278"/>
      <c r="S314" s="278"/>
      <c r="T314" s="278"/>
      <c r="U314" s="278"/>
      <c r="V314" s="278"/>
      <c r="W314" s="278"/>
    </row>
    <row r="315" spans="7:23" s="279" customFormat="1">
      <c r="G315" s="278"/>
      <c r="H315" s="278"/>
      <c r="I315" s="278"/>
      <c r="J315" s="278"/>
      <c r="K315" s="278"/>
      <c r="L315" s="278"/>
      <c r="M315" s="278"/>
      <c r="N315" s="278"/>
      <c r="O315" s="278"/>
      <c r="P315" s="278"/>
      <c r="Q315" s="278"/>
      <c r="R315" s="278"/>
      <c r="S315" s="278"/>
      <c r="T315" s="278"/>
      <c r="U315" s="278"/>
      <c r="V315" s="278"/>
      <c r="W315" s="278"/>
    </row>
    <row r="316" spans="7:23" s="279" customFormat="1">
      <c r="G316" s="278"/>
      <c r="H316" s="278"/>
      <c r="I316" s="278"/>
      <c r="J316" s="278"/>
      <c r="K316" s="278"/>
      <c r="L316" s="278"/>
      <c r="M316" s="278"/>
      <c r="N316" s="278"/>
      <c r="O316" s="278"/>
      <c r="P316" s="278"/>
      <c r="Q316" s="278"/>
      <c r="R316" s="278"/>
      <c r="S316" s="278"/>
      <c r="T316" s="278"/>
      <c r="U316" s="278"/>
      <c r="V316" s="278"/>
      <c r="W316" s="278"/>
    </row>
    <row r="317" spans="7:23" s="279" customFormat="1">
      <c r="G317" s="278"/>
      <c r="H317" s="278"/>
      <c r="I317" s="278"/>
      <c r="J317" s="278"/>
      <c r="K317" s="278"/>
      <c r="L317" s="278"/>
      <c r="M317" s="278"/>
      <c r="N317" s="278"/>
      <c r="O317" s="278"/>
      <c r="P317" s="278"/>
      <c r="Q317" s="278"/>
      <c r="R317" s="278"/>
      <c r="S317" s="278"/>
      <c r="T317" s="278"/>
      <c r="U317" s="278"/>
      <c r="V317" s="278"/>
      <c r="W317" s="278"/>
    </row>
    <row r="318" spans="7:23" s="279" customFormat="1">
      <c r="G318" s="278"/>
      <c r="H318" s="278"/>
      <c r="I318" s="278"/>
      <c r="J318" s="278"/>
      <c r="K318" s="278"/>
      <c r="L318" s="278"/>
      <c r="M318" s="278"/>
      <c r="N318" s="278"/>
      <c r="O318" s="278"/>
      <c r="P318" s="278"/>
      <c r="Q318" s="278"/>
      <c r="R318" s="278"/>
      <c r="S318" s="278"/>
      <c r="T318" s="278"/>
      <c r="U318" s="278"/>
      <c r="V318" s="278"/>
      <c r="W318" s="278"/>
    </row>
    <row r="319" spans="7:23" s="279" customFormat="1">
      <c r="G319" s="278"/>
      <c r="H319" s="278"/>
      <c r="I319" s="278"/>
      <c r="J319" s="278"/>
      <c r="K319" s="278"/>
      <c r="L319" s="278"/>
      <c r="M319" s="278"/>
      <c r="N319" s="278"/>
      <c r="O319" s="278"/>
      <c r="P319" s="278"/>
      <c r="Q319" s="278"/>
      <c r="R319" s="278"/>
      <c r="S319" s="278"/>
      <c r="T319" s="278"/>
      <c r="U319" s="278"/>
      <c r="V319" s="278"/>
      <c r="W319" s="278"/>
    </row>
    <row r="320" spans="7:23" s="279" customFormat="1">
      <c r="G320" s="278"/>
      <c r="H320" s="278"/>
      <c r="I320" s="278"/>
      <c r="J320" s="278"/>
      <c r="K320" s="278"/>
      <c r="L320" s="278"/>
      <c r="M320" s="278"/>
      <c r="N320" s="278"/>
      <c r="O320" s="278"/>
      <c r="P320" s="278"/>
      <c r="Q320" s="278"/>
      <c r="R320" s="278"/>
      <c r="S320" s="278"/>
      <c r="T320" s="278"/>
      <c r="U320" s="278"/>
      <c r="V320" s="278"/>
      <c r="W320" s="278"/>
    </row>
    <row r="321" spans="7:23" s="279" customFormat="1">
      <c r="G321" s="278"/>
      <c r="H321" s="278"/>
      <c r="I321" s="278"/>
      <c r="J321" s="278"/>
      <c r="K321" s="278"/>
      <c r="L321" s="278"/>
      <c r="M321" s="278"/>
      <c r="N321" s="278"/>
      <c r="O321" s="278"/>
      <c r="P321" s="278"/>
      <c r="Q321" s="278"/>
      <c r="R321" s="278"/>
      <c r="S321" s="278"/>
      <c r="T321" s="278"/>
      <c r="U321" s="278"/>
      <c r="V321" s="278"/>
      <c r="W321" s="278"/>
    </row>
    <row r="322" spans="7:23" s="279" customFormat="1">
      <c r="G322" s="278"/>
      <c r="H322" s="278"/>
      <c r="I322" s="278"/>
      <c r="J322" s="278"/>
      <c r="K322" s="278"/>
      <c r="L322" s="278"/>
      <c r="M322" s="278"/>
      <c r="N322" s="278"/>
      <c r="O322" s="278"/>
      <c r="P322" s="278"/>
      <c r="Q322" s="278"/>
      <c r="R322" s="278"/>
      <c r="S322" s="278"/>
      <c r="T322" s="278"/>
      <c r="U322" s="278"/>
      <c r="V322" s="278"/>
      <c r="W322" s="278"/>
    </row>
    <row r="323" spans="7:23" s="279" customFormat="1">
      <c r="G323" s="278"/>
      <c r="H323" s="278"/>
      <c r="I323" s="278"/>
      <c r="J323" s="278"/>
      <c r="K323" s="278"/>
      <c r="L323" s="278"/>
      <c r="M323" s="278"/>
      <c r="N323" s="278"/>
      <c r="O323" s="278"/>
      <c r="P323" s="278"/>
      <c r="Q323" s="278"/>
      <c r="R323" s="278"/>
      <c r="S323" s="278"/>
      <c r="T323" s="278"/>
      <c r="U323" s="278"/>
      <c r="V323" s="278"/>
      <c r="W323" s="278"/>
    </row>
    <row r="324" spans="7:23" s="279" customFormat="1">
      <c r="G324" s="278"/>
      <c r="H324" s="278"/>
      <c r="I324" s="278"/>
      <c r="J324" s="278"/>
      <c r="K324" s="278"/>
      <c r="L324" s="278"/>
      <c r="M324" s="278"/>
      <c r="N324" s="278"/>
      <c r="O324" s="278"/>
      <c r="P324" s="278"/>
      <c r="Q324" s="278"/>
      <c r="R324" s="278"/>
      <c r="S324" s="278"/>
      <c r="T324" s="278"/>
      <c r="U324" s="278"/>
      <c r="V324" s="278"/>
      <c r="W324" s="278"/>
    </row>
    <row r="325" spans="7:23" s="279" customFormat="1">
      <c r="G325" s="278"/>
      <c r="H325" s="278"/>
      <c r="I325" s="278"/>
      <c r="J325" s="278"/>
      <c r="K325" s="278"/>
      <c r="L325" s="278"/>
      <c r="M325" s="278"/>
      <c r="N325" s="278"/>
      <c r="O325" s="278"/>
      <c r="P325" s="278"/>
      <c r="Q325" s="278"/>
      <c r="R325" s="278"/>
      <c r="S325" s="278"/>
      <c r="T325" s="278"/>
      <c r="U325" s="278"/>
      <c r="V325" s="278"/>
      <c r="W325" s="278"/>
    </row>
    <row r="326" spans="7:23" s="279" customFormat="1">
      <c r="G326" s="278"/>
      <c r="H326" s="278"/>
      <c r="I326" s="278"/>
      <c r="J326" s="278"/>
      <c r="K326" s="278"/>
      <c r="L326" s="278"/>
      <c r="M326" s="278"/>
      <c r="N326" s="278"/>
      <c r="O326" s="278"/>
      <c r="P326" s="278"/>
      <c r="Q326" s="278"/>
      <c r="R326" s="278"/>
      <c r="S326" s="278"/>
      <c r="T326" s="278"/>
      <c r="U326" s="278"/>
      <c r="V326" s="278"/>
      <c r="W326" s="278"/>
    </row>
    <row r="327" spans="7:23" s="279" customFormat="1">
      <c r="G327" s="278"/>
      <c r="H327" s="278"/>
      <c r="I327" s="278"/>
      <c r="J327" s="278"/>
      <c r="K327" s="278"/>
      <c r="L327" s="278"/>
      <c r="M327" s="278"/>
      <c r="N327" s="278"/>
      <c r="O327" s="278"/>
      <c r="P327" s="278"/>
      <c r="Q327" s="278"/>
      <c r="R327" s="278"/>
      <c r="S327" s="278"/>
      <c r="T327" s="278"/>
      <c r="U327" s="278"/>
      <c r="V327" s="278"/>
      <c r="W327" s="278"/>
    </row>
    <row r="328" spans="7:23" s="279" customFormat="1">
      <c r="G328" s="278"/>
      <c r="H328" s="278"/>
      <c r="I328" s="278"/>
      <c r="J328" s="278"/>
      <c r="K328" s="278"/>
      <c r="L328" s="278"/>
      <c r="M328" s="278"/>
      <c r="N328" s="278"/>
      <c r="O328" s="278"/>
      <c r="P328" s="278"/>
      <c r="Q328" s="278"/>
      <c r="R328" s="278"/>
      <c r="S328" s="278"/>
      <c r="T328" s="278"/>
      <c r="U328" s="278"/>
      <c r="V328" s="278"/>
      <c r="W328" s="278"/>
    </row>
    <row r="329" spans="7:23" s="279" customFormat="1">
      <c r="G329" s="278"/>
      <c r="H329" s="278"/>
      <c r="I329" s="278"/>
      <c r="J329" s="278"/>
      <c r="K329" s="278"/>
      <c r="L329" s="278"/>
      <c r="M329" s="278"/>
      <c r="N329" s="278"/>
      <c r="O329" s="278"/>
      <c r="P329" s="278"/>
      <c r="Q329" s="278"/>
      <c r="R329" s="278"/>
      <c r="S329" s="278"/>
      <c r="T329" s="278"/>
      <c r="U329" s="278"/>
      <c r="V329" s="278"/>
      <c r="W329" s="278"/>
    </row>
    <row r="330" spans="7:23" s="279" customFormat="1">
      <c r="G330" s="278"/>
      <c r="H330" s="278"/>
      <c r="I330" s="278"/>
      <c r="J330" s="278"/>
      <c r="K330" s="278"/>
      <c r="L330" s="278"/>
      <c r="M330" s="278"/>
      <c r="N330" s="278"/>
      <c r="O330" s="278"/>
      <c r="P330" s="278"/>
      <c r="Q330" s="278"/>
      <c r="R330" s="278"/>
      <c r="S330" s="278"/>
      <c r="T330" s="278"/>
      <c r="U330" s="278"/>
      <c r="V330" s="278"/>
      <c r="W330" s="278"/>
    </row>
    <row r="331" spans="7:23" s="279" customFormat="1">
      <c r="G331" s="278"/>
      <c r="H331" s="278"/>
      <c r="I331" s="278"/>
      <c r="J331" s="278"/>
      <c r="K331" s="278"/>
      <c r="L331" s="278"/>
      <c r="M331" s="278"/>
      <c r="N331" s="278"/>
      <c r="O331" s="278"/>
      <c r="P331" s="278"/>
      <c r="Q331" s="278"/>
      <c r="R331" s="278"/>
      <c r="S331" s="278"/>
      <c r="T331" s="278"/>
      <c r="U331" s="278"/>
      <c r="V331" s="278"/>
      <c r="W331" s="278"/>
    </row>
    <row r="332" spans="7:23" s="279" customFormat="1">
      <c r="G332" s="278"/>
      <c r="H332" s="278"/>
      <c r="I332" s="278"/>
      <c r="J332" s="278"/>
      <c r="K332" s="278"/>
      <c r="L332" s="278"/>
      <c r="M332" s="278"/>
      <c r="N332" s="278"/>
      <c r="O332" s="278"/>
      <c r="P332" s="278"/>
      <c r="Q332" s="278"/>
      <c r="R332" s="278"/>
      <c r="S332" s="278"/>
      <c r="T332" s="278"/>
      <c r="U332" s="278"/>
      <c r="V332" s="278"/>
      <c r="W332" s="278"/>
    </row>
    <row r="333" spans="7:23" s="279" customFormat="1">
      <c r="G333" s="278"/>
      <c r="H333" s="278"/>
      <c r="I333" s="278"/>
      <c r="J333" s="278"/>
      <c r="K333" s="278"/>
      <c r="L333" s="278"/>
      <c r="M333" s="278"/>
      <c r="N333" s="278"/>
      <c r="O333" s="278"/>
      <c r="P333" s="278"/>
      <c r="Q333" s="278"/>
      <c r="R333" s="278"/>
      <c r="S333" s="278"/>
      <c r="T333" s="278"/>
      <c r="U333" s="278"/>
      <c r="V333" s="278"/>
      <c r="W333" s="278"/>
    </row>
    <row r="334" spans="7:23" s="279" customFormat="1">
      <c r="G334" s="278"/>
      <c r="H334" s="278"/>
      <c r="I334" s="278"/>
      <c r="J334" s="278"/>
      <c r="K334" s="278"/>
      <c r="L334" s="278"/>
      <c r="M334" s="278"/>
      <c r="N334" s="278"/>
      <c r="O334" s="278"/>
      <c r="P334" s="278"/>
      <c r="Q334" s="278"/>
      <c r="R334" s="278"/>
      <c r="S334" s="278"/>
      <c r="T334" s="278"/>
      <c r="U334" s="278"/>
      <c r="V334" s="278"/>
      <c r="W334" s="278"/>
    </row>
    <row r="335" spans="7:23" s="279" customFormat="1">
      <c r="G335" s="278"/>
      <c r="H335" s="278"/>
      <c r="I335" s="278"/>
      <c r="J335" s="278"/>
      <c r="K335" s="278"/>
      <c r="L335" s="278"/>
      <c r="M335" s="278"/>
      <c r="N335" s="278"/>
      <c r="O335" s="278"/>
      <c r="P335" s="278"/>
      <c r="Q335" s="278"/>
      <c r="R335" s="278"/>
      <c r="S335" s="278"/>
      <c r="T335" s="278"/>
      <c r="U335" s="278"/>
      <c r="V335" s="278"/>
      <c r="W335" s="278"/>
    </row>
    <row r="336" spans="7:23" s="279" customFormat="1">
      <c r="G336" s="278"/>
      <c r="H336" s="278"/>
      <c r="I336" s="278"/>
      <c r="J336" s="278"/>
      <c r="K336" s="278"/>
      <c r="L336" s="278"/>
      <c r="M336" s="278"/>
      <c r="N336" s="278"/>
      <c r="O336" s="278"/>
      <c r="P336" s="278"/>
      <c r="Q336" s="278"/>
      <c r="R336" s="278"/>
      <c r="S336" s="278"/>
      <c r="T336" s="278"/>
      <c r="U336" s="278"/>
      <c r="V336" s="278"/>
      <c r="W336" s="278"/>
    </row>
    <row r="337" spans="7:23" s="279" customFormat="1">
      <c r="G337" s="278"/>
      <c r="H337" s="278"/>
      <c r="I337" s="278"/>
      <c r="J337" s="278"/>
      <c r="K337" s="278"/>
      <c r="L337" s="278"/>
      <c r="M337" s="278"/>
      <c r="N337" s="278"/>
      <c r="O337" s="278"/>
      <c r="P337" s="278"/>
      <c r="Q337" s="278"/>
      <c r="R337" s="278"/>
      <c r="S337" s="278"/>
      <c r="T337" s="278"/>
      <c r="U337" s="278"/>
      <c r="V337" s="278"/>
      <c r="W337" s="278"/>
    </row>
    <row r="338" spans="7:23" s="279" customFormat="1">
      <c r="G338" s="278"/>
      <c r="H338" s="278"/>
      <c r="I338" s="278"/>
      <c r="J338" s="278"/>
      <c r="K338" s="278"/>
      <c r="L338" s="278"/>
      <c r="M338" s="278"/>
      <c r="N338" s="278"/>
      <c r="O338" s="278"/>
      <c r="P338" s="278"/>
      <c r="Q338" s="278"/>
      <c r="R338" s="278"/>
      <c r="S338" s="278"/>
      <c r="T338" s="278"/>
      <c r="U338" s="278"/>
      <c r="V338" s="278"/>
      <c r="W338" s="278"/>
    </row>
    <row r="339" spans="7:23" s="279" customFormat="1">
      <c r="G339" s="278"/>
      <c r="H339" s="278"/>
      <c r="I339" s="278"/>
      <c r="J339" s="278"/>
      <c r="K339" s="278"/>
      <c r="L339" s="278"/>
      <c r="M339" s="278"/>
      <c r="N339" s="278"/>
      <c r="O339" s="278"/>
      <c r="P339" s="278"/>
      <c r="Q339" s="278"/>
      <c r="R339" s="278"/>
      <c r="S339" s="278"/>
      <c r="T339" s="278"/>
      <c r="U339" s="278"/>
      <c r="V339" s="278"/>
      <c r="W339" s="278"/>
    </row>
    <row r="340" spans="7:23" s="279" customFormat="1">
      <c r="G340" s="278"/>
      <c r="H340" s="278"/>
      <c r="I340" s="278"/>
      <c r="J340" s="278"/>
      <c r="K340" s="278"/>
      <c r="L340" s="278"/>
      <c r="M340" s="278"/>
      <c r="N340" s="278"/>
      <c r="O340" s="278"/>
      <c r="P340" s="278"/>
      <c r="Q340" s="278"/>
      <c r="R340" s="278"/>
      <c r="S340" s="278"/>
      <c r="T340" s="278"/>
      <c r="U340" s="278"/>
      <c r="V340" s="278"/>
      <c r="W340" s="278"/>
    </row>
    <row r="341" spans="7:23" s="279" customFormat="1">
      <c r="G341" s="278"/>
      <c r="H341" s="278"/>
      <c r="I341" s="278"/>
      <c r="J341" s="278"/>
      <c r="K341" s="278"/>
      <c r="L341" s="278"/>
      <c r="M341" s="278"/>
      <c r="N341" s="278"/>
      <c r="O341" s="278"/>
      <c r="P341" s="278"/>
      <c r="Q341" s="278"/>
      <c r="R341" s="278"/>
      <c r="S341" s="278"/>
      <c r="T341" s="278"/>
      <c r="U341" s="278"/>
      <c r="V341" s="278"/>
      <c r="W341" s="278"/>
    </row>
    <row r="342" spans="7:23" s="279" customFormat="1">
      <c r="G342" s="278"/>
      <c r="H342" s="278"/>
      <c r="I342" s="278"/>
      <c r="J342" s="278"/>
      <c r="K342" s="278"/>
      <c r="L342" s="278"/>
      <c r="M342" s="278"/>
      <c r="N342" s="278"/>
      <c r="O342" s="278"/>
      <c r="P342" s="278"/>
      <c r="Q342" s="278"/>
      <c r="R342" s="278"/>
      <c r="S342" s="278"/>
      <c r="T342" s="278"/>
      <c r="U342" s="278"/>
      <c r="V342" s="278"/>
      <c r="W342" s="278"/>
    </row>
    <row r="343" spans="7:23" s="279" customFormat="1">
      <c r="G343" s="278"/>
      <c r="H343" s="278"/>
      <c r="I343" s="278"/>
      <c r="J343" s="278"/>
      <c r="K343" s="278"/>
      <c r="L343" s="278"/>
      <c r="M343" s="278"/>
      <c r="N343" s="278"/>
      <c r="O343" s="278"/>
      <c r="P343" s="278"/>
      <c r="Q343" s="278"/>
      <c r="R343" s="278"/>
      <c r="S343" s="278"/>
      <c r="T343" s="278"/>
      <c r="U343" s="278"/>
      <c r="V343" s="278"/>
      <c r="W343" s="278"/>
    </row>
    <row r="344" spans="7:23" s="279" customFormat="1">
      <c r="G344" s="278"/>
      <c r="H344" s="278"/>
      <c r="I344" s="278"/>
      <c r="J344" s="278"/>
      <c r="K344" s="278"/>
      <c r="L344" s="278"/>
      <c r="M344" s="278"/>
      <c r="N344" s="278"/>
      <c r="O344" s="278"/>
      <c r="P344" s="278"/>
      <c r="Q344" s="278"/>
      <c r="R344" s="278"/>
      <c r="S344" s="278"/>
      <c r="T344" s="278"/>
      <c r="U344" s="278"/>
      <c r="V344" s="278"/>
      <c r="W344" s="278"/>
    </row>
    <row r="345" spans="7:23" s="279" customFormat="1">
      <c r="G345" s="278"/>
      <c r="H345" s="278"/>
      <c r="I345" s="278"/>
      <c r="J345" s="278"/>
      <c r="K345" s="278"/>
      <c r="L345" s="278"/>
      <c r="M345" s="278"/>
      <c r="N345" s="278"/>
      <c r="O345" s="278"/>
      <c r="P345" s="278"/>
      <c r="Q345" s="278"/>
      <c r="R345" s="278"/>
      <c r="S345" s="278"/>
      <c r="T345" s="278"/>
      <c r="U345" s="278"/>
      <c r="V345" s="278"/>
      <c r="W345" s="278"/>
    </row>
    <row r="346" spans="7:23" s="279" customFormat="1">
      <c r="G346" s="278"/>
      <c r="H346" s="278"/>
      <c r="I346" s="278"/>
      <c r="J346" s="278"/>
      <c r="K346" s="278"/>
      <c r="L346" s="278"/>
      <c r="M346" s="278"/>
      <c r="N346" s="278"/>
      <c r="O346" s="278"/>
      <c r="P346" s="278"/>
      <c r="Q346" s="278"/>
      <c r="R346" s="278"/>
      <c r="S346" s="278"/>
      <c r="T346" s="278"/>
      <c r="U346" s="278"/>
      <c r="V346" s="278"/>
      <c r="W346" s="278"/>
    </row>
    <row r="347" spans="7:23" s="279" customFormat="1">
      <c r="G347" s="278"/>
      <c r="H347" s="278"/>
      <c r="I347" s="278"/>
      <c r="J347" s="278"/>
      <c r="K347" s="278"/>
      <c r="L347" s="278"/>
      <c r="M347" s="278"/>
      <c r="N347" s="278"/>
      <c r="O347" s="278"/>
      <c r="P347" s="278"/>
      <c r="Q347" s="278"/>
      <c r="R347" s="278"/>
      <c r="S347" s="278"/>
      <c r="T347" s="278"/>
      <c r="U347" s="278"/>
      <c r="V347" s="278"/>
      <c r="W347" s="278"/>
    </row>
    <row r="348" spans="7:23" s="279" customFormat="1">
      <c r="G348" s="278"/>
      <c r="H348" s="278"/>
      <c r="I348" s="278"/>
      <c r="J348" s="278"/>
      <c r="K348" s="278"/>
      <c r="L348" s="278"/>
      <c r="M348" s="278"/>
      <c r="N348" s="278"/>
      <c r="O348" s="278"/>
      <c r="P348" s="278"/>
      <c r="Q348" s="278"/>
      <c r="R348" s="278"/>
      <c r="S348" s="278"/>
      <c r="T348" s="278"/>
      <c r="U348" s="278"/>
      <c r="V348" s="278"/>
      <c r="W348" s="278"/>
    </row>
    <row r="349" spans="7:23" s="279" customFormat="1">
      <c r="G349" s="278"/>
      <c r="H349" s="278"/>
      <c r="I349" s="278"/>
      <c r="J349" s="278"/>
      <c r="K349" s="278"/>
      <c r="L349" s="278"/>
      <c r="M349" s="278"/>
      <c r="N349" s="278"/>
      <c r="O349" s="278"/>
      <c r="P349" s="278"/>
      <c r="Q349" s="278"/>
      <c r="R349" s="278"/>
      <c r="S349" s="278"/>
      <c r="T349" s="278"/>
      <c r="U349" s="278"/>
      <c r="V349" s="278"/>
      <c r="W349" s="278"/>
    </row>
    <row r="350" spans="7:23" s="279" customFormat="1">
      <c r="G350" s="278"/>
      <c r="H350" s="278"/>
      <c r="I350" s="278"/>
      <c r="J350" s="278"/>
      <c r="K350" s="278"/>
      <c r="L350" s="278"/>
      <c r="M350" s="278"/>
      <c r="N350" s="278"/>
      <c r="O350" s="278"/>
      <c r="P350" s="278"/>
      <c r="Q350" s="278"/>
      <c r="R350" s="278"/>
      <c r="S350" s="278"/>
      <c r="T350" s="278"/>
      <c r="U350" s="278"/>
      <c r="V350" s="278"/>
      <c r="W350" s="278"/>
    </row>
    <row r="351" spans="7:23" s="279" customFormat="1">
      <c r="G351" s="278"/>
      <c r="H351" s="278"/>
      <c r="I351" s="278"/>
      <c r="J351" s="278"/>
      <c r="K351" s="278"/>
      <c r="L351" s="278"/>
      <c r="M351" s="278"/>
      <c r="N351" s="278"/>
      <c r="O351" s="278"/>
      <c r="P351" s="278"/>
      <c r="Q351" s="278"/>
      <c r="R351" s="278"/>
      <c r="S351" s="278"/>
      <c r="T351" s="278"/>
      <c r="U351" s="278"/>
      <c r="V351" s="278"/>
      <c r="W351" s="278"/>
    </row>
    <row r="352" spans="7:23" s="279" customFormat="1">
      <c r="G352" s="278"/>
      <c r="H352" s="278"/>
      <c r="I352" s="278"/>
      <c r="J352" s="278"/>
      <c r="K352" s="278"/>
      <c r="L352" s="278"/>
      <c r="M352" s="278"/>
      <c r="N352" s="278"/>
      <c r="O352" s="278"/>
      <c r="P352" s="278"/>
      <c r="Q352" s="278"/>
      <c r="R352" s="278"/>
      <c r="S352" s="278"/>
      <c r="T352" s="278"/>
      <c r="U352" s="278"/>
      <c r="V352" s="278"/>
      <c r="W352" s="278"/>
    </row>
    <row r="353" spans="7:23" s="279" customFormat="1">
      <c r="G353" s="278"/>
      <c r="H353" s="278"/>
      <c r="I353" s="278"/>
      <c r="J353" s="278"/>
      <c r="K353" s="278"/>
      <c r="L353" s="278"/>
      <c r="M353" s="278"/>
      <c r="N353" s="278"/>
      <c r="O353" s="278"/>
      <c r="P353" s="278"/>
      <c r="Q353" s="278"/>
      <c r="R353" s="278"/>
      <c r="S353" s="278"/>
      <c r="T353" s="278"/>
      <c r="U353" s="278"/>
      <c r="V353" s="278"/>
      <c r="W353" s="278"/>
    </row>
    <row r="354" spans="7:23" s="279" customFormat="1">
      <c r="G354" s="278"/>
      <c r="H354" s="278"/>
      <c r="I354" s="278"/>
      <c r="J354" s="278"/>
      <c r="K354" s="278"/>
      <c r="L354" s="278"/>
      <c r="M354" s="278"/>
      <c r="N354" s="278"/>
      <c r="O354" s="278"/>
      <c r="P354" s="278"/>
      <c r="Q354" s="278"/>
      <c r="R354" s="278"/>
      <c r="S354" s="278"/>
      <c r="T354" s="278"/>
      <c r="U354" s="278"/>
      <c r="V354" s="278"/>
      <c r="W354" s="278"/>
    </row>
    <row r="355" spans="7:23" s="279" customFormat="1">
      <c r="G355" s="278"/>
      <c r="H355" s="278"/>
      <c r="I355" s="278"/>
      <c r="J355" s="278"/>
      <c r="K355" s="278"/>
      <c r="L355" s="278"/>
      <c r="M355" s="278"/>
      <c r="N355" s="278"/>
      <c r="O355" s="278"/>
      <c r="P355" s="278"/>
      <c r="Q355" s="278"/>
      <c r="R355" s="278"/>
      <c r="S355" s="278"/>
      <c r="T355" s="278"/>
      <c r="U355" s="278"/>
      <c r="V355" s="278"/>
      <c r="W355" s="278"/>
    </row>
    <row r="356" spans="7:23" s="279" customFormat="1">
      <c r="G356" s="278"/>
      <c r="H356" s="278"/>
      <c r="I356" s="278"/>
      <c r="J356" s="278"/>
      <c r="K356" s="278"/>
      <c r="L356" s="278"/>
      <c r="M356" s="278"/>
      <c r="N356" s="278"/>
      <c r="O356" s="278"/>
      <c r="P356" s="278"/>
      <c r="Q356" s="278"/>
      <c r="R356" s="278"/>
      <c r="S356" s="278"/>
      <c r="T356" s="278"/>
      <c r="U356" s="278"/>
      <c r="V356" s="278"/>
      <c r="W356" s="278"/>
    </row>
    <row r="357" spans="7:23" s="279" customFormat="1">
      <c r="G357" s="278"/>
      <c r="H357" s="278"/>
      <c r="I357" s="278"/>
      <c r="J357" s="278"/>
      <c r="K357" s="278"/>
      <c r="L357" s="278"/>
      <c r="M357" s="278"/>
      <c r="N357" s="278"/>
      <c r="O357" s="278"/>
      <c r="P357" s="278"/>
      <c r="Q357" s="278"/>
      <c r="R357" s="278"/>
      <c r="S357" s="278"/>
      <c r="T357" s="278"/>
      <c r="U357" s="278"/>
      <c r="V357" s="278"/>
      <c r="W357" s="278"/>
    </row>
    <row r="358" spans="7:23" s="279" customFormat="1">
      <c r="G358" s="278"/>
      <c r="H358" s="278"/>
      <c r="I358" s="278"/>
      <c r="J358" s="278"/>
      <c r="K358" s="278"/>
      <c r="L358" s="278"/>
      <c r="M358" s="278"/>
      <c r="N358" s="278"/>
      <c r="O358" s="278"/>
      <c r="P358" s="278"/>
      <c r="Q358" s="278"/>
      <c r="R358" s="278"/>
      <c r="S358" s="278"/>
      <c r="T358" s="278"/>
      <c r="U358" s="278"/>
      <c r="V358" s="278"/>
      <c r="W358" s="278"/>
    </row>
    <row r="359" spans="7:23" s="279" customFormat="1">
      <c r="G359" s="278"/>
      <c r="H359" s="278"/>
      <c r="I359" s="278"/>
      <c r="J359" s="278"/>
      <c r="K359" s="278"/>
      <c r="L359" s="278"/>
      <c r="M359" s="278"/>
      <c r="N359" s="278"/>
      <c r="O359" s="278"/>
      <c r="P359" s="278"/>
      <c r="Q359" s="278"/>
      <c r="R359" s="278"/>
      <c r="S359" s="278"/>
      <c r="T359" s="278"/>
      <c r="U359" s="278"/>
      <c r="V359" s="278"/>
      <c r="W359" s="278"/>
    </row>
    <row r="360" spans="7:23" s="279" customFormat="1">
      <c r="G360" s="278"/>
      <c r="H360" s="278"/>
      <c r="I360" s="278"/>
      <c r="J360" s="278"/>
      <c r="K360" s="278"/>
      <c r="L360" s="278"/>
      <c r="M360" s="278"/>
      <c r="N360" s="278"/>
      <c r="O360" s="278"/>
      <c r="P360" s="278"/>
      <c r="Q360" s="278"/>
      <c r="R360" s="278"/>
      <c r="S360" s="278"/>
      <c r="T360" s="278"/>
      <c r="U360" s="278"/>
      <c r="V360" s="278"/>
      <c r="W360" s="278"/>
    </row>
    <row r="361" spans="7:23" s="279" customFormat="1">
      <c r="G361" s="278"/>
      <c r="H361" s="278"/>
      <c r="I361" s="278"/>
      <c r="J361" s="278"/>
      <c r="K361" s="278"/>
      <c r="L361" s="278"/>
      <c r="M361" s="278"/>
      <c r="N361" s="278"/>
      <c r="O361" s="278"/>
      <c r="P361" s="278"/>
      <c r="Q361" s="278"/>
      <c r="R361" s="278"/>
      <c r="S361" s="278"/>
      <c r="T361" s="278"/>
      <c r="U361" s="278"/>
      <c r="V361" s="278"/>
      <c r="W361" s="278"/>
    </row>
    <row r="362" spans="7:23" s="279" customFormat="1">
      <c r="G362" s="278"/>
      <c r="H362" s="278"/>
      <c r="I362" s="278"/>
      <c r="J362" s="278"/>
      <c r="K362" s="278"/>
      <c r="L362" s="278"/>
      <c r="M362" s="278"/>
      <c r="N362" s="278"/>
      <c r="O362" s="278"/>
      <c r="P362" s="278"/>
      <c r="Q362" s="278"/>
      <c r="R362" s="278"/>
      <c r="S362" s="278"/>
      <c r="T362" s="278"/>
      <c r="U362" s="278"/>
      <c r="V362" s="278"/>
      <c r="W362" s="278"/>
    </row>
    <row r="363" spans="7:23" s="279" customFormat="1">
      <c r="G363" s="278"/>
      <c r="H363" s="278"/>
      <c r="I363" s="278"/>
      <c r="J363" s="278"/>
      <c r="K363" s="278"/>
      <c r="L363" s="278"/>
      <c r="M363" s="278"/>
      <c r="N363" s="278"/>
      <c r="O363" s="278"/>
      <c r="P363" s="278"/>
      <c r="Q363" s="278"/>
      <c r="R363" s="278"/>
      <c r="S363" s="278"/>
      <c r="T363" s="278"/>
      <c r="U363" s="278"/>
      <c r="V363" s="278"/>
      <c r="W363" s="278"/>
    </row>
    <row r="364" spans="7:23" s="279" customFormat="1">
      <c r="G364" s="278"/>
      <c r="H364" s="278"/>
      <c r="I364" s="278"/>
      <c r="J364" s="278"/>
      <c r="K364" s="278"/>
      <c r="L364" s="278"/>
      <c r="M364" s="278"/>
      <c r="N364" s="278"/>
      <c r="O364" s="278"/>
      <c r="P364" s="278"/>
      <c r="Q364" s="278"/>
      <c r="R364" s="278"/>
      <c r="S364" s="278"/>
      <c r="T364" s="278"/>
      <c r="U364" s="278"/>
      <c r="V364" s="278"/>
      <c r="W364" s="278"/>
    </row>
    <row r="365" spans="7:23" s="279" customFormat="1">
      <c r="G365" s="278"/>
      <c r="H365" s="278"/>
      <c r="I365" s="278"/>
      <c r="J365" s="278"/>
      <c r="K365" s="278"/>
      <c r="L365" s="278"/>
      <c r="M365" s="278"/>
      <c r="N365" s="278"/>
      <c r="O365" s="278"/>
      <c r="P365" s="278"/>
      <c r="Q365" s="278"/>
      <c r="R365" s="278"/>
      <c r="S365" s="278"/>
      <c r="T365" s="278"/>
      <c r="U365" s="278"/>
      <c r="V365" s="278"/>
      <c r="W365" s="278"/>
    </row>
    <row r="366" spans="7:23" s="279" customFormat="1">
      <c r="G366" s="278"/>
      <c r="H366" s="278"/>
      <c r="I366" s="278"/>
      <c r="J366" s="278"/>
      <c r="K366" s="278"/>
      <c r="L366" s="278"/>
      <c r="M366" s="278"/>
      <c r="N366" s="278"/>
      <c r="O366" s="278"/>
      <c r="P366" s="278"/>
      <c r="Q366" s="278"/>
      <c r="R366" s="278"/>
      <c r="S366" s="278"/>
      <c r="T366" s="278"/>
      <c r="U366" s="278"/>
      <c r="V366" s="278"/>
      <c r="W366" s="278"/>
    </row>
    <row r="367" spans="7:23" s="279" customFormat="1">
      <c r="G367" s="278"/>
      <c r="H367" s="278"/>
      <c r="I367" s="278"/>
      <c r="J367" s="278"/>
      <c r="K367" s="278"/>
      <c r="L367" s="278"/>
      <c r="M367" s="278"/>
      <c r="N367" s="278"/>
      <c r="O367" s="278"/>
      <c r="P367" s="278"/>
      <c r="Q367" s="278"/>
      <c r="R367" s="278"/>
      <c r="S367" s="278"/>
      <c r="T367" s="278"/>
      <c r="U367" s="278"/>
      <c r="V367" s="278"/>
      <c r="W367" s="278"/>
    </row>
    <row r="368" spans="7:23" s="279" customFormat="1">
      <c r="G368" s="278"/>
      <c r="H368" s="278"/>
      <c r="I368" s="278"/>
      <c r="J368" s="278"/>
      <c r="K368" s="278"/>
      <c r="L368" s="278"/>
      <c r="M368" s="278"/>
      <c r="N368" s="278"/>
      <c r="O368" s="278"/>
      <c r="P368" s="278"/>
      <c r="Q368" s="278"/>
      <c r="R368" s="278"/>
      <c r="S368" s="278"/>
      <c r="T368" s="278"/>
      <c r="U368" s="278"/>
      <c r="V368" s="278"/>
      <c r="W368" s="278"/>
    </row>
    <row r="369" spans="7:23" s="279" customFormat="1">
      <c r="G369" s="278"/>
      <c r="H369" s="278"/>
      <c r="I369" s="278"/>
      <c r="J369" s="278"/>
      <c r="K369" s="278"/>
      <c r="L369" s="278"/>
      <c r="M369" s="278"/>
      <c r="N369" s="278"/>
      <c r="O369" s="278"/>
      <c r="P369" s="278"/>
      <c r="Q369" s="278"/>
      <c r="R369" s="278"/>
      <c r="S369" s="278"/>
      <c r="T369" s="278"/>
      <c r="U369" s="278"/>
      <c r="V369" s="278"/>
      <c r="W369" s="278"/>
    </row>
    <row r="370" spans="7:23" s="279" customFormat="1">
      <c r="G370" s="278"/>
      <c r="H370" s="278"/>
      <c r="I370" s="278"/>
      <c r="J370" s="278"/>
      <c r="K370" s="278"/>
      <c r="L370" s="278"/>
      <c r="M370" s="278"/>
      <c r="N370" s="278"/>
      <c r="O370" s="278"/>
      <c r="P370" s="278"/>
      <c r="Q370" s="278"/>
      <c r="R370" s="278"/>
      <c r="S370" s="278"/>
      <c r="T370" s="278"/>
      <c r="U370" s="278"/>
      <c r="V370" s="278"/>
      <c r="W370" s="278"/>
    </row>
    <row r="371" spans="7:23" s="279" customFormat="1">
      <c r="G371" s="278"/>
      <c r="H371" s="278"/>
      <c r="I371" s="278"/>
      <c r="J371" s="278"/>
      <c r="K371" s="278"/>
      <c r="L371" s="278"/>
      <c r="M371" s="278"/>
      <c r="N371" s="278"/>
      <c r="O371" s="278"/>
      <c r="P371" s="278"/>
      <c r="Q371" s="278"/>
      <c r="R371" s="278"/>
      <c r="S371" s="278"/>
      <c r="T371" s="278"/>
      <c r="U371" s="278"/>
      <c r="V371" s="278"/>
      <c r="W371" s="278"/>
    </row>
    <row r="372" spans="7:23" s="279" customFormat="1">
      <c r="G372" s="278"/>
      <c r="H372" s="278"/>
      <c r="I372" s="278"/>
      <c r="J372" s="278"/>
      <c r="K372" s="278"/>
      <c r="L372" s="278"/>
      <c r="M372" s="278"/>
      <c r="N372" s="278"/>
      <c r="O372" s="278"/>
      <c r="P372" s="278"/>
      <c r="Q372" s="278"/>
      <c r="R372" s="278"/>
      <c r="S372" s="278"/>
      <c r="T372" s="278"/>
      <c r="U372" s="278"/>
      <c r="V372" s="278"/>
      <c r="W372" s="278"/>
    </row>
    <row r="373" spans="7:23" s="279" customFormat="1">
      <c r="G373" s="278"/>
      <c r="H373" s="278"/>
      <c r="I373" s="278"/>
      <c r="J373" s="278"/>
      <c r="K373" s="278"/>
      <c r="L373" s="278"/>
      <c r="M373" s="278"/>
      <c r="N373" s="278"/>
      <c r="O373" s="278"/>
      <c r="P373" s="278"/>
      <c r="Q373" s="278"/>
      <c r="R373" s="278"/>
      <c r="S373" s="278"/>
      <c r="T373" s="278"/>
      <c r="U373" s="278"/>
      <c r="V373" s="278"/>
      <c r="W373" s="278"/>
    </row>
    <row r="374" spans="7:23" s="279" customFormat="1">
      <c r="G374" s="278"/>
      <c r="H374" s="278"/>
      <c r="I374" s="278"/>
      <c r="J374" s="278"/>
      <c r="K374" s="278"/>
      <c r="L374" s="278"/>
      <c r="M374" s="278"/>
      <c r="N374" s="278"/>
      <c r="O374" s="278"/>
      <c r="P374" s="278"/>
      <c r="Q374" s="278"/>
      <c r="R374" s="278"/>
      <c r="S374" s="278"/>
      <c r="T374" s="278"/>
      <c r="U374" s="278"/>
      <c r="V374" s="278"/>
      <c r="W374" s="278"/>
    </row>
    <row r="375" spans="7:23" s="279" customFormat="1">
      <c r="G375" s="278"/>
      <c r="H375" s="278"/>
      <c r="I375" s="278"/>
      <c r="J375" s="278"/>
      <c r="K375" s="278"/>
      <c r="L375" s="278"/>
      <c r="M375" s="278"/>
      <c r="N375" s="278"/>
      <c r="O375" s="278"/>
      <c r="P375" s="278"/>
      <c r="Q375" s="278"/>
      <c r="R375" s="278"/>
      <c r="S375" s="278"/>
      <c r="T375" s="278"/>
      <c r="U375" s="278"/>
      <c r="V375" s="278"/>
      <c r="W375" s="278"/>
    </row>
    <row r="376" spans="7:23" s="279" customFormat="1">
      <c r="G376" s="278"/>
      <c r="H376" s="278"/>
      <c r="I376" s="278"/>
      <c r="J376" s="278"/>
      <c r="K376" s="278"/>
      <c r="L376" s="278"/>
      <c r="M376" s="278"/>
      <c r="N376" s="278"/>
      <c r="O376" s="278"/>
      <c r="P376" s="278"/>
      <c r="Q376" s="278"/>
      <c r="R376" s="278"/>
      <c r="S376" s="278"/>
      <c r="T376" s="278"/>
      <c r="U376" s="278"/>
      <c r="V376" s="278"/>
      <c r="W376" s="278"/>
    </row>
    <row r="377" spans="7:23" s="279" customFormat="1">
      <c r="G377" s="278"/>
      <c r="H377" s="278"/>
      <c r="I377" s="278"/>
      <c r="J377" s="278"/>
      <c r="K377" s="278"/>
      <c r="L377" s="278"/>
      <c r="M377" s="278"/>
      <c r="N377" s="278"/>
      <c r="O377" s="278"/>
      <c r="P377" s="278"/>
      <c r="Q377" s="278"/>
      <c r="R377" s="278"/>
      <c r="S377" s="278"/>
      <c r="T377" s="278"/>
      <c r="U377" s="278"/>
      <c r="V377" s="278"/>
      <c r="W377" s="278"/>
    </row>
    <row r="378" spans="7:23" s="279" customFormat="1">
      <c r="G378" s="278"/>
      <c r="H378" s="278"/>
      <c r="I378" s="278"/>
      <c r="J378" s="278"/>
      <c r="K378" s="278"/>
      <c r="L378" s="278"/>
      <c r="M378" s="278"/>
      <c r="N378" s="278"/>
      <c r="O378" s="278"/>
      <c r="P378" s="278"/>
      <c r="Q378" s="278"/>
      <c r="R378" s="278"/>
      <c r="S378" s="278"/>
      <c r="T378" s="278"/>
      <c r="U378" s="278"/>
      <c r="V378" s="278"/>
      <c r="W378" s="278"/>
    </row>
    <row r="379" spans="7:23" s="279" customFormat="1">
      <c r="G379" s="278"/>
      <c r="H379" s="278"/>
      <c r="I379" s="278"/>
      <c r="J379" s="278"/>
      <c r="K379" s="278"/>
      <c r="L379" s="278"/>
      <c r="M379" s="278"/>
      <c r="N379" s="278"/>
      <c r="O379" s="278"/>
      <c r="P379" s="278"/>
      <c r="Q379" s="278"/>
      <c r="R379" s="278"/>
      <c r="S379" s="278"/>
      <c r="T379" s="278"/>
      <c r="U379" s="278"/>
      <c r="V379" s="278"/>
      <c r="W379" s="278"/>
    </row>
    <row r="380" spans="7:23" s="279" customFormat="1">
      <c r="G380" s="278"/>
      <c r="H380" s="278"/>
      <c r="I380" s="278"/>
      <c r="J380" s="278"/>
      <c r="K380" s="278"/>
      <c r="L380" s="278"/>
      <c r="M380" s="278"/>
      <c r="N380" s="278"/>
      <c r="O380" s="278"/>
      <c r="P380" s="278"/>
      <c r="Q380" s="278"/>
      <c r="R380" s="278"/>
      <c r="S380" s="278"/>
      <c r="T380" s="278"/>
      <c r="U380" s="278"/>
      <c r="V380" s="278"/>
      <c r="W380" s="278"/>
    </row>
    <row r="381" spans="7:23" s="279" customFormat="1">
      <c r="G381" s="278"/>
      <c r="H381" s="278"/>
      <c r="I381" s="278"/>
      <c r="J381" s="278"/>
      <c r="K381" s="278"/>
      <c r="L381" s="278"/>
      <c r="M381" s="278"/>
      <c r="N381" s="278"/>
      <c r="O381" s="278"/>
      <c r="P381" s="278"/>
      <c r="Q381" s="278"/>
      <c r="R381" s="278"/>
      <c r="S381" s="278"/>
      <c r="T381" s="278"/>
      <c r="U381" s="278"/>
      <c r="V381" s="278"/>
      <c r="W381" s="278"/>
    </row>
    <row r="382" spans="7:23" s="279" customFormat="1">
      <c r="G382" s="278"/>
      <c r="H382" s="278"/>
      <c r="I382" s="278"/>
      <c r="J382" s="278"/>
      <c r="K382" s="278"/>
      <c r="L382" s="278"/>
      <c r="M382" s="278"/>
      <c r="N382" s="278"/>
      <c r="O382" s="278"/>
      <c r="P382" s="278"/>
      <c r="Q382" s="278"/>
      <c r="R382" s="278"/>
      <c r="S382" s="278"/>
      <c r="T382" s="278"/>
      <c r="U382" s="278"/>
      <c r="V382" s="278"/>
      <c r="W382" s="278"/>
    </row>
    <row r="383" spans="7:23" s="279" customFormat="1">
      <c r="G383" s="278"/>
      <c r="H383" s="278"/>
      <c r="I383" s="278"/>
      <c r="J383" s="278"/>
      <c r="K383" s="278"/>
      <c r="L383" s="278"/>
      <c r="M383" s="278"/>
      <c r="N383" s="278"/>
      <c r="O383" s="278"/>
      <c r="P383" s="278"/>
      <c r="Q383" s="278"/>
      <c r="R383" s="278"/>
      <c r="S383" s="278"/>
      <c r="T383" s="278"/>
      <c r="U383" s="278"/>
      <c r="V383" s="278"/>
      <c r="W383" s="278"/>
    </row>
    <row r="384" spans="7:23" s="279" customFormat="1">
      <c r="G384" s="278"/>
      <c r="H384" s="278"/>
      <c r="I384" s="278"/>
      <c r="J384" s="278"/>
      <c r="K384" s="278"/>
      <c r="L384" s="278"/>
      <c r="M384" s="278"/>
      <c r="N384" s="278"/>
      <c r="O384" s="278"/>
      <c r="P384" s="278"/>
      <c r="Q384" s="278"/>
      <c r="R384" s="278"/>
      <c r="S384" s="278"/>
      <c r="T384" s="278"/>
      <c r="U384" s="278"/>
      <c r="V384" s="278"/>
      <c r="W384" s="278"/>
    </row>
    <row r="385" spans="7:23" s="279" customFormat="1">
      <c r="G385" s="278"/>
      <c r="H385" s="278"/>
      <c r="I385" s="278"/>
      <c r="J385" s="278"/>
      <c r="K385" s="278"/>
      <c r="L385" s="278"/>
      <c r="M385" s="278"/>
      <c r="N385" s="278"/>
      <c r="O385" s="278"/>
      <c r="P385" s="278"/>
      <c r="Q385" s="278"/>
      <c r="R385" s="278"/>
      <c r="S385" s="278"/>
      <c r="T385" s="278"/>
      <c r="U385" s="278"/>
      <c r="V385" s="278"/>
      <c r="W385" s="278"/>
    </row>
    <row r="386" spans="7:23" s="279" customFormat="1">
      <c r="G386" s="278"/>
      <c r="H386" s="278"/>
      <c r="I386" s="278"/>
      <c r="J386" s="278"/>
      <c r="K386" s="278"/>
      <c r="L386" s="278"/>
      <c r="M386" s="278"/>
      <c r="N386" s="278"/>
      <c r="O386" s="278"/>
      <c r="P386" s="278"/>
      <c r="Q386" s="278"/>
      <c r="R386" s="278"/>
      <c r="S386" s="278"/>
      <c r="T386" s="278"/>
      <c r="U386" s="278"/>
      <c r="V386" s="278"/>
      <c r="W386" s="278"/>
    </row>
    <row r="387" spans="7:23" s="279" customFormat="1">
      <c r="G387" s="278"/>
      <c r="H387" s="278"/>
      <c r="I387" s="278"/>
      <c r="J387" s="278"/>
      <c r="K387" s="278"/>
      <c r="L387" s="278"/>
      <c r="M387" s="278"/>
      <c r="N387" s="278"/>
      <c r="O387" s="278"/>
      <c r="P387" s="278"/>
      <c r="Q387" s="278"/>
      <c r="R387" s="278"/>
      <c r="S387" s="278"/>
      <c r="T387" s="278"/>
      <c r="U387" s="278"/>
      <c r="V387" s="278"/>
      <c r="W387" s="278"/>
    </row>
    <row r="388" spans="7:23" s="279" customFormat="1">
      <c r="G388" s="278"/>
      <c r="H388" s="278"/>
      <c r="I388" s="278"/>
      <c r="J388" s="278"/>
      <c r="K388" s="278"/>
      <c r="L388" s="278"/>
      <c r="M388" s="278"/>
      <c r="N388" s="278"/>
      <c r="O388" s="278"/>
      <c r="P388" s="278"/>
      <c r="Q388" s="278"/>
      <c r="R388" s="278"/>
      <c r="S388" s="278"/>
      <c r="T388" s="278"/>
      <c r="U388" s="278"/>
      <c r="V388" s="278"/>
      <c r="W388" s="278"/>
    </row>
    <row r="389" spans="7:23" s="279" customFormat="1">
      <c r="G389" s="278"/>
      <c r="H389" s="278"/>
      <c r="I389" s="278"/>
      <c r="J389" s="278"/>
      <c r="K389" s="278"/>
      <c r="L389" s="278"/>
      <c r="M389" s="278"/>
      <c r="N389" s="278"/>
      <c r="O389" s="278"/>
      <c r="P389" s="278"/>
      <c r="Q389" s="278"/>
      <c r="R389" s="278"/>
      <c r="S389" s="278"/>
      <c r="T389" s="278"/>
      <c r="U389" s="278"/>
      <c r="V389" s="278"/>
      <c r="W389" s="278"/>
    </row>
    <row r="390" spans="7:23" s="279" customFormat="1">
      <c r="G390" s="278"/>
      <c r="H390" s="278"/>
      <c r="I390" s="278"/>
      <c r="J390" s="278"/>
      <c r="K390" s="278"/>
      <c r="L390" s="278"/>
      <c r="M390" s="278"/>
      <c r="N390" s="278"/>
      <c r="O390" s="278"/>
      <c r="P390" s="278"/>
      <c r="Q390" s="278"/>
      <c r="R390" s="278"/>
      <c r="S390" s="278"/>
      <c r="T390" s="278"/>
      <c r="U390" s="278"/>
      <c r="V390" s="278"/>
      <c r="W390" s="278"/>
    </row>
    <row r="391" spans="7:23" s="279" customFormat="1">
      <c r="G391" s="278"/>
      <c r="H391" s="278"/>
      <c r="I391" s="278"/>
      <c r="J391" s="278"/>
      <c r="K391" s="278"/>
      <c r="L391" s="278"/>
      <c r="M391" s="278"/>
      <c r="N391" s="278"/>
      <c r="O391" s="278"/>
      <c r="P391" s="278"/>
      <c r="Q391" s="278"/>
      <c r="R391" s="278"/>
      <c r="S391" s="278"/>
      <c r="T391" s="278"/>
      <c r="U391" s="278"/>
      <c r="V391" s="278"/>
      <c r="W391" s="278"/>
    </row>
    <row r="392" spans="7:23" s="279" customFormat="1">
      <c r="G392" s="278"/>
      <c r="H392" s="278"/>
      <c r="I392" s="278"/>
      <c r="J392" s="278"/>
      <c r="K392" s="278"/>
      <c r="L392" s="278"/>
      <c r="M392" s="278"/>
      <c r="N392" s="278"/>
      <c r="O392" s="278"/>
      <c r="P392" s="278"/>
      <c r="Q392" s="278"/>
      <c r="R392" s="278"/>
      <c r="S392" s="278"/>
      <c r="T392" s="278"/>
      <c r="U392" s="278"/>
      <c r="V392" s="278"/>
      <c r="W392" s="278"/>
    </row>
    <row r="393" spans="7:23" s="279" customFormat="1">
      <c r="G393" s="278"/>
      <c r="H393" s="278"/>
      <c r="I393" s="278"/>
      <c r="J393" s="278"/>
      <c r="K393" s="278"/>
      <c r="L393" s="278"/>
      <c r="M393" s="278"/>
      <c r="N393" s="278"/>
      <c r="O393" s="278"/>
      <c r="P393" s="278"/>
      <c r="Q393" s="278"/>
      <c r="R393" s="278"/>
      <c r="S393" s="278"/>
      <c r="T393" s="278"/>
      <c r="U393" s="278"/>
      <c r="V393" s="278"/>
      <c r="W393" s="278"/>
    </row>
    <row r="394" spans="7:23" s="279" customFormat="1">
      <c r="G394" s="278"/>
      <c r="H394" s="278"/>
      <c r="I394" s="278"/>
      <c r="J394" s="278"/>
      <c r="K394" s="278"/>
      <c r="L394" s="278"/>
      <c r="M394" s="278"/>
      <c r="N394" s="278"/>
      <c r="O394" s="278"/>
      <c r="P394" s="278"/>
      <c r="Q394" s="278"/>
      <c r="R394" s="278"/>
      <c r="S394" s="278"/>
      <c r="T394" s="278"/>
      <c r="U394" s="278"/>
      <c r="V394" s="278"/>
      <c r="W394" s="278"/>
    </row>
    <row r="395" spans="7:23" s="279" customFormat="1">
      <c r="G395" s="278"/>
      <c r="H395" s="278"/>
      <c r="I395" s="278"/>
      <c r="J395" s="278"/>
      <c r="K395" s="278"/>
      <c r="L395" s="278"/>
      <c r="M395" s="278"/>
      <c r="N395" s="278"/>
      <c r="O395" s="278"/>
      <c r="P395" s="278"/>
      <c r="Q395" s="278"/>
      <c r="R395" s="278"/>
      <c r="S395" s="278"/>
      <c r="T395" s="278"/>
      <c r="U395" s="278"/>
      <c r="V395" s="278"/>
      <c r="W395" s="278"/>
    </row>
    <row r="396" spans="7:23" s="279" customFormat="1">
      <c r="G396" s="278"/>
      <c r="H396" s="278"/>
      <c r="I396" s="278"/>
      <c r="J396" s="278"/>
      <c r="K396" s="278"/>
      <c r="L396" s="278"/>
      <c r="M396" s="278"/>
      <c r="N396" s="278"/>
      <c r="O396" s="278"/>
      <c r="P396" s="278"/>
      <c r="Q396" s="278"/>
      <c r="R396" s="278"/>
      <c r="S396" s="278"/>
      <c r="T396" s="278"/>
      <c r="U396" s="278"/>
      <c r="V396" s="278"/>
      <c r="W396" s="278"/>
    </row>
    <row r="397" spans="7:23" s="279" customFormat="1">
      <c r="G397" s="278"/>
      <c r="H397" s="278"/>
      <c r="I397" s="278"/>
      <c r="J397" s="278"/>
      <c r="K397" s="278"/>
      <c r="L397" s="278"/>
      <c r="M397" s="278"/>
      <c r="N397" s="278"/>
      <c r="O397" s="278"/>
      <c r="P397" s="278"/>
      <c r="Q397" s="278"/>
      <c r="R397" s="278"/>
      <c r="S397" s="278"/>
      <c r="T397" s="278"/>
      <c r="U397" s="278"/>
      <c r="V397" s="278"/>
      <c r="W397" s="278"/>
    </row>
    <row r="398" spans="7:23" s="279" customFormat="1">
      <c r="G398" s="278"/>
      <c r="H398" s="278"/>
      <c r="I398" s="278"/>
      <c r="J398" s="278"/>
      <c r="K398" s="278"/>
      <c r="L398" s="278"/>
      <c r="M398" s="278"/>
      <c r="N398" s="278"/>
      <c r="O398" s="278"/>
      <c r="P398" s="278"/>
      <c r="Q398" s="278"/>
      <c r="R398" s="278"/>
      <c r="S398" s="278"/>
      <c r="T398" s="278"/>
      <c r="U398" s="278"/>
      <c r="V398" s="278"/>
      <c r="W398" s="278"/>
    </row>
    <row r="399" spans="7:23" s="279" customFormat="1">
      <c r="G399" s="278"/>
      <c r="H399" s="278"/>
      <c r="I399" s="278"/>
      <c r="J399" s="278"/>
      <c r="K399" s="278"/>
      <c r="L399" s="278"/>
      <c r="M399" s="278"/>
      <c r="N399" s="278"/>
      <c r="O399" s="278"/>
      <c r="P399" s="278"/>
      <c r="Q399" s="278"/>
      <c r="R399" s="278"/>
      <c r="S399" s="278"/>
      <c r="T399" s="278"/>
      <c r="U399" s="278"/>
      <c r="V399" s="278"/>
      <c r="W399" s="278"/>
    </row>
    <row r="400" spans="7:23" s="279" customFormat="1">
      <c r="G400" s="278"/>
      <c r="H400" s="278"/>
      <c r="I400" s="278"/>
      <c r="J400" s="278"/>
      <c r="K400" s="278"/>
      <c r="L400" s="278"/>
      <c r="M400" s="278"/>
      <c r="N400" s="278"/>
      <c r="O400" s="278"/>
      <c r="P400" s="278"/>
      <c r="Q400" s="278"/>
      <c r="R400" s="278"/>
      <c r="S400" s="278"/>
      <c r="T400" s="278"/>
      <c r="U400" s="278"/>
      <c r="V400" s="278"/>
      <c r="W400" s="278"/>
    </row>
    <row r="401" spans="7:23" s="279" customFormat="1">
      <c r="G401" s="278"/>
      <c r="H401" s="278"/>
      <c r="I401" s="278"/>
      <c r="J401" s="278"/>
      <c r="K401" s="278"/>
      <c r="L401" s="278"/>
      <c r="M401" s="278"/>
      <c r="N401" s="278"/>
      <c r="O401" s="278"/>
      <c r="P401" s="278"/>
      <c r="Q401" s="278"/>
      <c r="R401" s="278"/>
      <c r="S401" s="278"/>
      <c r="T401" s="278"/>
      <c r="U401" s="278"/>
      <c r="V401" s="278"/>
      <c r="W401" s="278"/>
    </row>
    <row r="402" spans="7:23" s="279" customFormat="1">
      <c r="G402" s="278"/>
      <c r="H402" s="278"/>
      <c r="I402" s="278"/>
      <c r="J402" s="278"/>
      <c r="K402" s="278"/>
      <c r="L402" s="278"/>
      <c r="M402" s="278"/>
      <c r="N402" s="278"/>
      <c r="O402" s="278"/>
      <c r="P402" s="278"/>
      <c r="Q402" s="278"/>
      <c r="R402" s="278"/>
      <c r="S402" s="278"/>
      <c r="T402" s="278"/>
      <c r="U402" s="278"/>
      <c r="V402" s="278"/>
      <c r="W402" s="278"/>
    </row>
    <row r="403" spans="7:23" s="279" customFormat="1">
      <c r="G403" s="278"/>
      <c r="H403" s="278"/>
      <c r="I403" s="278"/>
      <c r="J403" s="278"/>
      <c r="K403" s="278"/>
      <c r="L403" s="278"/>
      <c r="M403" s="278"/>
      <c r="N403" s="278"/>
      <c r="O403" s="278"/>
      <c r="P403" s="278"/>
      <c r="Q403" s="278"/>
      <c r="R403" s="278"/>
      <c r="S403" s="278"/>
      <c r="T403" s="278"/>
      <c r="U403" s="278"/>
      <c r="V403" s="278"/>
      <c r="W403" s="278"/>
    </row>
    <row r="404" spans="7:23" s="279" customFormat="1">
      <c r="G404" s="278"/>
      <c r="H404" s="278"/>
      <c r="I404" s="278"/>
      <c r="J404" s="278"/>
      <c r="K404" s="278"/>
      <c r="L404" s="278"/>
      <c r="M404" s="278"/>
      <c r="N404" s="278"/>
      <c r="O404" s="278"/>
      <c r="P404" s="278"/>
      <c r="Q404" s="278"/>
      <c r="R404" s="278"/>
      <c r="S404" s="278"/>
      <c r="T404" s="278"/>
      <c r="U404" s="278"/>
      <c r="V404" s="278"/>
      <c r="W404" s="278"/>
    </row>
    <row r="405" spans="7:23" s="279" customFormat="1">
      <c r="G405" s="278"/>
      <c r="H405" s="278"/>
      <c r="I405" s="278"/>
      <c r="J405" s="278"/>
      <c r="K405" s="278"/>
      <c r="L405" s="278"/>
      <c r="M405" s="278"/>
      <c r="N405" s="278"/>
      <c r="O405" s="278"/>
      <c r="P405" s="278"/>
      <c r="Q405" s="278"/>
      <c r="R405" s="278"/>
      <c r="S405" s="278"/>
      <c r="T405" s="278"/>
      <c r="U405" s="278"/>
      <c r="V405" s="278"/>
      <c r="W405" s="278"/>
    </row>
    <row r="406" spans="7:23" s="279" customFormat="1">
      <c r="G406" s="278"/>
      <c r="H406" s="278"/>
      <c r="I406" s="278"/>
      <c r="J406" s="278"/>
      <c r="K406" s="278"/>
      <c r="L406" s="278"/>
      <c r="M406" s="278"/>
      <c r="N406" s="278"/>
      <c r="O406" s="278"/>
      <c r="P406" s="278"/>
      <c r="Q406" s="278"/>
      <c r="R406" s="278"/>
      <c r="S406" s="278"/>
      <c r="T406" s="278"/>
      <c r="U406" s="278"/>
      <c r="V406" s="278"/>
      <c r="W406" s="278"/>
    </row>
    <row r="407" spans="7:23" s="279" customFormat="1">
      <c r="G407" s="278"/>
      <c r="H407" s="278"/>
      <c r="I407" s="278"/>
      <c r="J407" s="278"/>
      <c r="K407" s="278"/>
      <c r="L407" s="278"/>
      <c r="M407" s="278"/>
      <c r="N407" s="278"/>
      <c r="O407" s="278"/>
      <c r="P407" s="278"/>
      <c r="Q407" s="278"/>
      <c r="R407" s="278"/>
      <c r="S407" s="278"/>
      <c r="T407" s="278"/>
      <c r="U407" s="278"/>
      <c r="V407" s="278"/>
      <c r="W407" s="278"/>
    </row>
    <row r="408" spans="7:23" s="279" customFormat="1">
      <c r="G408" s="278"/>
      <c r="H408" s="278"/>
      <c r="I408" s="278"/>
      <c r="J408" s="278"/>
      <c r="K408" s="278"/>
      <c r="L408" s="278"/>
      <c r="M408" s="278"/>
      <c r="N408" s="278"/>
      <c r="O408" s="278"/>
      <c r="P408" s="278"/>
      <c r="Q408" s="278"/>
      <c r="R408" s="278"/>
      <c r="S408" s="278"/>
      <c r="T408" s="278"/>
      <c r="U408" s="278"/>
      <c r="V408" s="278"/>
      <c r="W408" s="278"/>
    </row>
    <row r="409" spans="7:23" s="279" customFormat="1">
      <c r="G409" s="278"/>
      <c r="H409" s="278"/>
      <c r="I409" s="278"/>
      <c r="J409" s="278"/>
      <c r="K409" s="278"/>
      <c r="L409" s="278"/>
      <c r="M409" s="278"/>
      <c r="N409" s="278"/>
      <c r="O409" s="278"/>
      <c r="P409" s="278"/>
      <c r="Q409" s="278"/>
      <c r="R409" s="278"/>
      <c r="S409" s="278"/>
      <c r="T409" s="278"/>
      <c r="U409" s="278"/>
      <c r="V409" s="278"/>
      <c r="W409" s="278"/>
    </row>
    <row r="410" spans="7:23" s="279" customFormat="1">
      <c r="G410" s="278"/>
      <c r="H410" s="278"/>
      <c r="I410" s="278"/>
      <c r="J410" s="278"/>
      <c r="K410" s="278"/>
      <c r="L410" s="278"/>
      <c r="M410" s="278"/>
      <c r="N410" s="278"/>
      <c r="O410" s="278"/>
      <c r="P410" s="278"/>
      <c r="Q410" s="278"/>
      <c r="R410" s="278"/>
      <c r="S410" s="278"/>
      <c r="T410" s="278"/>
      <c r="U410" s="278"/>
      <c r="V410" s="278"/>
      <c r="W410" s="278"/>
    </row>
    <row r="411" spans="7:23" s="279" customFormat="1">
      <c r="G411" s="278"/>
      <c r="H411" s="278"/>
      <c r="I411" s="278"/>
      <c r="J411" s="278"/>
      <c r="K411" s="278"/>
      <c r="L411" s="278"/>
      <c r="M411" s="278"/>
      <c r="N411" s="278"/>
      <c r="O411" s="278"/>
      <c r="P411" s="278"/>
      <c r="Q411" s="278"/>
      <c r="R411" s="278"/>
      <c r="S411" s="278"/>
      <c r="T411" s="278"/>
      <c r="U411" s="278"/>
      <c r="V411" s="278"/>
      <c r="W411" s="278"/>
    </row>
    <row r="412" spans="7:23" s="279" customFormat="1">
      <c r="G412" s="278"/>
      <c r="H412" s="278"/>
      <c r="I412" s="278"/>
      <c r="J412" s="278"/>
      <c r="K412" s="278"/>
      <c r="L412" s="278"/>
      <c r="M412" s="278"/>
      <c r="N412" s="278"/>
      <c r="O412" s="278"/>
      <c r="P412" s="278"/>
      <c r="Q412" s="278"/>
      <c r="R412" s="278"/>
      <c r="S412" s="278"/>
      <c r="T412" s="278"/>
      <c r="U412" s="278"/>
      <c r="V412" s="278"/>
      <c r="W412" s="278"/>
    </row>
    <row r="413" spans="7:23" s="279" customFormat="1">
      <c r="G413" s="278"/>
      <c r="H413" s="278"/>
      <c r="I413" s="278"/>
      <c r="J413" s="278"/>
      <c r="K413" s="278"/>
      <c r="L413" s="278"/>
      <c r="M413" s="278"/>
      <c r="N413" s="278"/>
      <c r="O413" s="278"/>
      <c r="P413" s="278"/>
      <c r="Q413" s="278"/>
      <c r="R413" s="278"/>
      <c r="S413" s="278"/>
      <c r="T413" s="278"/>
      <c r="U413" s="278"/>
      <c r="V413" s="278"/>
      <c r="W413" s="278"/>
    </row>
    <row r="414" spans="7:23" s="279" customFormat="1">
      <c r="G414" s="278"/>
      <c r="H414" s="278"/>
      <c r="I414" s="278"/>
      <c r="J414" s="278"/>
      <c r="K414" s="278"/>
      <c r="L414" s="278"/>
      <c r="M414" s="278"/>
      <c r="N414" s="278"/>
      <c r="O414" s="278"/>
      <c r="P414" s="278"/>
      <c r="Q414" s="278"/>
      <c r="R414" s="278"/>
      <c r="S414" s="278"/>
      <c r="T414" s="278"/>
      <c r="U414" s="278"/>
      <c r="V414" s="278"/>
      <c r="W414" s="278"/>
    </row>
    <row r="415" spans="7:23" s="279" customFormat="1">
      <c r="G415" s="278"/>
      <c r="H415" s="278"/>
      <c r="I415" s="278"/>
      <c r="J415" s="278"/>
      <c r="K415" s="278"/>
      <c r="L415" s="278"/>
      <c r="M415" s="278"/>
      <c r="N415" s="278"/>
      <c r="O415" s="278"/>
      <c r="P415" s="278"/>
      <c r="Q415" s="278"/>
      <c r="R415" s="278"/>
      <c r="S415" s="278"/>
      <c r="T415" s="278"/>
      <c r="U415" s="278"/>
      <c r="V415" s="278"/>
      <c r="W415" s="278"/>
    </row>
    <row r="416" spans="7:23" s="279" customFormat="1">
      <c r="G416" s="278"/>
      <c r="H416" s="278"/>
      <c r="I416" s="278"/>
      <c r="J416" s="278"/>
      <c r="K416" s="278"/>
      <c r="L416" s="278"/>
      <c r="M416" s="278"/>
      <c r="N416" s="278"/>
      <c r="O416" s="278"/>
      <c r="P416" s="278"/>
      <c r="Q416" s="278"/>
      <c r="R416" s="278"/>
      <c r="S416" s="278"/>
      <c r="T416" s="278"/>
      <c r="U416" s="278"/>
      <c r="V416" s="278"/>
      <c r="W416" s="278"/>
    </row>
    <row r="417" spans="7:23" s="279" customFormat="1">
      <c r="G417" s="278"/>
      <c r="H417" s="278"/>
      <c r="I417" s="278"/>
      <c r="J417" s="278"/>
      <c r="K417" s="278"/>
      <c r="L417" s="278"/>
      <c r="M417" s="278"/>
      <c r="N417" s="278"/>
      <c r="O417" s="278"/>
      <c r="P417" s="278"/>
      <c r="Q417" s="278"/>
      <c r="R417" s="278"/>
      <c r="S417" s="278"/>
      <c r="T417" s="278"/>
      <c r="U417" s="278"/>
      <c r="V417" s="278"/>
      <c r="W417" s="278"/>
    </row>
    <row r="418" spans="7:23" s="279" customFormat="1">
      <c r="G418" s="278"/>
      <c r="H418" s="278"/>
      <c r="I418" s="278"/>
      <c r="J418" s="278"/>
      <c r="K418" s="278"/>
      <c r="L418" s="278"/>
      <c r="M418" s="278"/>
      <c r="N418" s="278"/>
      <c r="O418" s="278"/>
      <c r="P418" s="278"/>
      <c r="Q418" s="278"/>
      <c r="R418" s="278"/>
      <c r="S418" s="278"/>
      <c r="T418" s="278"/>
      <c r="U418" s="278"/>
      <c r="V418" s="278"/>
      <c r="W418" s="278"/>
    </row>
    <row r="419" spans="7:23" s="279" customFormat="1">
      <c r="G419" s="278"/>
      <c r="H419" s="278"/>
      <c r="I419" s="278"/>
      <c r="J419" s="278"/>
      <c r="K419" s="278"/>
      <c r="L419" s="278"/>
      <c r="M419" s="278"/>
      <c r="N419" s="278"/>
      <c r="O419" s="278"/>
      <c r="P419" s="278"/>
      <c r="Q419" s="278"/>
      <c r="R419" s="278"/>
      <c r="S419" s="278"/>
      <c r="T419" s="278"/>
      <c r="U419" s="278"/>
      <c r="V419" s="278"/>
      <c r="W419" s="278"/>
    </row>
    <row r="420" spans="7:23" s="279" customFormat="1">
      <c r="G420" s="278"/>
      <c r="H420" s="278"/>
      <c r="I420" s="278"/>
      <c r="J420" s="278"/>
      <c r="K420" s="278"/>
      <c r="L420" s="278"/>
      <c r="M420" s="278"/>
      <c r="N420" s="278"/>
      <c r="O420" s="278"/>
      <c r="P420" s="278"/>
      <c r="Q420" s="278"/>
      <c r="R420" s="278"/>
      <c r="S420" s="278"/>
      <c r="T420" s="278"/>
      <c r="U420" s="278"/>
      <c r="V420" s="278"/>
      <c r="W420" s="278"/>
    </row>
    <row r="421" spans="7:23" s="279" customFormat="1">
      <c r="G421" s="278"/>
      <c r="H421" s="278"/>
      <c r="I421" s="278"/>
      <c r="J421" s="278"/>
      <c r="K421" s="278"/>
      <c r="L421" s="278"/>
      <c r="M421" s="278"/>
      <c r="N421" s="278"/>
      <c r="O421" s="278"/>
      <c r="P421" s="278"/>
      <c r="Q421" s="278"/>
      <c r="R421" s="278"/>
      <c r="S421" s="278"/>
      <c r="T421" s="278"/>
      <c r="U421" s="278"/>
      <c r="V421" s="278"/>
      <c r="W421" s="278"/>
    </row>
    <row r="422" spans="7:23" s="279" customFormat="1">
      <c r="G422" s="278"/>
      <c r="H422" s="278"/>
      <c r="I422" s="278"/>
      <c r="J422" s="278"/>
      <c r="K422" s="278"/>
      <c r="L422" s="278"/>
      <c r="M422" s="278"/>
      <c r="N422" s="278"/>
      <c r="O422" s="278"/>
      <c r="P422" s="278"/>
      <c r="Q422" s="278"/>
      <c r="R422" s="278"/>
      <c r="S422" s="278"/>
      <c r="T422" s="278"/>
      <c r="U422" s="278"/>
      <c r="V422" s="278"/>
      <c r="W422" s="278"/>
    </row>
    <row r="423" spans="7:23" s="279" customFormat="1">
      <c r="G423" s="278"/>
      <c r="H423" s="278"/>
      <c r="I423" s="278"/>
      <c r="J423" s="278"/>
      <c r="K423" s="278"/>
      <c r="L423" s="278"/>
      <c r="M423" s="278"/>
      <c r="N423" s="278"/>
      <c r="O423" s="278"/>
      <c r="P423" s="278"/>
      <c r="Q423" s="278"/>
      <c r="R423" s="278"/>
      <c r="S423" s="278"/>
      <c r="T423" s="278"/>
      <c r="U423" s="278"/>
      <c r="V423" s="278"/>
      <c r="W423" s="278"/>
    </row>
    <row r="424" spans="7:23" s="279" customFormat="1">
      <c r="G424" s="278"/>
      <c r="H424" s="278"/>
      <c r="I424" s="278"/>
      <c r="J424" s="278"/>
      <c r="K424" s="278"/>
      <c r="L424" s="278"/>
      <c r="M424" s="278"/>
      <c r="N424" s="278"/>
      <c r="O424" s="278"/>
      <c r="P424" s="278"/>
      <c r="Q424" s="278"/>
      <c r="R424" s="278"/>
      <c r="S424" s="278"/>
      <c r="T424" s="278"/>
      <c r="U424" s="278"/>
      <c r="V424" s="278"/>
      <c r="W424" s="278"/>
    </row>
    <row r="425" spans="7:23" s="279" customFormat="1">
      <c r="G425" s="278"/>
      <c r="H425" s="278"/>
      <c r="I425" s="278"/>
      <c r="J425" s="278"/>
      <c r="K425" s="278"/>
      <c r="L425" s="278"/>
      <c r="M425" s="278"/>
      <c r="N425" s="278"/>
      <c r="O425" s="278"/>
      <c r="P425" s="278"/>
      <c r="Q425" s="278"/>
      <c r="R425" s="278"/>
      <c r="S425" s="278"/>
      <c r="T425" s="278"/>
      <c r="U425" s="278"/>
      <c r="V425" s="278"/>
      <c r="W425" s="278"/>
    </row>
    <row r="426" spans="7:23" s="279" customFormat="1">
      <c r="G426" s="278"/>
      <c r="H426" s="278"/>
      <c r="I426" s="278"/>
      <c r="J426" s="278"/>
      <c r="K426" s="278"/>
      <c r="L426" s="278"/>
      <c r="M426" s="278"/>
      <c r="N426" s="278"/>
      <c r="O426" s="278"/>
      <c r="P426" s="278"/>
      <c r="Q426" s="278"/>
      <c r="R426" s="278"/>
      <c r="S426" s="278"/>
      <c r="T426" s="278"/>
      <c r="U426" s="278"/>
      <c r="V426" s="278"/>
      <c r="W426" s="278"/>
    </row>
    <row r="427" spans="7:23" s="279" customFormat="1">
      <c r="G427" s="278"/>
      <c r="H427" s="278"/>
      <c r="I427" s="278"/>
      <c r="J427" s="278"/>
      <c r="K427" s="278"/>
      <c r="L427" s="278"/>
      <c r="M427" s="278"/>
      <c r="N427" s="278"/>
      <c r="O427" s="278"/>
      <c r="P427" s="278"/>
      <c r="Q427" s="278"/>
      <c r="R427" s="278"/>
      <c r="S427" s="278"/>
      <c r="T427" s="278"/>
      <c r="U427" s="278"/>
      <c r="V427" s="278"/>
      <c r="W427" s="278"/>
    </row>
    <row r="428" spans="7:23" s="279" customFormat="1">
      <c r="G428" s="278"/>
      <c r="H428" s="278"/>
      <c r="I428" s="278"/>
      <c r="J428" s="278"/>
      <c r="K428" s="278"/>
      <c r="L428" s="278"/>
      <c r="M428" s="278"/>
      <c r="N428" s="278"/>
      <c r="O428" s="278"/>
      <c r="P428" s="278"/>
      <c r="Q428" s="278"/>
      <c r="R428" s="278"/>
      <c r="S428" s="278"/>
      <c r="T428" s="278"/>
      <c r="U428" s="278"/>
      <c r="V428" s="278"/>
      <c r="W428" s="278"/>
    </row>
    <row r="429" spans="7:23" s="279" customFormat="1">
      <c r="G429" s="278"/>
      <c r="H429" s="278"/>
      <c r="I429" s="278"/>
      <c r="J429" s="278"/>
      <c r="K429" s="278"/>
      <c r="L429" s="278"/>
      <c r="M429" s="278"/>
      <c r="N429" s="278"/>
      <c r="O429" s="278"/>
      <c r="P429" s="278"/>
      <c r="Q429" s="278"/>
      <c r="R429" s="278"/>
      <c r="S429" s="278"/>
      <c r="T429" s="278"/>
      <c r="U429" s="278"/>
      <c r="V429" s="278"/>
      <c r="W429" s="278"/>
    </row>
    <row r="430" spans="7:23" s="279" customFormat="1">
      <c r="G430" s="278"/>
      <c r="H430" s="278"/>
      <c r="I430" s="278"/>
      <c r="J430" s="278"/>
      <c r="K430" s="278"/>
      <c r="L430" s="278"/>
      <c r="M430" s="278"/>
      <c r="N430" s="278"/>
      <c r="O430" s="278"/>
      <c r="P430" s="278"/>
      <c r="Q430" s="278"/>
      <c r="R430" s="278"/>
      <c r="S430" s="278"/>
      <c r="T430" s="278"/>
      <c r="U430" s="278"/>
      <c r="V430" s="278"/>
      <c r="W430" s="278"/>
    </row>
    <row r="431" spans="7:23" s="279" customFormat="1">
      <c r="G431" s="278"/>
      <c r="H431" s="278"/>
      <c r="I431" s="278"/>
      <c r="J431" s="278"/>
      <c r="K431" s="278"/>
      <c r="L431" s="278"/>
      <c r="M431" s="278"/>
      <c r="N431" s="278"/>
      <c r="O431" s="278"/>
      <c r="P431" s="278"/>
      <c r="Q431" s="278"/>
      <c r="R431" s="278"/>
      <c r="S431" s="278"/>
      <c r="T431" s="278"/>
      <c r="U431" s="278"/>
      <c r="V431" s="278"/>
      <c r="W431" s="278"/>
    </row>
    <row r="432" spans="7:23" s="279" customFormat="1">
      <c r="G432" s="278"/>
      <c r="H432" s="278"/>
      <c r="I432" s="278"/>
      <c r="J432" s="278"/>
      <c r="K432" s="278"/>
      <c r="L432" s="278"/>
      <c r="M432" s="278"/>
      <c r="N432" s="278"/>
      <c r="O432" s="278"/>
      <c r="P432" s="278"/>
      <c r="Q432" s="278"/>
      <c r="R432" s="278"/>
      <c r="S432" s="278"/>
      <c r="T432" s="278"/>
      <c r="U432" s="278"/>
      <c r="V432" s="278"/>
      <c r="W432" s="278"/>
    </row>
    <row r="433" spans="7:23" s="279" customFormat="1">
      <c r="G433" s="278"/>
      <c r="H433" s="278"/>
      <c r="I433" s="278"/>
      <c r="J433" s="278"/>
      <c r="K433" s="278"/>
      <c r="L433" s="278"/>
      <c r="M433" s="278"/>
      <c r="N433" s="278"/>
      <c r="O433" s="278"/>
      <c r="P433" s="278"/>
      <c r="Q433" s="278"/>
      <c r="R433" s="278"/>
      <c r="S433" s="278"/>
      <c r="T433" s="278"/>
      <c r="U433" s="278"/>
      <c r="V433" s="278"/>
      <c r="W433" s="278"/>
    </row>
    <row r="434" spans="7:23" s="279" customFormat="1">
      <c r="G434" s="278"/>
      <c r="H434" s="278"/>
      <c r="I434" s="278"/>
      <c r="J434" s="278"/>
      <c r="K434" s="278"/>
      <c r="L434" s="278"/>
      <c r="M434" s="278"/>
      <c r="N434" s="278"/>
      <c r="O434" s="278"/>
      <c r="P434" s="278"/>
      <c r="Q434" s="278"/>
      <c r="R434" s="278"/>
      <c r="S434" s="278"/>
      <c r="T434" s="278"/>
      <c r="U434" s="278"/>
      <c r="V434" s="278"/>
      <c r="W434" s="278"/>
    </row>
    <row r="435" spans="7:23" s="279" customFormat="1">
      <c r="G435" s="278"/>
      <c r="H435" s="278"/>
      <c r="I435" s="278"/>
      <c r="J435" s="278"/>
      <c r="K435" s="278"/>
      <c r="L435" s="278"/>
      <c r="M435" s="278"/>
      <c r="N435" s="278"/>
      <c r="O435" s="278"/>
      <c r="P435" s="278"/>
      <c r="Q435" s="278"/>
      <c r="R435" s="278"/>
      <c r="S435" s="278"/>
      <c r="T435" s="278"/>
      <c r="U435" s="278"/>
      <c r="V435" s="278"/>
      <c r="W435" s="278"/>
    </row>
    <row r="436" spans="7:23" s="279" customFormat="1">
      <c r="G436" s="278"/>
      <c r="H436" s="278"/>
      <c r="I436" s="278"/>
      <c r="J436" s="278"/>
      <c r="K436" s="278"/>
      <c r="L436" s="278"/>
      <c r="M436" s="278"/>
      <c r="N436" s="278"/>
      <c r="O436" s="278"/>
      <c r="P436" s="278"/>
      <c r="Q436" s="278"/>
      <c r="R436" s="278"/>
      <c r="S436" s="278"/>
      <c r="T436" s="278"/>
      <c r="U436" s="278"/>
      <c r="V436" s="278"/>
      <c r="W436" s="278"/>
    </row>
    <row r="437" spans="7:23" s="279" customFormat="1">
      <c r="G437" s="278"/>
      <c r="H437" s="278"/>
      <c r="I437" s="278"/>
      <c r="J437" s="278"/>
      <c r="K437" s="278"/>
      <c r="L437" s="278"/>
      <c r="M437" s="278"/>
      <c r="N437" s="278"/>
      <c r="O437" s="278"/>
      <c r="P437" s="278"/>
      <c r="Q437" s="278"/>
      <c r="R437" s="278"/>
      <c r="S437" s="278"/>
      <c r="T437" s="278"/>
      <c r="U437" s="278"/>
      <c r="V437" s="278"/>
      <c r="W437" s="278"/>
    </row>
    <row r="438" spans="7:23" s="279" customFormat="1">
      <c r="G438" s="278"/>
      <c r="H438" s="278"/>
      <c r="I438" s="278"/>
      <c r="J438" s="278"/>
      <c r="K438" s="278"/>
      <c r="L438" s="278"/>
      <c r="M438" s="278"/>
      <c r="N438" s="278"/>
      <c r="O438" s="278"/>
      <c r="P438" s="278"/>
      <c r="Q438" s="278"/>
      <c r="R438" s="278"/>
      <c r="S438" s="278"/>
      <c r="T438" s="278"/>
      <c r="U438" s="278"/>
      <c r="V438" s="278"/>
      <c r="W438" s="278"/>
    </row>
    <row r="439" spans="7:23" s="279" customFormat="1">
      <c r="G439" s="278"/>
      <c r="H439" s="278"/>
      <c r="I439" s="278"/>
      <c r="J439" s="278"/>
      <c r="K439" s="278"/>
      <c r="L439" s="278"/>
      <c r="M439" s="278"/>
      <c r="N439" s="278"/>
      <c r="O439" s="278"/>
      <c r="P439" s="278"/>
      <c r="Q439" s="278"/>
      <c r="R439" s="278"/>
      <c r="S439" s="278"/>
      <c r="T439" s="278"/>
      <c r="U439" s="278"/>
      <c r="V439" s="278"/>
      <c r="W439" s="278"/>
    </row>
    <row r="440" spans="7:23" s="279" customFormat="1">
      <c r="G440" s="278"/>
      <c r="H440" s="278"/>
      <c r="I440" s="278"/>
      <c r="J440" s="278"/>
      <c r="K440" s="278"/>
      <c r="L440" s="278"/>
      <c r="M440" s="278"/>
      <c r="N440" s="278"/>
      <c r="O440" s="278"/>
      <c r="P440" s="278"/>
      <c r="Q440" s="278"/>
      <c r="R440" s="278"/>
      <c r="S440" s="278"/>
      <c r="T440" s="278"/>
      <c r="U440" s="278"/>
      <c r="V440" s="278"/>
      <c r="W440" s="278"/>
    </row>
    <row r="441" spans="7:23" s="279" customFormat="1">
      <c r="G441" s="278"/>
      <c r="H441" s="278"/>
      <c r="I441" s="278"/>
      <c r="J441" s="278"/>
      <c r="K441" s="278"/>
      <c r="L441" s="278"/>
      <c r="M441" s="278"/>
      <c r="N441" s="278"/>
      <c r="O441" s="278"/>
      <c r="P441" s="278"/>
      <c r="Q441" s="278"/>
      <c r="R441" s="278"/>
      <c r="S441" s="278"/>
      <c r="T441" s="278"/>
      <c r="U441" s="278"/>
      <c r="V441" s="278"/>
      <c r="W441" s="278"/>
    </row>
    <row r="442" spans="7:23" s="279" customFormat="1">
      <c r="G442" s="278"/>
      <c r="H442" s="278"/>
      <c r="I442" s="278"/>
      <c r="J442" s="278"/>
      <c r="K442" s="278"/>
      <c r="L442" s="278"/>
      <c r="M442" s="278"/>
      <c r="N442" s="278"/>
      <c r="O442" s="278"/>
      <c r="P442" s="278"/>
      <c r="Q442" s="278"/>
      <c r="R442" s="278"/>
      <c r="S442" s="278"/>
      <c r="T442" s="278"/>
      <c r="U442" s="278"/>
      <c r="V442" s="278"/>
      <c r="W442" s="278"/>
    </row>
    <row r="443" spans="7:23" s="279" customFormat="1">
      <c r="G443" s="278"/>
      <c r="H443" s="278"/>
      <c r="I443" s="278"/>
      <c r="J443" s="278"/>
      <c r="K443" s="278"/>
      <c r="L443" s="278"/>
      <c r="M443" s="278"/>
      <c r="N443" s="278"/>
      <c r="O443" s="278"/>
      <c r="P443" s="278"/>
      <c r="Q443" s="278"/>
      <c r="R443" s="278"/>
      <c r="S443" s="278"/>
      <c r="T443" s="278"/>
      <c r="U443" s="278"/>
      <c r="V443" s="278"/>
      <c r="W443" s="278"/>
    </row>
    <row r="444" spans="7:23" s="279" customFormat="1">
      <c r="G444" s="278"/>
      <c r="H444" s="278"/>
      <c r="I444" s="278"/>
      <c r="J444" s="278"/>
      <c r="K444" s="278"/>
      <c r="L444" s="278"/>
      <c r="M444" s="278"/>
      <c r="N444" s="278"/>
      <c r="O444" s="278"/>
      <c r="P444" s="278"/>
      <c r="Q444" s="278"/>
      <c r="R444" s="278"/>
      <c r="S444" s="278"/>
      <c r="T444" s="278"/>
      <c r="U444" s="278"/>
      <c r="V444" s="278"/>
      <c r="W444" s="278"/>
    </row>
    <row r="445" spans="7:23" s="279" customFormat="1">
      <c r="G445" s="278"/>
      <c r="H445" s="278"/>
      <c r="I445" s="278"/>
      <c r="J445" s="278"/>
      <c r="K445" s="278"/>
      <c r="L445" s="278"/>
      <c r="M445" s="278"/>
      <c r="N445" s="278"/>
      <c r="O445" s="278"/>
      <c r="P445" s="278"/>
      <c r="Q445" s="278"/>
      <c r="R445" s="278"/>
      <c r="S445" s="278"/>
      <c r="T445" s="278"/>
      <c r="U445" s="278"/>
      <c r="V445" s="278"/>
      <c r="W445" s="278"/>
    </row>
    <row r="446" spans="7:23" s="279" customFormat="1">
      <c r="G446" s="278"/>
      <c r="H446" s="278"/>
      <c r="I446" s="278"/>
      <c r="J446" s="278"/>
      <c r="K446" s="278"/>
      <c r="L446" s="278"/>
      <c r="M446" s="278"/>
      <c r="N446" s="278"/>
      <c r="O446" s="278"/>
      <c r="P446" s="278"/>
      <c r="Q446" s="278"/>
      <c r="R446" s="278"/>
      <c r="S446" s="278"/>
      <c r="T446" s="278"/>
      <c r="U446" s="278"/>
      <c r="V446" s="278"/>
      <c r="W446" s="278"/>
    </row>
    <row r="447" spans="7:23" s="279" customFormat="1">
      <c r="G447" s="278"/>
      <c r="H447" s="278"/>
      <c r="I447" s="278"/>
      <c r="J447" s="278"/>
      <c r="K447" s="278"/>
      <c r="L447" s="278"/>
      <c r="M447" s="278"/>
      <c r="N447" s="278"/>
      <c r="O447" s="278"/>
      <c r="P447" s="278"/>
      <c r="Q447" s="278"/>
      <c r="R447" s="278"/>
      <c r="S447" s="278"/>
      <c r="T447" s="278"/>
      <c r="U447" s="278"/>
      <c r="V447" s="278"/>
      <c r="W447" s="278"/>
    </row>
    <row r="448" spans="7:23" s="279" customFormat="1">
      <c r="G448" s="278"/>
      <c r="H448" s="278"/>
      <c r="I448" s="278"/>
      <c r="J448" s="278"/>
      <c r="K448" s="278"/>
      <c r="L448" s="278"/>
      <c r="M448" s="278"/>
      <c r="N448" s="278"/>
      <c r="O448" s="278"/>
      <c r="P448" s="278"/>
      <c r="Q448" s="278"/>
      <c r="R448" s="278"/>
      <c r="S448" s="278"/>
      <c r="T448" s="278"/>
      <c r="U448" s="278"/>
      <c r="V448" s="278"/>
      <c r="W448" s="278"/>
    </row>
    <row r="449" spans="7:23" s="279" customFormat="1">
      <c r="G449" s="278"/>
      <c r="H449" s="278"/>
      <c r="I449" s="278"/>
      <c r="J449" s="278"/>
      <c r="K449" s="278"/>
      <c r="L449" s="278"/>
      <c r="M449" s="278"/>
      <c r="N449" s="278"/>
      <c r="O449" s="278"/>
      <c r="P449" s="278"/>
      <c r="Q449" s="278"/>
      <c r="R449" s="278"/>
      <c r="S449" s="278"/>
      <c r="T449" s="278"/>
      <c r="U449" s="278"/>
      <c r="V449" s="278"/>
      <c r="W449" s="278"/>
    </row>
    <row r="450" spans="7:23" s="279" customFormat="1">
      <c r="G450" s="278"/>
      <c r="H450" s="278"/>
      <c r="I450" s="278"/>
      <c r="J450" s="278"/>
      <c r="K450" s="278"/>
      <c r="L450" s="278"/>
      <c r="M450" s="278"/>
      <c r="N450" s="278"/>
      <c r="O450" s="278"/>
      <c r="P450" s="278"/>
      <c r="Q450" s="278"/>
      <c r="R450" s="278"/>
      <c r="S450" s="278"/>
      <c r="T450" s="278"/>
      <c r="U450" s="278"/>
      <c r="V450" s="278"/>
      <c r="W450" s="278"/>
    </row>
    <row r="451" spans="7:23" s="279" customFormat="1">
      <c r="G451" s="278"/>
      <c r="H451" s="278"/>
      <c r="I451" s="278"/>
      <c r="J451" s="278"/>
      <c r="K451" s="278"/>
      <c r="L451" s="278"/>
      <c r="M451" s="278"/>
      <c r="N451" s="278"/>
      <c r="O451" s="278"/>
      <c r="P451" s="278"/>
      <c r="Q451" s="278"/>
      <c r="R451" s="278"/>
      <c r="S451" s="278"/>
      <c r="T451" s="278"/>
      <c r="U451" s="278"/>
      <c r="V451" s="278"/>
      <c r="W451" s="278"/>
    </row>
    <row r="452" spans="7:23" s="279" customFormat="1">
      <c r="G452" s="278"/>
      <c r="H452" s="278"/>
      <c r="I452" s="278"/>
      <c r="J452" s="278"/>
      <c r="K452" s="278"/>
      <c r="L452" s="278"/>
      <c r="M452" s="278"/>
      <c r="N452" s="278"/>
      <c r="O452" s="278"/>
      <c r="P452" s="278"/>
      <c r="Q452" s="278"/>
      <c r="R452" s="278"/>
      <c r="S452" s="278"/>
      <c r="T452" s="278"/>
      <c r="U452" s="278"/>
      <c r="V452" s="278"/>
      <c r="W452" s="278"/>
    </row>
    <row r="453" spans="7:23" s="279" customFormat="1">
      <c r="G453" s="278"/>
      <c r="H453" s="278"/>
      <c r="I453" s="278"/>
      <c r="J453" s="278"/>
      <c r="K453" s="278"/>
      <c r="L453" s="278"/>
      <c r="M453" s="278"/>
      <c r="N453" s="278"/>
      <c r="O453" s="278"/>
      <c r="P453" s="278"/>
      <c r="Q453" s="278"/>
      <c r="R453" s="278"/>
      <c r="S453" s="278"/>
      <c r="T453" s="278"/>
      <c r="U453" s="278"/>
      <c r="V453" s="278"/>
      <c r="W453" s="278"/>
    </row>
    <row r="454" spans="7:23" s="279" customFormat="1">
      <c r="G454" s="278"/>
      <c r="H454" s="278"/>
      <c r="I454" s="278"/>
      <c r="J454" s="278"/>
      <c r="K454" s="278"/>
      <c r="L454" s="278"/>
      <c r="M454" s="278"/>
      <c r="N454" s="278"/>
      <c r="O454" s="278"/>
      <c r="P454" s="278"/>
      <c r="Q454" s="278"/>
      <c r="R454" s="278"/>
      <c r="S454" s="278"/>
      <c r="T454" s="278"/>
      <c r="U454" s="278"/>
      <c r="V454" s="278"/>
      <c r="W454" s="278"/>
    </row>
    <row r="455" spans="7:23" s="279" customFormat="1">
      <c r="G455" s="278"/>
      <c r="H455" s="278"/>
      <c r="I455" s="278"/>
      <c r="J455" s="278"/>
      <c r="K455" s="278"/>
      <c r="L455" s="278"/>
      <c r="M455" s="278"/>
      <c r="N455" s="278"/>
      <c r="O455" s="278"/>
      <c r="P455" s="278"/>
      <c r="Q455" s="278"/>
      <c r="R455" s="278"/>
      <c r="S455" s="278"/>
      <c r="T455" s="278"/>
      <c r="U455" s="278"/>
      <c r="V455" s="278"/>
      <c r="W455" s="278"/>
    </row>
    <row r="456" spans="7:23" s="279" customFormat="1">
      <c r="G456" s="278"/>
      <c r="H456" s="278"/>
      <c r="I456" s="278"/>
      <c r="J456" s="278"/>
      <c r="K456" s="278"/>
      <c r="L456" s="278"/>
      <c r="M456" s="278"/>
      <c r="N456" s="278"/>
      <c r="O456" s="278"/>
      <c r="P456" s="278"/>
      <c r="Q456" s="278"/>
      <c r="R456" s="278"/>
      <c r="S456" s="278"/>
      <c r="T456" s="278"/>
      <c r="U456" s="278"/>
      <c r="V456" s="278"/>
      <c r="W456" s="278"/>
    </row>
    <row r="457" spans="7:23" s="279" customFormat="1">
      <c r="G457" s="278"/>
      <c r="H457" s="278"/>
      <c r="I457" s="278"/>
      <c r="J457" s="278"/>
      <c r="K457" s="278"/>
      <c r="L457" s="278"/>
      <c r="M457" s="278"/>
      <c r="N457" s="278"/>
      <c r="O457" s="278"/>
      <c r="P457" s="278"/>
      <c r="Q457" s="278"/>
      <c r="R457" s="278"/>
      <c r="S457" s="278"/>
      <c r="T457" s="278"/>
      <c r="U457" s="278"/>
      <c r="V457" s="278"/>
      <c r="W457" s="278"/>
    </row>
    <row r="458" spans="7:23" s="279" customFormat="1">
      <c r="G458" s="278"/>
      <c r="H458" s="278"/>
      <c r="I458" s="278"/>
      <c r="J458" s="278"/>
      <c r="K458" s="278"/>
      <c r="L458" s="278"/>
      <c r="M458" s="278"/>
      <c r="N458" s="278"/>
      <c r="O458" s="278"/>
      <c r="P458" s="278"/>
      <c r="Q458" s="278"/>
      <c r="R458" s="278"/>
      <c r="S458" s="278"/>
      <c r="T458" s="278"/>
      <c r="U458" s="278"/>
      <c r="V458" s="278"/>
      <c r="W458" s="278"/>
    </row>
    <row r="459" spans="7:23" s="279" customFormat="1">
      <c r="G459" s="278"/>
      <c r="H459" s="278"/>
      <c r="I459" s="278"/>
      <c r="J459" s="278"/>
      <c r="K459" s="278"/>
      <c r="L459" s="278"/>
      <c r="M459" s="278"/>
      <c r="N459" s="278"/>
      <c r="O459" s="278"/>
      <c r="P459" s="278"/>
      <c r="Q459" s="278"/>
      <c r="R459" s="278"/>
      <c r="S459" s="278"/>
      <c r="T459" s="278"/>
      <c r="U459" s="278"/>
      <c r="V459" s="278"/>
      <c r="W459" s="278"/>
    </row>
    <row r="460" spans="7:23" s="279" customFormat="1">
      <c r="G460" s="278"/>
      <c r="H460" s="278"/>
      <c r="I460" s="278"/>
      <c r="J460" s="278"/>
      <c r="K460" s="278"/>
      <c r="L460" s="278"/>
      <c r="M460" s="278"/>
      <c r="N460" s="278"/>
      <c r="O460" s="278"/>
      <c r="P460" s="278"/>
      <c r="Q460" s="278"/>
      <c r="R460" s="278"/>
      <c r="S460" s="278"/>
      <c r="T460" s="278"/>
      <c r="U460" s="278"/>
      <c r="V460" s="278"/>
      <c r="W460" s="278"/>
    </row>
    <row r="461" spans="7:23" s="279" customFormat="1">
      <c r="G461" s="278"/>
      <c r="H461" s="278"/>
      <c r="I461" s="278"/>
      <c r="J461" s="278"/>
      <c r="K461" s="278"/>
      <c r="L461" s="278"/>
      <c r="M461" s="278"/>
      <c r="N461" s="278"/>
      <c r="O461" s="278"/>
      <c r="P461" s="278"/>
      <c r="Q461" s="278"/>
      <c r="R461" s="278"/>
      <c r="S461" s="278"/>
      <c r="T461" s="278"/>
      <c r="U461" s="278"/>
      <c r="V461" s="278"/>
      <c r="W461" s="278"/>
    </row>
    <row r="462" spans="7:23" s="279" customFormat="1">
      <c r="G462" s="278"/>
      <c r="H462" s="278"/>
      <c r="I462" s="278"/>
      <c r="J462" s="278"/>
      <c r="K462" s="278"/>
      <c r="L462" s="278"/>
      <c r="M462" s="278"/>
      <c r="N462" s="278"/>
      <c r="O462" s="278"/>
      <c r="P462" s="278"/>
      <c r="Q462" s="278"/>
      <c r="R462" s="278"/>
      <c r="S462" s="278"/>
      <c r="T462" s="278"/>
      <c r="U462" s="278"/>
      <c r="V462" s="278"/>
      <c r="W462" s="278"/>
    </row>
    <row r="463" spans="7:23" s="279" customFormat="1">
      <c r="G463" s="278"/>
      <c r="H463" s="278"/>
      <c r="I463" s="278"/>
      <c r="J463" s="278"/>
      <c r="K463" s="278"/>
      <c r="L463" s="278"/>
      <c r="M463" s="278"/>
      <c r="N463" s="278"/>
      <c r="O463" s="278"/>
      <c r="P463" s="278"/>
      <c r="Q463" s="278"/>
      <c r="R463" s="278"/>
      <c r="S463" s="278"/>
      <c r="T463" s="278"/>
      <c r="U463" s="278"/>
      <c r="V463" s="278"/>
      <c r="W463" s="278"/>
    </row>
    <row r="464" spans="7:23" s="279" customFormat="1">
      <c r="G464" s="278"/>
      <c r="H464" s="278"/>
      <c r="I464" s="278"/>
      <c r="J464" s="278"/>
      <c r="K464" s="278"/>
      <c r="L464" s="278"/>
      <c r="M464" s="278"/>
      <c r="N464" s="278"/>
      <c r="O464" s="278"/>
      <c r="P464" s="278"/>
      <c r="Q464" s="278"/>
      <c r="R464" s="278"/>
      <c r="S464" s="278"/>
      <c r="T464" s="278"/>
      <c r="U464" s="278"/>
      <c r="V464" s="278"/>
      <c r="W464" s="278"/>
    </row>
    <row r="465" spans="7:23" s="279" customFormat="1">
      <c r="G465" s="278"/>
      <c r="H465" s="278"/>
      <c r="I465" s="278"/>
      <c r="J465" s="278"/>
      <c r="K465" s="278"/>
      <c r="L465" s="278"/>
      <c r="M465" s="278"/>
      <c r="N465" s="278"/>
      <c r="O465" s="278"/>
      <c r="P465" s="278"/>
      <c r="Q465" s="278"/>
      <c r="R465" s="278"/>
      <c r="S465" s="278"/>
      <c r="T465" s="278"/>
      <c r="U465" s="278"/>
      <c r="V465" s="278"/>
      <c r="W465" s="278"/>
    </row>
    <row r="466" spans="7:23" s="279" customFormat="1">
      <c r="G466" s="278"/>
      <c r="H466" s="278"/>
      <c r="I466" s="278"/>
      <c r="J466" s="278"/>
      <c r="K466" s="278"/>
      <c r="L466" s="278"/>
      <c r="M466" s="278"/>
      <c r="N466" s="278"/>
      <c r="O466" s="278"/>
      <c r="P466" s="278"/>
      <c r="Q466" s="278"/>
      <c r="R466" s="278"/>
      <c r="S466" s="278"/>
      <c r="T466" s="278"/>
      <c r="U466" s="278"/>
      <c r="V466" s="278"/>
      <c r="W466" s="278"/>
    </row>
    <row r="467" spans="7:23" s="279" customFormat="1">
      <c r="G467" s="278"/>
      <c r="H467" s="278"/>
      <c r="I467" s="278"/>
      <c r="J467" s="278"/>
      <c r="K467" s="278"/>
      <c r="L467" s="278"/>
      <c r="M467" s="278"/>
      <c r="N467" s="278"/>
      <c r="O467" s="278"/>
      <c r="P467" s="278"/>
      <c r="Q467" s="278"/>
      <c r="R467" s="278"/>
      <c r="S467" s="278"/>
      <c r="T467" s="278"/>
      <c r="U467" s="278"/>
      <c r="V467" s="278"/>
      <c r="W467" s="278"/>
    </row>
    <row r="468" spans="7:23" s="279" customFormat="1">
      <c r="G468" s="278"/>
      <c r="H468" s="278"/>
      <c r="I468" s="278"/>
      <c r="J468" s="278"/>
      <c r="K468" s="278"/>
      <c r="L468" s="278"/>
      <c r="M468" s="278"/>
      <c r="N468" s="278"/>
      <c r="O468" s="278"/>
      <c r="P468" s="278"/>
      <c r="Q468" s="278"/>
      <c r="R468" s="278"/>
      <c r="S468" s="278"/>
      <c r="T468" s="278"/>
      <c r="U468" s="278"/>
      <c r="V468" s="278"/>
      <c r="W468" s="278"/>
    </row>
    <row r="469" spans="7:23" s="279" customFormat="1">
      <c r="G469" s="278"/>
      <c r="H469" s="278"/>
      <c r="I469" s="278"/>
      <c r="J469" s="278"/>
      <c r="K469" s="278"/>
      <c r="L469" s="278"/>
      <c r="M469" s="278"/>
      <c r="N469" s="278"/>
      <c r="O469" s="278"/>
      <c r="P469" s="278"/>
      <c r="Q469" s="278"/>
      <c r="R469" s="278"/>
      <c r="S469" s="278"/>
      <c r="T469" s="278"/>
      <c r="U469" s="278"/>
      <c r="V469" s="278"/>
      <c r="W469" s="278"/>
    </row>
    <row r="470" spans="7:23" s="279" customFormat="1">
      <c r="G470" s="278"/>
      <c r="H470" s="278"/>
      <c r="I470" s="278"/>
      <c r="J470" s="278"/>
      <c r="K470" s="278"/>
      <c r="L470" s="278"/>
      <c r="M470" s="278"/>
      <c r="N470" s="278"/>
      <c r="O470" s="278"/>
      <c r="P470" s="278"/>
      <c r="Q470" s="278"/>
      <c r="R470" s="278"/>
      <c r="S470" s="278"/>
      <c r="T470" s="278"/>
      <c r="U470" s="278"/>
      <c r="V470" s="278"/>
      <c r="W470" s="278"/>
    </row>
    <row r="471" spans="7:23" s="279" customFormat="1">
      <c r="G471" s="278"/>
      <c r="H471" s="278"/>
      <c r="I471" s="278"/>
      <c r="J471" s="278"/>
      <c r="K471" s="278"/>
      <c r="L471" s="278"/>
      <c r="M471" s="278"/>
      <c r="N471" s="278"/>
      <c r="O471" s="278"/>
      <c r="P471" s="278"/>
      <c r="Q471" s="278"/>
      <c r="R471" s="278"/>
      <c r="S471" s="278"/>
      <c r="T471" s="278"/>
      <c r="U471" s="278"/>
      <c r="V471" s="278"/>
      <c r="W471" s="278"/>
    </row>
    <row r="472" spans="7:23" s="279" customFormat="1">
      <c r="G472" s="278"/>
      <c r="H472" s="278"/>
      <c r="I472" s="278"/>
      <c r="J472" s="278"/>
      <c r="K472" s="278"/>
      <c r="L472" s="278"/>
      <c r="M472" s="278"/>
      <c r="N472" s="278"/>
      <c r="O472" s="278"/>
      <c r="P472" s="278"/>
      <c r="Q472" s="278"/>
      <c r="R472" s="278"/>
      <c r="S472" s="278"/>
      <c r="T472" s="278"/>
      <c r="U472" s="278"/>
      <c r="V472" s="278"/>
      <c r="W472" s="278"/>
    </row>
    <row r="473" spans="7:23" s="279" customFormat="1">
      <c r="G473" s="278"/>
      <c r="H473" s="278"/>
      <c r="I473" s="278"/>
      <c r="J473" s="278"/>
      <c r="K473" s="278"/>
      <c r="L473" s="278"/>
      <c r="M473" s="278"/>
      <c r="N473" s="278"/>
      <c r="O473" s="278"/>
      <c r="P473" s="278"/>
      <c r="Q473" s="278"/>
      <c r="R473" s="278"/>
      <c r="S473" s="278"/>
      <c r="T473" s="278"/>
      <c r="U473" s="278"/>
      <c r="V473" s="278"/>
      <c r="W473" s="278"/>
    </row>
    <row r="474" spans="7:23" s="279" customFormat="1">
      <c r="G474" s="278"/>
      <c r="H474" s="278"/>
      <c r="I474" s="278"/>
      <c r="J474" s="278"/>
      <c r="K474" s="278"/>
      <c r="L474" s="278"/>
      <c r="M474" s="278"/>
      <c r="N474" s="278"/>
      <c r="O474" s="278"/>
      <c r="P474" s="278"/>
      <c r="Q474" s="278"/>
      <c r="R474" s="278"/>
      <c r="S474" s="278"/>
      <c r="T474" s="278"/>
      <c r="U474" s="278"/>
      <c r="V474" s="278"/>
      <c r="W474" s="278"/>
    </row>
    <row r="475" spans="7:23" s="279" customFormat="1">
      <c r="G475" s="278"/>
      <c r="H475" s="278"/>
      <c r="I475" s="278"/>
      <c r="J475" s="278"/>
      <c r="K475" s="278"/>
      <c r="L475" s="278"/>
      <c r="M475" s="278"/>
      <c r="N475" s="278"/>
      <c r="O475" s="278"/>
      <c r="P475" s="278"/>
      <c r="Q475" s="278"/>
      <c r="R475" s="278"/>
      <c r="S475" s="278"/>
      <c r="T475" s="278"/>
      <c r="U475" s="278"/>
      <c r="V475" s="278"/>
      <c r="W475" s="278"/>
    </row>
    <row r="476" spans="7:23" s="279" customFormat="1">
      <c r="G476" s="278"/>
      <c r="H476" s="278"/>
      <c r="I476" s="278"/>
      <c r="J476" s="278"/>
      <c r="K476" s="278"/>
      <c r="L476" s="278"/>
      <c r="M476" s="278"/>
      <c r="N476" s="278"/>
      <c r="O476" s="278"/>
      <c r="P476" s="278"/>
      <c r="Q476" s="278"/>
      <c r="R476" s="278"/>
      <c r="S476" s="278"/>
      <c r="T476" s="278"/>
      <c r="U476" s="278"/>
      <c r="V476" s="278"/>
      <c r="W476" s="278"/>
    </row>
    <row r="477" spans="7:23" s="279" customFormat="1">
      <c r="G477" s="278"/>
      <c r="H477" s="278"/>
      <c r="I477" s="278"/>
      <c r="J477" s="278"/>
      <c r="K477" s="278"/>
      <c r="L477" s="278"/>
      <c r="M477" s="278"/>
      <c r="N477" s="278"/>
      <c r="O477" s="278"/>
      <c r="P477" s="278"/>
      <c r="Q477" s="278"/>
      <c r="R477" s="278"/>
      <c r="S477" s="278"/>
      <c r="T477" s="278"/>
      <c r="U477" s="278"/>
      <c r="V477" s="278"/>
      <c r="W477" s="278"/>
    </row>
    <row r="478" spans="7:23" s="279" customFormat="1">
      <c r="G478" s="278"/>
      <c r="H478" s="278"/>
      <c r="I478" s="278"/>
      <c r="J478" s="278"/>
      <c r="K478" s="278"/>
      <c r="L478" s="278"/>
      <c r="M478" s="278"/>
      <c r="N478" s="278"/>
      <c r="O478" s="278"/>
      <c r="P478" s="278"/>
      <c r="Q478" s="278"/>
      <c r="R478" s="278"/>
      <c r="S478" s="278"/>
      <c r="T478" s="278"/>
      <c r="U478" s="278"/>
      <c r="V478" s="278"/>
      <c r="W478" s="278"/>
    </row>
    <row r="479" spans="7:23" s="279" customFormat="1">
      <c r="G479" s="278"/>
      <c r="H479" s="278"/>
      <c r="I479" s="278"/>
      <c r="J479" s="278"/>
      <c r="K479" s="278"/>
      <c r="L479" s="278"/>
      <c r="M479" s="278"/>
      <c r="N479" s="278"/>
      <c r="O479" s="278"/>
      <c r="P479" s="278"/>
      <c r="Q479" s="278"/>
      <c r="R479" s="278"/>
      <c r="S479" s="278"/>
      <c r="T479" s="278"/>
      <c r="U479" s="278"/>
      <c r="V479" s="278"/>
      <c r="W479" s="278"/>
    </row>
    <row r="480" spans="7:23" s="279" customFormat="1">
      <c r="G480" s="278"/>
      <c r="H480" s="278"/>
      <c r="I480" s="278"/>
      <c r="J480" s="278"/>
      <c r="K480" s="278"/>
      <c r="L480" s="278"/>
      <c r="M480" s="278"/>
      <c r="N480" s="278"/>
      <c r="O480" s="278"/>
      <c r="P480" s="278"/>
      <c r="Q480" s="278"/>
      <c r="R480" s="278"/>
      <c r="S480" s="278"/>
      <c r="T480" s="278"/>
      <c r="U480" s="278"/>
      <c r="V480" s="278"/>
      <c r="W480" s="278"/>
    </row>
    <row r="481" spans="7:23" s="279" customFormat="1">
      <c r="G481" s="278"/>
      <c r="H481" s="278"/>
      <c r="I481" s="278"/>
      <c r="J481" s="278"/>
      <c r="K481" s="278"/>
      <c r="L481" s="278"/>
      <c r="M481" s="278"/>
      <c r="N481" s="278"/>
      <c r="O481" s="278"/>
      <c r="P481" s="278"/>
      <c r="Q481" s="278"/>
      <c r="R481" s="278"/>
      <c r="S481" s="278"/>
      <c r="T481" s="278"/>
      <c r="U481" s="278"/>
      <c r="V481" s="278"/>
      <c r="W481" s="278"/>
    </row>
    <row r="482" spans="7:23" s="279" customFormat="1">
      <c r="G482" s="278"/>
      <c r="H482" s="278"/>
      <c r="I482" s="278"/>
      <c r="J482" s="278"/>
      <c r="K482" s="278"/>
      <c r="L482" s="278"/>
      <c r="M482" s="278"/>
      <c r="N482" s="278"/>
      <c r="O482" s="278"/>
      <c r="P482" s="278"/>
      <c r="Q482" s="278"/>
      <c r="R482" s="278"/>
      <c r="S482" s="278"/>
      <c r="T482" s="278"/>
      <c r="U482" s="278"/>
      <c r="V482" s="278"/>
      <c r="W482" s="278"/>
    </row>
    <row r="483" spans="7:23" s="279" customFormat="1">
      <c r="G483" s="278"/>
      <c r="H483" s="278"/>
      <c r="I483" s="278"/>
      <c r="J483" s="278"/>
      <c r="K483" s="278"/>
      <c r="L483" s="278"/>
      <c r="M483" s="278"/>
      <c r="N483" s="278"/>
      <c r="O483" s="278"/>
      <c r="P483" s="278"/>
      <c r="Q483" s="278"/>
      <c r="R483" s="278"/>
      <c r="S483" s="278"/>
      <c r="T483" s="278"/>
      <c r="U483" s="278"/>
      <c r="V483" s="278"/>
      <c r="W483" s="278"/>
    </row>
    <row r="484" spans="7:23" s="279" customFormat="1">
      <c r="G484" s="278"/>
      <c r="H484" s="278"/>
      <c r="I484" s="278"/>
      <c r="J484" s="278"/>
      <c r="K484" s="278"/>
      <c r="L484" s="278"/>
      <c r="M484" s="278"/>
      <c r="N484" s="278"/>
      <c r="O484" s="278"/>
      <c r="P484" s="278"/>
      <c r="Q484" s="278"/>
      <c r="R484" s="278"/>
      <c r="S484" s="278"/>
      <c r="T484" s="278"/>
      <c r="U484" s="278"/>
      <c r="V484" s="278"/>
      <c r="W484" s="278"/>
    </row>
    <row r="485" spans="7:23" s="279" customFormat="1">
      <c r="G485" s="278"/>
      <c r="H485" s="278"/>
      <c r="I485" s="278"/>
      <c r="J485" s="278"/>
      <c r="K485" s="278"/>
      <c r="L485" s="278"/>
      <c r="M485" s="278"/>
      <c r="N485" s="278"/>
      <c r="O485" s="278"/>
      <c r="P485" s="278"/>
      <c r="Q485" s="278"/>
      <c r="R485" s="278"/>
      <c r="S485" s="278"/>
      <c r="T485" s="278"/>
      <c r="U485" s="278"/>
      <c r="V485" s="278"/>
      <c r="W485" s="278"/>
    </row>
    <row r="486" spans="7:23" s="279" customFormat="1">
      <c r="G486" s="278"/>
      <c r="H486" s="278"/>
      <c r="I486" s="278"/>
      <c r="J486" s="278"/>
      <c r="K486" s="278"/>
      <c r="L486" s="278"/>
      <c r="M486" s="278"/>
      <c r="N486" s="278"/>
      <c r="O486" s="278"/>
      <c r="P486" s="278"/>
      <c r="Q486" s="278"/>
      <c r="R486" s="278"/>
      <c r="S486" s="278"/>
      <c r="T486" s="278"/>
      <c r="U486" s="278"/>
      <c r="V486" s="278"/>
      <c r="W486" s="278"/>
    </row>
    <row r="487" spans="7:23" s="279" customFormat="1">
      <c r="G487" s="278"/>
      <c r="H487" s="278"/>
      <c r="I487" s="278"/>
      <c r="J487" s="278"/>
      <c r="K487" s="278"/>
      <c r="L487" s="278"/>
      <c r="M487" s="278"/>
      <c r="N487" s="278"/>
      <c r="O487" s="278"/>
      <c r="P487" s="278"/>
      <c r="Q487" s="278"/>
      <c r="R487" s="278"/>
      <c r="S487" s="278"/>
      <c r="T487" s="278"/>
      <c r="U487" s="278"/>
      <c r="V487" s="278"/>
      <c r="W487" s="278"/>
    </row>
    <row r="488" spans="7:23" s="279" customFormat="1">
      <c r="G488" s="278"/>
      <c r="H488" s="278"/>
      <c r="I488" s="278"/>
      <c r="J488" s="278"/>
      <c r="K488" s="278"/>
      <c r="L488" s="278"/>
      <c r="M488" s="278"/>
      <c r="N488" s="278"/>
      <c r="O488" s="278"/>
      <c r="P488" s="278"/>
      <c r="Q488" s="278"/>
      <c r="R488" s="278"/>
      <c r="S488" s="278"/>
      <c r="T488" s="278"/>
      <c r="U488" s="278"/>
      <c r="V488" s="278"/>
      <c r="W488" s="278"/>
    </row>
    <row r="489" spans="7:23" s="279" customFormat="1">
      <c r="G489" s="278"/>
      <c r="H489" s="278"/>
      <c r="I489" s="278"/>
      <c r="J489" s="278"/>
      <c r="K489" s="278"/>
      <c r="L489" s="278"/>
      <c r="M489" s="278"/>
      <c r="N489" s="278"/>
      <c r="O489" s="278"/>
      <c r="P489" s="278"/>
      <c r="Q489" s="278"/>
      <c r="R489" s="278"/>
      <c r="S489" s="278"/>
      <c r="T489" s="278"/>
      <c r="U489" s="278"/>
      <c r="V489" s="278"/>
      <c r="W489" s="278"/>
    </row>
    <row r="490" spans="7:23" s="279" customFormat="1">
      <c r="G490" s="278"/>
      <c r="H490" s="278"/>
      <c r="I490" s="278"/>
      <c r="J490" s="278"/>
      <c r="K490" s="278"/>
      <c r="L490" s="278"/>
      <c r="M490" s="278"/>
      <c r="N490" s="278"/>
      <c r="O490" s="278"/>
      <c r="P490" s="278"/>
      <c r="Q490" s="278"/>
      <c r="R490" s="278"/>
      <c r="S490" s="278"/>
      <c r="T490" s="278"/>
      <c r="U490" s="278"/>
      <c r="V490" s="278"/>
      <c r="W490" s="278"/>
    </row>
    <row r="491" spans="7:23" s="279" customFormat="1">
      <c r="G491" s="278"/>
      <c r="H491" s="278"/>
      <c r="I491" s="278"/>
      <c r="J491" s="278"/>
      <c r="K491" s="278"/>
      <c r="L491" s="278"/>
      <c r="M491" s="278"/>
      <c r="N491" s="278"/>
      <c r="O491" s="278"/>
      <c r="P491" s="278"/>
      <c r="Q491" s="278"/>
      <c r="R491" s="278"/>
      <c r="S491" s="278"/>
      <c r="T491" s="278"/>
      <c r="U491" s="278"/>
      <c r="V491" s="278"/>
      <c r="W491" s="278"/>
    </row>
    <row r="492" spans="7:23" s="279" customFormat="1">
      <c r="G492" s="278"/>
      <c r="H492" s="278"/>
      <c r="I492" s="278"/>
      <c r="J492" s="278"/>
      <c r="K492" s="278"/>
      <c r="L492" s="278"/>
      <c r="M492" s="278"/>
      <c r="N492" s="278"/>
      <c r="O492" s="278"/>
      <c r="P492" s="278"/>
      <c r="Q492" s="278"/>
      <c r="R492" s="278"/>
      <c r="S492" s="278"/>
      <c r="T492" s="278"/>
      <c r="U492" s="278"/>
      <c r="V492" s="278"/>
      <c r="W492" s="278"/>
    </row>
    <row r="493" spans="7:23" s="279" customFormat="1">
      <c r="G493" s="278"/>
      <c r="H493" s="278"/>
      <c r="I493" s="278"/>
      <c r="J493" s="278"/>
      <c r="K493" s="278"/>
      <c r="L493" s="278"/>
      <c r="M493" s="278"/>
      <c r="N493" s="278"/>
      <c r="O493" s="278"/>
      <c r="P493" s="278"/>
      <c r="Q493" s="278"/>
      <c r="R493" s="278"/>
      <c r="S493" s="278"/>
      <c r="T493" s="278"/>
      <c r="U493" s="278"/>
      <c r="V493" s="278"/>
      <c r="W493" s="278"/>
    </row>
    <row r="494" spans="7:23" s="279" customFormat="1">
      <c r="G494" s="278"/>
      <c r="H494" s="278"/>
      <c r="I494" s="278"/>
      <c r="J494" s="278"/>
      <c r="K494" s="278"/>
      <c r="L494" s="278"/>
      <c r="M494" s="278"/>
      <c r="N494" s="278"/>
      <c r="O494" s="278"/>
      <c r="P494" s="278"/>
      <c r="Q494" s="278"/>
      <c r="R494" s="278"/>
      <c r="S494" s="278"/>
      <c r="T494" s="278"/>
      <c r="U494" s="278"/>
      <c r="V494" s="278"/>
      <c r="W494" s="278"/>
    </row>
    <row r="495" spans="7:23" s="279" customFormat="1">
      <c r="G495" s="278"/>
      <c r="H495" s="278"/>
      <c r="I495" s="278"/>
      <c r="J495" s="278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  <c r="V495" s="278"/>
      <c r="W495" s="278"/>
    </row>
    <row r="496" spans="7:23" s="279" customFormat="1">
      <c r="G496" s="278"/>
      <c r="H496" s="278"/>
      <c r="I496" s="278"/>
      <c r="J496" s="278"/>
      <c r="K496" s="278"/>
      <c r="L496" s="278"/>
      <c r="M496" s="278"/>
      <c r="N496" s="278"/>
      <c r="O496" s="278"/>
      <c r="P496" s="278"/>
      <c r="Q496" s="278"/>
      <c r="R496" s="278"/>
      <c r="S496" s="278"/>
      <c r="T496" s="278"/>
      <c r="U496" s="278"/>
      <c r="V496" s="278"/>
      <c r="W496" s="278"/>
    </row>
    <row r="497" spans="7:23" s="279" customFormat="1">
      <c r="G497" s="278"/>
      <c r="H497" s="278"/>
      <c r="I497" s="278"/>
      <c r="J497" s="278"/>
      <c r="K497" s="278"/>
      <c r="L497" s="278"/>
      <c r="M497" s="278"/>
      <c r="N497" s="278"/>
      <c r="O497" s="278"/>
      <c r="P497" s="278"/>
      <c r="Q497" s="278"/>
      <c r="R497" s="278"/>
      <c r="S497" s="278"/>
      <c r="T497" s="278"/>
      <c r="U497" s="278"/>
      <c r="V497" s="278"/>
      <c r="W497" s="278"/>
    </row>
    <row r="498" spans="7:23" s="279" customFormat="1">
      <c r="G498" s="278"/>
      <c r="H498" s="278"/>
      <c r="I498" s="278"/>
      <c r="J498" s="278"/>
      <c r="K498" s="278"/>
      <c r="L498" s="278"/>
      <c r="M498" s="278"/>
      <c r="N498" s="278"/>
      <c r="O498" s="278"/>
      <c r="P498" s="278"/>
      <c r="Q498" s="278"/>
      <c r="R498" s="278"/>
      <c r="S498" s="278"/>
      <c r="T498" s="278"/>
      <c r="U498" s="278"/>
      <c r="V498" s="278"/>
      <c r="W498" s="278"/>
    </row>
    <row r="499" spans="7:23" s="279" customFormat="1">
      <c r="G499" s="278"/>
      <c r="H499" s="278"/>
      <c r="I499" s="278"/>
      <c r="J499" s="278"/>
      <c r="K499" s="278"/>
      <c r="L499" s="278"/>
      <c r="M499" s="278"/>
      <c r="N499" s="278"/>
      <c r="O499" s="278"/>
      <c r="P499" s="278"/>
      <c r="Q499" s="278"/>
      <c r="R499" s="278"/>
      <c r="S499" s="278"/>
      <c r="T499" s="278"/>
      <c r="U499" s="278"/>
      <c r="V499" s="278"/>
      <c r="W499" s="278"/>
    </row>
    <row r="500" spans="7:23" s="279" customFormat="1">
      <c r="G500" s="278"/>
      <c r="H500" s="278"/>
      <c r="I500" s="278"/>
      <c r="J500" s="278"/>
      <c r="K500" s="278"/>
      <c r="L500" s="278"/>
      <c r="M500" s="278"/>
      <c r="N500" s="278"/>
      <c r="O500" s="278"/>
      <c r="P500" s="278"/>
      <c r="Q500" s="278"/>
      <c r="R500" s="278"/>
      <c r="S500" s="278"/>
      <c r="T500" s="278"/>
      <c r="U500" s="278"/>
      <c r="V500" s="278"/>
      <c r="W500" s="278"/>
    </row>
    <row r="501" spans="7:23" s="279" customFormat="1">
      <c r="G501" s="278"/>
      <c r="H501" s="278"/>
      <c r="I501" s="278"/>
      <c r="J501" s="278"/>
      <c r="K501" s="278"/>
      <c r="L501" s="278"/>
      <c r="M501" s="278"/>
      <c r="N501" s="278"/>
      <c r="O501" s="278"/>
      <c r="P501" s="278"/>
      <c r="Q501" s="278"/>
      <c r="R501" s="278"/>
      <c r="S501" s="278"/>
      <c r="T501" s="278"/>
      <c r="U501" s="278"/>
      <c r="V501" s="278"/>
      <c r="W501" s="278"/>
    </row>
    <row r="502" spans="7:23" s="279" customFormat="1">
      <c r="G502" s="278"/>
      <c r="H502" s="278"/>
      <c r="I502" s="278"/>
      <c r="J502" s="278"/>
      <c r="K502" s="278"/>
      <c r="L502" s="278"/>
      <c r="M502" s="278"/>
      <c r="N502" s="278"/>
      <c r="O502" s="278"/>
      <c r="P502" s="278"/>
      <c r="Q502" s="278"/>
      <c r="R502" s="278"/>
      <c r="S502" s="278"/>
      <c r="T502" s="278"/>
      <c r="U502" s="278"/>
      <c r="V502" s="278"/>
      <c r="W502" s="278"/>
    </row>
    <row r="503" spans="7:23" s="279" customFormat="1">
      <c r="G503" s="278"/>
      <c r="H503" s="278"/>
      <c r="I503" s="278"/>
      <c r="J503" s="278"/>
      <c r="K503" s="278"/>
      <c r="L503" s="278"/>
      <c r="M503" s="278"/>
      <c r="N503" s="278"/>
      <c r="O503" s="278"/>
      <c r="P503" s="278"/>
      <c r="Q503" s="278"/>
      <c r="R503" s="278"/>
      <c r="S503" s="278"/>
      <c r="T503" s="278"/>
      <c r="U503" s="278"/>
      <c r="V503" s="278"/>
      <c r="W503" s="278"/>
    </row>
    <row r="504" spans="7:23" s="279" customFormat="1">
      <c r="G504" s="278"/>
      <c r="H504" s="278"/>
      <c r="I504" s="278"/>
      <c r="J504" s="278"/>
      <c r="K504" s="278"/>
      <c r="L504" s="278"/>
      <c r="M504" s="278"/>
      <c r="N504" s="278"/>
      <c r="O504" s="278"/>
      <c r="P504" s="278"/>
      <c r="Q504" s="278"/>
      <c r="R504" s="278"/>
      <c r="S504" s="278"/>
      <c r="T504" s="278"/>
      <c r="U504" s="278"/>
      <c r="V504" s="278"/>
      <c r="W504" s="278"/>
    </row>
    <row r="505" spans="7:23" s="279" customFormat="1">
      <c r="G505" s="278"/>
      <c r="H505" s="278"/>
      <c r="I505" s="278"/>
      <c r="J505" s="278"/>
      <c r="K505" s="278"/>
      <c r="L505" s="278"/>
      <c r="M505" s="278"/>
      <c r="N505" s="278"/>
      <c r="O505" s="278"/>
      <c r="P505" s="278"/>
      <c r="Q505" s="278"/>
      <c r="R505" s="278"/>
      <c r="S505" s="278"/>
      <c r="T505" s="278"/>
      <c r="U505" s="278"/>
      <c r="V505" s="278"/>
      <c r="W505" s="278"/>
    </row>
    <row r="506" spans="7:23" s="279" customFormat="1">
      <c r="G506" s="278"/>
      <c r="H506" s="278"/>
      <c r="I506" s="278"/>
      <c r="J506" s="278"/>
      <c r="K506" s="278"/>
      <c r="L506" s="278"/>
      <c r="M506" s="278"/>
      <c r="N506" s="278"/>
      <c r="O506" s="278"/>
      <c r="P506" s="278"/>
      <c r="Q506" s="278"/>
      <c r="R506" s="278"/>
      <c r="S506" s="278"/>
      <c r="T506" s="278"/>
      <c r="U506" s="278"/>
      <c r="V506" s="278"/>
      <c r="W506" s="278"/>
    </row>
    <row r="507" spans="7:23" s="279" customFormat="1">
      <c r="G507" s="278"/>
      <c r="H507" s="278"/>
      <c r="I507" s="278"/>
      <c r="J507" s="278"/>
      <c r="K507" s="278"/>
      <c r="L507" s="278"/>
      <c r="M507" s="278"/>
      <c r="N507" s="278"/>
      <c r="O507" s="278"/>
      <c r="P507" s="278"/>
      <c r="Q507" s="278"/>
      <c r="R507" s="278"/>
      <c r="S507" s="278"/>
      <c r="T507" s="278"/>
      <c r="U507" s="278"/>
      <c r="V507" s="278"/>
      <c r="W507" s="278"/>
    </row>
    <row r="508" spans="7:23" s="279" customFormat="1">
      <c r="G508" s="278"/>
      <c r="H508" s="278"/>
      <c r="I508" s="278"/>
      <c r="J508" s="278"/>
      <c r="K508" s="278"/>
      <c r="L508" s="278"/>
      <c r="M508" s="278"/>
      <c r="N508" s="278"/>
      <c r="O508" s="278"/>
      <c r="P508" s="278"/>
      <c r="Q508" s="278"/>
      <c r="R508" s="278"/>
      <c r="S508" s="278"/>
      <c r="T508" s="278"/>
      <c r="U508" s="278"/>
      <c r="V508" s="278"/>
      <c r="W508" s="278"/>
    </row>
    <row r="509" spans="7:23" s="279" customFormat="1">
      <c r="G509" s="278"/>
      <c r="H509" s="278"/>
      <c r="I509" s="278"/>
      <c r="J509" s="278"/>
      <c r="K509" s="278"/>
      <c r="L509" s="278"/>
      <c r="M509" s="278"/>
      <c r="N509" s="278"/>
      <c r="O509" s="278"/>
      <c r="P509" s="278"/>
      <c r="Q509" s="278"/>
      <c r="R509" s="278"/>
      <c r="S509" s="278"/>
      <c r="T509" s="278"/>
      <c r="U509" s="278"/>
      <c r="V509" s="278"/>
      <c r="W509" s="278"/>
    </row>
    <row r="510" spans="7:23" s="279" customFormat="1">
      <c r="G510" s="278"/>
      <c r="H510" s="278"/>
      <c r="I510" s="278"/>
      <c r="J510" s="278"/>
      <c r="K510" s="278"/>
      <c r="L510" s="278"/>
      <c r="M510" s="278"/>
      <c r="N510" s="278"/>
      <c r="O510" s="278"/>
      <c r="P510" s="278"/>
      <c r="Q510" s="278"/>
      <c r="R510" s="278"/>
      <c r="S510" s="278"/>
      <c r="T510" s="278"/>
      <c r="U510" s="278"/>
      <c r="V510" s="278"/>
      <c r="W510" s="278"/>
    </row>
    <row r="511" spans="7:23" s="279" customFormat="1">
      <c r="G511" s="278"/>
      <c r="H511" s="278"/>
      <c r="I511" s="278"/>
      <c r="J511" s="278"/>
      <c r="K511" s="278"/>
      <c r="L511" s="278"/>
      <c r="M511" s="278"/>
      <c r="N511" s="278"/>
      <c r="O511" s="278"/>
      <c r="P511" s="278"/>
      <c r="Q511" s="278"/>
      <c r="R511" s="278"/>
      <c r="S511" s="278"/>
      <c r="T511" s="278"/>
      <c r="U511" s="278"/>
      <c r="V511" s="278"/>
      <c r="W511" s="278"/>
    </row>
    <row r="512" spans="7:23" s="279" customFormat="1">
      <c r="G512" s="278"/>
      <c r="H512" s="278"/>
      <c r="I512" s="278"/>
      <c r="J512" s="278"/>
      <c r="K512" s="278"/>
      <c r="L512" s="278"/>
      <c r="M512" s="278"/>
      <c r="N512" s="278"/>
      <c r="O512" s="278"/>
      <c r="P512" s="278"/>
      <c r="Q512" s="278"/>
      <c r="R512" s="278"/>
      <c r="S512" s="278"/>
      <c r="T512" s="278"/>
      <c r="U512" s="278"/>
      <c r="V512" s="278"/>
      <c r="W512" s="278"/>
    </row>
    <row r="513" spans="7:23" s="279" customFormat="1">
      <c r="G513" s="278"/>
      <c r="H513" s="278"/>
      <c r="I513" s="278"/>
      <c r="J513" s="278"/>
      <c r="K513" s="278"/>
      <c r="L513" s="278"/>
      <c r="M513" s="278"/>
      <c r="N513" s="278"/>
      <c r="O513" s="278"/>
      <c r="P513" s="278"/>
      <c r="Q513" s="278"/>
      <c r="R513" s="278"/>
      <c r="S513" s="278"/>
      <c r="T513" s="278"/>
      <c r="U513" s="278"/>
      <c r="V513" s="278"/>
      <c r="W513" s="278"/>
    </row>
    <row r="514" spans="7:23" s="279" customFormat="1">
      <c r="G514" s="278"/>
      <c r="H514" s="278"/>
      <c r="I514" s="278"/>
      <c r="J514" s="278"/>
      <c r="K514" s="278"/>
      <c r="L514" s="278"/>
      <c r="M514" s="278"/>
      <c r="N514" s="278"/>
      <c r="O514" s="278"/>
      <c r="P514" s="278"/>
      <c r="Q514" s="278"/>
      <c r="R514" s="278"/>
      <c r="S514" s="278"/>
      <c r="T514" s="278"/>
      <c r="U514" s="278"/>
      <c r="V514" s="278"/>
      <c r="W514" s="278"/>
    </row>
    <row r="515" spans="7:23" s="279" customFormat="1">
      <c r="G515" s="278"/>
      <c r="H515" s="278"/>
      <c r="I515" s="278"/>
      <c r="J515" s="278"/>
      <c r="K515" s="278"/>
      <c r="L515" s="278"/>
      <c r="M515" s="278"/>
      <c r="N515" s="278"/>
      <c r="O515" s="278"/>
      <c r="P515" s="278"/>
      <c r="Q515" s="278"/>
      <c r="R515" s="278"/>
      <c r="S515" s="278"/>
      <c r="T515" s="278"/>
      <c r="U515" s="278"/>
      <c r="V515" s="278"/>
      <c r="W515" s="278"/>
    </row>
    <row r="516" spans="7:23" s="279" customFormat="1">
      <c r="G516" s="278"/>
      <c r="H516" s="278"/>
      <c r="I516" s="278"/>
      <c r="J516" s="278"/>
      <c r="K516" s="278"/>
      <c r="L516" s="278"/>
      <c r="M516" s="278"/>
      <c r="N516" s="278"/>
      <c r="O516" s="278"/>
      <c r="P516" s="278"/>
      <c r="Q516" s="278"/>
      <c r="R516" s="278"/>
      <c r="S516" s="278"/>
      <c r="T516" s="278"/>
      <c r="U516" s="278"/>
      <c r="V516" s="278"/>
      <c r="W516" s="278"/>
    </row>
    <row r="517" spans="7:23" s="279" customFormat="1">
      <c r="G517" s="278"/>
      <c r="H517" s="278"/>
      <c r="I517" s="278"/>
      <c r="J517" s="278"/>
      <c r="K517" s="278"/>
      <c r="L517" s="278"/>
      <c r="M517" s="278"/>
      <c r="N517" s="278"/>
      <c r="O517" s="278"/>
      <c r="P517" s="278"/>
      <c r="Q517" s="278"/>
      <c r="R517" s="278"/>
      <c r="S517" s="278"/>
      <c r="T517" s="278"/>
      <c r="U517" s="278"/>
      <c r="V517" s="278"/>
      <c r="W517" s="278"/>
    </row>
    <row r="518" spans="7:23" s="279" customFormat="1">
      <c r="G518" s="278"/>
      <c r="H518" s="278"/>
      <c r="I518" s="278"/>
      <c r="J518" s="278"/>
      <c r="K518" s="278"/>
      <c r="L518" s="278"/>
      <c r="M518" s="278"/>
      <c r="N518" s="278"/>
      <c r="O518" s="278"/>
      <c r="P518" s="278"/>
      <c r="Q518" s="278"/>
      <c r="R518" s="278"/>
      <c r="S518" s="278"/>
      <c r="T518" s="278"/>
      <c r="U518" s="278"/>
      <c r="V518" s="278"/>
      <c r="W518" s="278"/>
    </row>
    <row r="519" spans="7:23" s="279" customFormat="1">
      <c r="G519" s="278"/>
      <c r="H519" s="278"/>
      <c r="I519" s="278"/>
      <c r="J519" s="278"/>
      <c r="K519" s="278"/>
      <c r="L519" s="278"/>
      <c r="M519" s="278"/>
      <c r="N519" s="278"/>
      <c r="O519" s="278"/>
      <c r="P519" s="278"/>
      <c r="Q519" s="278"/>
      <c r="R519" s="278"/>
      <c r="S519" s="278"/>
      <c r="T519" s="278"/>
      <c r="U519" s="278"/>
      <c r="V519" s="278"/>
      <c r="W519" s="278"/>
    </row>
    <row r="520" spans="7:23" s="279" customFormat="1">
      <c r="G520" s="278"/>
      <c r="H520" s="278"/>
      <c r="I520" s="278"/>
      <c r="J520" s="278"/>
      <c r="K520" s="278"/>
      <c r="L520" s="278"/>
      <c r="M520" s="278"/>
      <c r="N520" s="278"/>
      <c r="O520" s="278"/>
      <c r="P520" s="278"/>
      <c r="Q520" s="278"/>
      <c r="R520" s="278"/>
      <c r="S520" s="278"/>
      <c r="T520" s="278"/>
      <c r="U520" s="278"/>
      <c r="V520" s="278"/>
      <c r="W520" s="278"/>
    </row>
    <row r="521" spans="7:23" s="279" customFormat="1">
      <c r="G521" s="278"/>
      <c r="H521" s="278"/>
      <c r="I521" s="278"/>
      <c r="J521" s="278"/>
      <c r="K521" s="278"/>
      <c r="L521" s="278"/>
      <c r="M521" s="278"/>
      <c r="N521" s="278"/>
      <c r="O521" s="278"/>
      <c r="P521" s="278"/>
      <c r="Q521" s="278"/>
      <c r="R521" s="278"/>
      <c r="S521" s="278"/>
      <c r="T521" s="278"/>
      <c r="U521" s="278"/>
      <c r="V521" s="278"/>
      <c r="W521" s="278"/>
    </row>
    <row r="522" spans="7:23" s="279" customFormat="1">
      <c r="G522" s="278"/>
      <c r="H522" s="278"/>
      <c r="I522" s="278"/>
      <c r="J522" s="278"/>
      <c r="K522" s="278"/>
      <c r="L522" s="278"/>
      <c r="M522" s="278"/>
      <c r="N522" s="278"/>
      <c r="O522" s="278"/>
      <c r="P522" s="278"/>
      <c r="Q522" s="278"/>
      <c r="R522" s="278"/>
      <c r="S522" s="278"/>
      <c r="T522" s="278"/>
      <c r="U522" s="278"/>
      <c r="V522" s="278"/>
      <c r="W522" s="278"/>
    </row>
    <row r="523" spans="7:23" s="279" customFormat="1">
      <c r="G523" s="278"/>
      <c r="H523" s="278"/>
      <c r="I523" s="278"/>
      <c r="J523" s="278"/>
      <c r="K523" s="278"/>
      <c r="L523" s="278"/>
      <c r="M523" s="278"/>
      <c r="N523" s="278"/>
      <c r="O523" s="278"/>
      <c r="P523" s="278"/>
      <c r="Q523" s="278"/>
      <c r="R523" s="278"/>
      <c r="S523" s="278"/>
      <c r="T523" s="278"/>
      <c r="U523" s="278"/>
      <c r="V523" s="278"/>
      <c r="W523" s="278"/>
    </row>
    <row r="524" spans="7:23" s="279" customFormat="1">
      <c r="G524" s="278"/>
      <c r="H524" s="278"/>
      <c r="I524" s="278"/>
      <c r="J524" s="278"/>
      <c r="K524" s="278"/>
      <c r="L524" s="278"/>
      <c r="M524" s="278"/>
      <c r="N524" s="278"/>
      <c r="O524" s="278"/>
      <c r="P524" s="278"/>
      <c r="Q524" s="278"/>
      <c r="R524" s="278"/>
      <c r="S524" s="278"/>
      <c r="T524" s="278"/>
      <c r="U524" s="278"/>
      <c r="V524" s="278"/>
      <c r="W524" s="278"/>
    </row>
    <row r="525" spans="7:23" s="279" customFormat="1">
      <c r="G525" s="278"/>
      <c r="H525" s="278"/>
      <c r="I525" s="278"/>
      <c r="J525" s="278"/>
      <c r="K525" s="278"/>
      <c r="L525" s="278"/>
      <c r="M525" s="278"/>
      <c r="N525" s="278"/>
      <c r="O525" s="278"/>
      <c r="P525" s="278"/>
      <c r="Q525" s="278"/>
      <c r="R525" s="278"/>
      <c r="S525" s="278"/>
      <c r="T525" s="278"/>
      <c r="U525" s="278"/>
      <c r="V525" s="278"/>
      <c r="W525" s="278"/>
    </row>
    <row r="526" spans="7:23" s="279" customFormat="1">
      <c r="G526" s="278"/>
      <c r="H526" s="278"/>
      <c r="I526" s="278"/>
      <c r="J526" s="278"/>
      <c r="K526" s="278"/>
      <c r="L526" s="278"/>
      <c r="M526" s="278"/>
      <c r="N526" s="278"/>
      <c r="O526" s="278"/>
      <c r="P526" s="278"/>
      <c r="Q526" s="278"/>
      <c r="R526" s="278"/>
      <c r="S526" s="278"/>
      <c r="T526" s="278"/>
      <c r="U526" s="278"/>
      <c r="V526" s="278"/>
      <c r="W526" s="278"/>
    </row>
    <row r="527" spans="7:23" s="279" customFormat="1">
      <c r="G527" s="278"/>
      <c r="H527" s="278"/>
      <c r="I527" s="278"/>
      <c r="J527" s="278"/>
      <c r="K527" s="278"/>
      <c r="L527" s="278"/>
      <c r="M527" s="278"/>
      <c r="N527" s="278"/>
      <c r="O527" s="278"/>
      <c r="P527" s="278"/>
      <c r="Q527" s="278"/>
      <c r="R527" s="278"/>
      <c r="S527" s="278"/>
      <c r="T527" s="278"/>
      <c r="U527" s="278"/>
      <c r="V527" s="278"/>
      <c r="W527" s="278"/>
    </row>
    <row r="528" spans="7:23" s="279" customFormat="1">
      <c r="G528" s="278"/>
      <c r="H528" s="278"/>
      <c r="I528" s="278"/>
      <c r="J528" s="278"/>
      <c r="K528" s="278"/>
      <c r="L528" s="278"/>
      <c r="M528" s="278"/>
      <c r="N528" s="278"/>
      <c r="O528" s="278"/>
      <c r="P528" s="278"/>
      <c r="Q528" s="278"/>
      <c r="R528" s="278"/>
      <c r="S528" s="278"/>
      <c r="T528" s="278"/>
      <c r="U528" s="278"/>
      <c r="V528" s="278"/>
      <c r="W528" s="278"/>
    </row>
    <row r="529" spans="7:23" s="279" customFormat="1">
      <c r="G529" s="278"/>
      <c r="H529" s="278"/>
      <c r="I529" s="278"/>
      <c r="J529" s="278"/>
      <c r="K529" s="278"/>
      <c r="L529" s="278"/>
      <c r="M529" s="278"/>
      <c r="N529" s="278"/>
      <c r="O529" s="278"/>
      <c r="P529" s="278"/>
      <c r="Q529" s="278"/>
      <c r="R529" s="278"/>
      <c r="S529" s="278"/>
      <c r="T529" s="278"/>
      <c r="U529" s="278"/>
      <c r="V529" s="278"/>
      <c r="W529" s="278"/>
    </row>
    <row r="530" spans="7:23" s="279" customFormat="1">
      <c r="G530" s="278"/>
      <c r="H530" s="278"/>
      <c r="I530" s="278"/>
      <c r="J530" s="278"/>
      <c r="K530" s="278"/>
      <c r="L530" s="278"/>
      <c r="M530" s="278"/>
      <c r="N530" s="278"/>
      <c r="O530" s="278"/>
      <c r="P530" s="278"/>
      <c r="Q530" s="278"/>
      <c r="R530" s="278"/>
      <c r="S530" s="278"/>
      <c r="T530" s="278"/>
      <c r="U530" s="278"/>
      <c r="V530" s="278"/>
      <c r="W530" s="278"/>
    </row>
    <row r="531" spans="7:23" s="279" customFormat="1">
      <c r="G531" s="278"/>
      <c r="H531" s="278"/>
      <c r="I531" s="278"/>
      <c r="J531" s="278"/>
      <c r="K531" s="278"/>
      <c r="L531" s="278"/>
      <c r="M531" s="278"/>
      <c r="N531" s="278"/>
      <c r="O531" s="278"/>
      <c r="P531" s="278"/>
      <c r="Q531" s="278"/>
      <c r="R531" s="278"/>
      <c r="S531" s="278"/>
      <c r="T531" s="278"/>
      <c r="U531" s="278"/>
      <c r="V531" s="278"/>
      <c r="W531" s="278"/>
    </row>
    <row r="532" spans="7:23" s="279" customFormat="1">
      <c r="G532" s="278"/>
      <c r="H532" s="278"/>
      <c r="I532" s="278"/>
      <c r="J532" s="278"/>
      <c r="K532" s="278"/>
      <c r="L532" s="278"/>
      <c r="M532" s="278"/>
      <c r="N532" s="278"/>
      <c r="O532" s="278"/>
      <c r="P532" s="278"/>
      <c r="Q532" s="278"/>
      <c r="R532" s="278"/>
      <c r="S532" s="278"/>
      <c r="T532" s="278"/>
      <c r="U532" s="278"/>
      <c r="V532" s="278"/>
      <c r="W532" s="278"/>
    </row>
    <row r="533" spans="7:23" s="279" customFormat="1">
      <c r="G533" s="278"/>
      <c r="H533" s="278"/>
      <c r="I533" s="278"/>
      <c r="J533" s="278"/>
      <c r="K533" s="278"/>
      <c r="L533" s="278"/>
      <c r="M533" s="278"/>
      <c r="N533" s="278"/>
      <c r="O533" s="278"/>
      <c r="P533" s="278"/>
      <c r="Q533" s="278"/>
      <c r="R533" s="278"/>
      <c r="S533" s="278"/>
      <c r="T533" s="278"/>
      <c r="U533" s="278"/>
      <c r="V533" s="278"/>
      <c r="W533" s="278"/>
    </row>
    <row r="534" spans="7:23" s="279" customFormat="1">
      <c r="G534" s="278"/>
      <c r="H534" s="278"/>
      <c r="I534" s="278"/>
      <c r="J534" s="278"/>
      <c r="K534" s="278"/>
      <c r="L534" s="278"/>
      <c r="M534" s="278"/>
      <c r="N534" s="278"/>
      <c r="O534" s="278"/>
      <c r="P534" s="278"/>
      <c r="Q534" s="278"/>
      <c r="R534" s="278"/>
      <c r="S534" s="278"/>
      <c r="T534" s="278"/>
      <c r="U534" s="278"/>
      <c r="V534" s="278"/>
      <c r="W534" s="278"/>
    </row>
    <row r="535" spans="7:23" s="279" customFormat="1">
      <c r="G535" s="278"/>
      <c r="H535" s="278"/>
      <c r="I535" s="278"/>
      <c r="J535" s="278"/>
      <c r="K535" s="278"/>
      <c r="L535" s="278"/>
      <c r="M535" s="278"/>
      <c r="N535" s="278"/>
      <c r="O535" s="278"/>
      <c r="P535" s="278"/>
      <c r="Q535" s="278"/>
      <c r="R535" s="278"/>
      <c r="S535" s="278"/>
      <c r="T535" s="278"/>
      <c r="U535" s="278"/>
      <c r="V535" s="278"/>
      <c r="W535" s="278"/>
    </row>
    <row r="536" spans="7:23" s="279" customFormat="1">
      <c r="G536" s="278"/>
      <c r="H536" s="278"/>
      <c r="I536" s="278"/>
      <c r="J536" s="278"/>
      <c r="K536" s="278"/>
      <c r="L536" s="278"/>
      <c r="M536" s="278"/>
      <c r="N536" s="278"/>
      <c r="O536" s="278"/>
      <c r="P536" s="278"/>
      <c r="Q536" s="278"/>
      <c r="R536" s="278"/>
      <c r="S536" s="278"/>
      <c r="T536" s="278"/>
      <c r="U536" s="278"/>
      <c r="V536" s="278"/>
      <c r="W536" s="278"/>
    </row>
    <row r="537" spans="7:23" s="279" customFormat="1">
      <c r="G537" s="278"/>
      <c r="H537" s="278"/>
      <c r="I537" s="278"/>
      <c r="J537" s="278"/>
      <c r="K537" s="278"/>
      <c r="L537" s="278"/>
      <c r="M537" s="278"/>
      <c r="N537" s="278"/>
      <c r="O537" s="278"/>
      <c r="P537" s="278"/>
      <c r="Q537" s="278"/>
      <c r="R537" s="278"/>
      <c r="S537" s="278"/>
      <c r="T537" s="278"/>
      <c r="U537" s="278"/>
      <c r="V537" s="278"/>
      <c r="W537" s="278"/>
    </row>
    <row r="538" spans="7:23" s="279" customFormat="1">
      <c r="G538" s="278"/>
      <c r="H538" s="278"/>
      <c r="I538" s="278"/>
      <c r="J538" s="278"/>
      <c r="K538" s="278"/>
      <c r="L538" s="278"/>
      <c r="M538" s="278"/>
      <c r="N538" s="278"/>
      <c r="O538" s="278"/>
      <c r="P538" s="278"/>
      <c r="Q538" s="278"/>
      <c r="R538" s="278"/>
      <c r="S538" s="278"/>
      <c r="T538" s="278"/>
      <c r="U538" s="278"/>
      <c r="V538" s="278"/>
      <c r="W538" s="278"/>
    </row>
    <row r="539" spans="7:23" s="279" customFormat="1">
      <c r="G539" s="278"/>
      <c r="H539" s="278"/>
      <c r="I539" s="278"/>
      <c r="J539" s="278"/>
      <c r="K539" s="278"/>
      <c r="L539" s="278"/>
      <c r="M539" s="278"/>
      <c r="N539" s="278"/>
      <c r="O539" s="278"/>
      <c r="P539" s="278"/>
      <c r="Q539" s="278"/>
      <c r="R539" s="278"/>
      <c r="S539" s="278"/>
      <c r="T539" s="278"/>
      <c r="U539" s="278"/>
      <c r="V539" s="278"/>
      <c r="W539" s="278"/>
    </row>
    <row r="540" spans="7:23" s="279" customFormat="1">
      <c r="G540" s="278"/>
      <c r="H540" s="278"/>
      <c r="I540" s="278"/>
      <c r="J540" s="278"/>
      <c r="K540" s="278"/>
      <c r="L540" s="278"/>
      <c r="M540" s="278"/>
      <c r="N540" s="278"/>
      <c r="O540" s="278"/>
      <c r="P540" s="278"/>
      <c r="Q540" s="278"/>
      <c r="R540" s="278"/>
      <c r="S540" s="278"/>
      <c r="T540" s="278"/>
      <c r="U540" s="278"/>
      <c r="V540" s="278"/>
      <c r="W540" s="278"/>
    </row>
    <row r="541" spans="7:23" s="279" customFormat="1">
      <c r="G541" s="278"/>
      <c r="H541" s="278"/>
      <c r="I541" s="278"/>
      <c r="J541" s="278"/>
      <c r="K541" s="278"/>
      <c r="L541" s="278"/>
      <c r="M541" s="278"/>
      <c r="N541" s="278"/>
      <c r="O541" s="278"/>
      <c r="P541" s="278"/>
      <c r="Q541" s="278"/>
      <c r="R541" s="278"/>
      <c r="S541" s="278"/>
      <c r="T541" s="278"/>
      <c r="U541" s="278"/>
      <c r="V541" s="278"/>
      <c r="W541" s="278"/>
    </row>
    <row r="542" spans="7:23" s="279" customFormat="1">
      <c r="G542" s="278"/>
      <c r="H542" s="278"/>
      <c r="I542" s="278"/>
      <c r="J542" s="278"/>
      <c r="K542" s="278"/>
      <c r="L542" s="278"/>
      <c r="M542" s="278"/>
      <c r="N542" s="278"/>
      <c r="O542" s="278"/>
      <c r="P542" s="278"/>
      <c r="Q542" s="278"/>
      <c r="R542" s="278"/>
      <c r="S542" s="278"/>
      <c r="T542" s="278"/>
      <c r="U542" s="278"/>
      <c r="V542" s="278"/>
      <c r="W542" s="278"/>
    </row>
    <row r="543" spans="7:23" s="279" customFormat="1">
      <c r="G543" s="278"/>
      <c r="H543" s="278"/>
      <c r="I543" s="278"/>
      <c r="J543" s="278"/>
      <c r="K543" s="278"/>
      <c r="L543" s="278"/>
      <c r="M543" s="278"/>
      <c r="N543" s="278"/>
      <c r="O543" s="278"/>
      <c r="P543" s="278"/>
      <c r="Q543" s="278"/>
      <c r="R543" s="278"/>
      <c r="S543" s="278"/>
      <c r="T543" s="278"/>
      <c r="U543" s="278"/>
      <c r="V543" s="278"/>
      <c r="W543" s="278"/>
    </row>
    <row r="544" spans="7:23" s="279" customFormat="1">
      <c r="G544" s="278"/>
      <c r="H544" s="278"/>
      <c r="I544" s="278"/>
      <c r="J544" s="278"/>
      <c r="K544" s="278"/>
      <c r="L544" s="278"/>
      <c r="M544" s="278"/>
      <c r="N544" s="278"/>
      <c r="O544" s="278"/>
      <c r="P544" s="278"/>
      <c r="Q544" s="278"/>
      <c r="R544" s="278"/>
      <c r="S544" s="278"/>
      <c r="T544" s="278"/>
      <c r="U544" s="278"/>
      <c r="V544" s="278"/>
      <c r="W544" s="278"/>
    </row>
    <row r="545" spans="7:23" s="279" customFormat="1">
      <c r="G545" s="278"/>
      <c r="H545" s="278"/>
      <c r="I545" s="278"/>
      <c r="J545" s="278"/>
      <c r="K545" s="278"/>
      <c r="L545" s="278"/>
      <c r="M545" s="278"/>
      <c r="N545" s="278"/>
      <c r="O545" s="278"/>
      <c r="P545" s="278"/>
      <c r="Q545" s="278"/>
      <c r="R545" s="278"/>
      <c r="S545" s="278"/>
      <c r="T545" s="278"/>
      <c r="U545" s="278"/>
      <c r="V545" s="278"/>
      <c r="W545" s="278"/>
    </row>
    <row r="546" spans="7:23" s="279" customFormat="1">
      <c r="G546" s="278"/>
      <c r="H546" s="278"/>
      <c r="I546" s="278"/>
      <c r="J546" s="278"/>
      <c r="K546" s="278"/>
      <c r="L546" s="278"/>
      <c r="M546" s="278"/>
      <c r="N546" s="278"/>
      <c r="O546" s="278"/>
      <c r="P546" s="278"/>
      <c r="Q546" s="278"/>
      <c r="R546" s="278"/>
      <c r="S546" s="278"/>
      <c r="T546" s="278"/>
      <c r="U546" s="278"/>
      <c r="V546" s="278"/>
      <c r="W546" s="278"/>
    </row>
    <row r="547" spans="7:23" s="279" customFormat="1">
      <c r="G547" s="278"/>
      <c r="H547" s="278"/>
      <c r="I547" s="278"/>
      <c r="J547" s="278"/>
      <c r="K547" s="278"/>
      <c r="L547" s="278"/>
      <c r="M547" s="278"/>
      <c r="N547" s="278"/>
      <c r="O547" s="278"/>
      <c r="P547" s="278"/>
      <c r="Q547" s="278"/>
      <c r="R547" s="278"/>
      <c r="S547" s="278"/>
      <c r="T547" s="278"/>
      <c r="U547" s="278"/>
      <c r="V547" s="278"/>
      <c r="W547" s="278"/>
    </row>
    <row r="548" spans="7:23" s="279" customFormat="1">
      <c r="G548" s="278"/>
      <c r="H548" s="278"/>
      <c r="I548" s="278"/>
      <c r="J548" s="278"/>
      <c r="K548" s="278"/>
      <c r="L548" s="278"/>
      <c r="M548" s="278"/>
      <c r="N548" s="278"/>
      <c r="O548" s="278"/>
      <c r="P548" s="278"/>
      <c r="Q548" s="278"/>
      <c r="R548" s="278"/>
      <c r="S548" s="278"/>
      <c r="T548" s="278"/>
      <c r="U548" s="278"/>
      <c r="V548" s="278"/>
      <c r="W548" s="278"/>
    </row>
    <row r="549" spans="7:23" s="279" customFormat="1">
      <c r="G549" s="278"/>
      <c r="H549" s="278"/>
      <c r="I549" s="278"/>
      <c r="J549" s="278"/>
      <c r="K549" s="278"/>
      <c r="L549" s="278"/>
      <c r="M549" s="278"/>
      <c r="N549" s="278"/>
      <c r="O549" s="278"/>
      <c r="P549" s="278"/>
      <c r="Q549" s="278"/>
      <c r="R549" s="278"/>
      <c r="S549" s="278"/>
      <c r="T549" s="278"/>
      <c r="U549" s="278"/>
      <c r="V549" s="278"/>
      <c r="W549" s="278"/>
    </row>
    <row r="550" spans="7:23" s="279" customFormat="1">
      <c r="G550" s="278"/>
      <c r="H550" s="278"/>
      <c r="I550" s="278"/>
      <c r="J550" s="278"/>
      <c r="K550" s="278"/>
      <c r="L550" s="278"/>
      <c r="M550" s="278"/>
      <c r="N550" s="278"/>
      <c r="O550" s="278"/>
      <c r="P550" s="278"/>
      <c r="Q550" s="278"/>
      <c r="R550" s="278"/>
      <c r="S550" s="278"/>
      <c r="T550" s="278"/>
      <c r="U550" s="278"/>
      <c r="V550" s="278"/>
      <c r="W550" s="278"/>
    </row>
    <row r="551" spans="7:23" s="279" customFormat="1">
      <c r="G551" s="278"/>
      <c r="H551" s="278"/>
      <c r="I551" s="278"/>
      <c r="J551" s="278"/>
      <c r="K551" s="278"/>
      <c r="L551" s="278"/>
      <c r="M551" s="278"/>
      <c r="N551" s="278"/>
      <c r="O551" s="278"/>
      <c r="P551" s="278"/>
      <c r="Q551" s="278"/>
      <c r="R551" s="278"/>
      <c r="S551" s="278"/>
      <c r="T551" s="278"/>
      <c r="U551" s="278"/>
      <c r="V551" s="278"/>
      <c r="W551" s="278"/>
    </row>
    <row r="552" spans="7:23" s="279" customFormat="1">
      <c r="G552" s="278"/>
      <c r="H552" s="278"/>
      <c r="I552" s="278"/>
      <c r="J552" s="278"/>
      <c r="K552" s="278"/>
      <c r="L552" s="278"/>
      <c r="M552" s="278"/>
      <c r="N552" s="278"/>
      <c r="O552" s="278"/>
      <c r="P552" s="278"/>
      <c r="Q552" s="278"/>
      <c r="R552" s="278"/>
      <c r="S552" s="278"/>
      <c r="T552" s="278"/>
      <c r="U552" s="278"/>
      <c r="V552" s="278"/>
      <c r="W552" s="278"/>
    </row>
    <row r="553" spans="7:23" s="279" customFormat="1">
      <c r="G553" s="278"/>
      <c r="H553" s="278"/>
      <c r="I553" s="278"/>
      <c r="J553" s="278"/>
      <c r="K553" s="278"/>
      <c r="L553" s="278"/>
      <c r="M553" s="278"/>
      <c r="N553" s="278"/>
      <c r="O553" s="278"/>
      <c r="P553" s="278"/>
      <c r="Q553" s="278"/>
      <c r="R553" s="278"/>
      <c r="S553" s="278"/>
      <c r="T553" s="278"/>
      <c r="U553" s="278"/>
      <c r="V553" s="278"/>
      <c r="W553" s="278"/>
    </row>
    <row r="554" spans="7:23" s="279" customFormat="1">
      <c r="G554" s="278"/>
      <c r="H554" s="278"/>
      <c r="I554" s="278"/>
      <c r="J554" s="278"/>
      <c r="K554" s="278"/>
      <c r="L554" s="278"/>
      <c r="M554" s="278"/>
      <c r="N554" s="278"/>
      <c r="O554" s="278"/>
      <c r="P554" s="278"/>
      <c r="Q554" s="278"/>
      <c r="R554" s="278"/>
      <c r="S554" s="278"/>
      <c r="T554" s="278"/>
      <c r="U554" s="278"/>
      <c r="V554" s="278"/>
      <c r="W554" s="278"/>
    </row>
    <row r="555" spans="7:23" s="279" customFormat="1">
      <c r="G555" s="278"/>
      <c r="H555" s="278"/>
      <c r="I555" s="278"/>
      <c r="J555" s="278"/>
      <c r="K555" s="278"/>
      <c r="L555" s="278"/>
      <c r="M555" s="278"/>
      <c r="N555" s="278"/>
      <c r="O555" s="278"/>
      <c r="P555" s="278"/>
      <c r="Q555" s="278"/>
      <c r="R555" s="278"/>
      <c r="S555" s="278"/>
      <c r="T555" s="278"/>
      <c r="U555" s="278"/>
      <c r="V555" s="278"/>
      <c r="W555" s="278"/>
    </row>
    <row r="556" spans="7:23" s="279" customFormat="1">
      <c r="G556" s="278"/>
      <c r="H556" s="278"/>
      <c r="I556" s="278"/>
      <c r="J556" s="278"/>
      <c r="K556" s="278"/>
      <c r="L556" s="278"/>
      <c r="M556" s="278"/>
      <c r="N556" s="278"/>
      <c r="O556" s="278"/>
      <c r="P556" s="278"/>
      <c r="Q556" s="278"/>
      <c r="R556" s="278"/>
      <c r="S556" s="278"/>
      <c r="T556" s="278"/>
      <c r="U556" s="278"/>
      <c r="V556" s="278"/>
      <c r="W556" s="278"/>
    </row>
    <row r="557" spans="7:23" s="279" customFormat="1">
      <c r="G557" s="278"/>
      <c r="H557" s="278"/>
      <c r="I557" s="278"/>
      <c r="J557" s="278"/>
      <c r="K557" s="278"/>
      <c r="L557" s="278"/>
      <c r="M557" s="278"/>
      <c r="N557" s="278"/>
      <c r="O557" s="278"/>
      <c r="P557" s="278"/>
      <c r="Q557" s="278"/>
      <c r="R557" s="278"/>
      <c r="S557" s="278"/>
      <c r="T557" s="278"/>
      <c r="U557" s="278"/>
      <c r="V557" s="278"/>
      <c r="W557" s="278"/>
    </row>
    <row r="558" spans="7:23" s="279" customFormat="1">
      <c r="G558" s="278"/>
      <c r="H558" s="278"/>
      <c r="I558" s="278"/>
      <c r="J558" s="278"/>
      <c r="K558" s="278"/>
      <c r="L558" s="278"/>
      <c r="M558" s="278"/>
      <c r="N558" s="278"/>
      <c r="O558" s="278"/>
      <c r="P558" s="278"/>
      <c r="Q558" s="278"/>
      <c r="R558" s="278"/>
      <c r="S558" s="278"/>
      <c r="T558" s="278"/>
      <c r="U558" s="278"/>
      <c r="V558" s="278"/>
      <c r="W558" s="278"/>
    </row>
    <row r="559" spans="7:23" s="279" customFormat="1">
      <c r="G559" s="278"/>
      <c r="H559" s="278"/>
      <c r="I559" s="278"/>
      <c r="J559" s="278"/>
      <c r="K559" s="278"/>
      <c r="L559" s="278"/>
      <c r="M559" s="278"/>
      <c r="N559" s="278"/>
      <c r="O559" s="278"/>
      <c r="P559" s="278"/>
      <c r="Q559" s="278"/>
      <c r="R559" s="278"/>
      <c r="S559" s="278"/>
      <c r="T559" s="278"/>
      <c r="U559" s="278"/>
      <c r="V559" s="278"/>
      <c r="W559" s="278"/>
    </row>
    <row r="560" spans="7:23" s="279" customFormat="1">
      <c r="G560" s="278"/>
      <c r="H560" s="278"/>
      <c r="I560" s="278"/>
      <c r="J560" s="278"/>
      <c r="K560" s="278"/>
      <c r="L560" s="278"/>
      <c r="M560" s="278"/>
      <c r="N560" s="278"/>
      <c r="O560" s="278"/>
      <c r="P560" s="278"/>
      <c r="Q560" s="278"/>
      <c r="R560" s="278"/>
      <c r="S560" s="278"/>
      <c r="T560" s="278"/>
      <c r="U560" s="278"/>
      <c r="V560" s="278"/>
      <c r="W560" s="278"/>
    </row>
    <row r="561" spans="7:23" s="279" customFormat="1">
      <c r="G561" s="278"/>
      <c r="H561" s="278"/>
      <c r="I561" s="278"/>
      <c r="J561" s="278"/>
      <c r="K561" s="278"/>
      <c r="L561" s="278"/>
      <c r="M561" s="278"/>
      <c r="N561" s="278"/>
      <c r="O561" s="278"/>
      <c r="P561" s="278"/>
      <c r="Q561" s="278"/>
      <c r="R561" s="278"/>
      <c r="S561" s="278"/>
      <c r="T561" s="278"/>
      <c r="U561" s="278"/>
      <c r="V561" s="278"/>
      <c r="W561" s="278"/>
    </row>
    <row r="562" spans="7:23" s="279" customFormat="1">
      <c r="G562" s="278"/>
      <c r="H562" s="278"/>
      <c r="I562" s="278"/>
      <c r="J562" s="278"/>
      <c r="K562" s="278"/>
      <c r="L562" s="278"/>
      <c r="M562" s="278"/>
      <c r="N562" s="278"/>
      <c r="O562" s="278"/>
      <c r="P562" s="278"/>
      <c r="Q562" s="278"/>
      <c r="R562" s="278"/>
      <c r="S562" s="278"/>
      <c r="T562" s="278"/>
      <c r="U562" s="278"/>
      <c r="V562" s="278"/>
      <c r="W562" s="278"/>
    </row>
    <row r="563" spans="7:23" s="279" customFormat="1">
      <c r="G563" s="278"/>
      <c r="H563" s="278"/>
      <c r="I563" s="278"/>
      <c r="J563" s="278"/>
      <c r="K563" s="278"/>
      <c r="L563" s="278"/>
      <c r="M563" s="278"/>
      <c r="N563" s="278"/>
      <c r="O563" s="278"/>
      <c r="P563" s="278"/>
      <c r="Q563" s="278"/>
      <c r="R563" s="278"/>
      <c r="S563" s="278"/>
      <c r="T563" s="278"/>
      <c r="U563" s="278"/>
      <c r="V563" s="278"/>
      <c r="W563" s="278"/>
    </row>
    <row r="564" spans="7:23" s="279" customFormat="1">
      <c r="G564" s="278"/>
      <c r="H564" s="278"/>
      <c r="I564" s="278"/>
      <c r="J564" s="278"/>
      <c r="K564" s="278"/>
      <c r="L564" s="278"/>
      <c r="M564" s="278"/>
      <c r="N564" s="278"/>
      <c r="O564" s="278"/>
      <c r="P564" s="278"/>
      <c r="Q564" s="278"/>
      <c r="R564" s="278"/>
      <c r="S564" s="278"/>
      <c r="T564" s="278"/>
      <c r="U564" s="278"/>
      <c r="V564" s="278"/>
      <c r="W564" s="278"/>
    </row>
    <row r="565" spans="7:23" s="279" customFormat="1">
      <c r="G565" s="278"/>
      <c r="H565" s="278"/>
      <c r="I565" s="278"/>
      <c r="J565" s="278"/>
      <c r="K565" s="278"/>
      <c r="L565" s="278"/>
      <c r="M565" s="278"/>
      <c r="N565" s="278"/>
      <c r="O565" s="278"/>
      <c r="P565" s="278"/>
      <c r="Q565" s="278"/>
      <c r="R565" s="278"/>
      <c r="S565" s="278"/>
      <c r="T565" s="278"/>
      <c r="U565" s="278"/>
      <c r="V565" s="278"/>
      <c r="W565" s="278"/>
    </row>
    <row r="566" spans="7:23" s="279" customFormat="1">
      <c r="G566" s="278"/>
      <c r="H566" s="278"/>
      <c r="I566" s="278"/>
      <c r="J566" s="278"/>
      <c r="K566" s="278"/>
      <c r="L566" s="278"/>
      <c r="M566" s="278"/>
      <c r="N566" s="278"/>
      <c r="O566" s="278"/>
      <c r="P566" s="278"/>
      <c r="Q566" s="278"/>
      <c r="R566" s="278"/>
      <c r="S566" s="278"/>
      <c r="T566" s="278"/>
      <c r="U566" s="278"/>
      <c r="V566" s="278"/>
      <c r="W566" s="278"/>
    </row>
    <row r="567" spans="7:23" s="279" customFormat="1">
      <c r="G567" s="278"/>
      <c r="H567" s="278"/>
      <c r="I567" s="278"/>
      <c r="J567" s="278"/>
      <c r="K567" s="278"/>
      <c r="L567" s="278"/>
      <c r="M567" s="278"/>
      <c r="N567" s="278"/>
      <c r="O567" s="278"/>
      <c r="P567" s="278"/>
      <c r="Q567" s="278"/>
      <c r="R567" s="278"/>
      <c r="S567" s="278"/>
      <c r="T567" s="278"/>
      <c r="U567" s="278"/>
      <c r="V567" s="278"/>
      <c r="W567" s="278"/>
    </row>
    <row r="568" spans="7:23" s="279" customFormat="1">
      <c r="G568" s="278"/>
      <c r="H568" s="278"/>
      <c r="I568" s="278"/>
      <c r="J568" s="278"/>
      <c r="K568" s="278"/>
      <c r="L568" s="278"/>
      <c r="M568" s="278"/>
      <c r="N568" s="278"/>
      <c r="O568" s="278"/>
      <c r="P568" s="278"/>
      <c r="Q568" s="278"/>
      <c r="R568" s="278"/>
      <c r="S568" s="278"/>
      <c r="T568" s="278"/>
      <c r="U568" s="278"/>
      <c r="V568" s="278"/>
      <c r="W568" s="278"/>
    </row>
    <row r="569" spans="7:23" s="279" customFormat="1">
      <c r="G569" s="278"/>
      <c r="H569" s="278"/>
      <c r="I569" s="278"/>
      <c r="J569" s="278"/>
      <c r="K569" s="278"/>
      <c r="L569" s="278"/>
      <c r="M569" s="278"/>
      <c r="N569" s="278"/>
      <c r="O569" s="278"/>
      <c r="P569" s="278"/>
      <c r="Q569" s="278"/>
      <c r="R569" s="278"/>
      <c r="S569" s="278"/>
      <c r="T569" s="278"/>
      <c r="U569" s="278"/>
      <c r="V569" s="278"/>
      <c r="W569" s="278"/>
    </row>
    <row r="570" spans="7:23" s="279" customFormat="1">
      <c r="G570" s="278"/>
      <c r="H570" s="278"/>
      <c r="I570" s="278"/>
      <c r="J570" s="278"/>
      <c r="K570" s="278"/>
      <c r="L570" s="278"/>
      <c r="M570" s="278"/>
      <c r="N570" s="278"/>
      <c r="O570" s="278"/>
      <c r="P570" s="278"/>
      <c r="Q570" s="278"/>
      <c r="R570" s="278"/>
      <c r="S570" s="278"/>
      <c r="T570" s="278"/>
      <c r="U570" s="278"/>
      <c r="V570" s="278"/>
      <c r="W570" s="278"/>
    </row>
    <row r="571" spans="7:23" s="279" customFormat="1">
      <c r="G571" s="278"/>
      <c r="H571" s="278"/>
      <c r="I571" s="278"/>
      <c r="J571" s="278"/>
      <c r="K571" s="278"/>
      <c r="L571" s="278"/>
      <c r="M571" s="278"/>
      <c r="N571" s="278"/>
      <c r="O571" s="278"/>
      <c r="P571" s="278"/>
      <c r="Q571" s="278"/>
      <c r="R571" s="278"/>
      <c r="S571" s="278"/>
      <c r="T571" s="278"/>
      <c r="U571" s="278"/>
      <c r="V571" s="278"/>
      <c r="W571" s="278"/>
    </row>
    <row r="572" spans="7:23" s="279" customFormat="1">
      <c r="G572" s="278"/>
      <c r="H572" s="278"/>
      <c r="I572" s="278"/>
      <c r="J572" s="278"/>
      <c r="K572" s="278"/>
      <c r="L572" s="278"/>
      <c r="M572" s="278"/>
      <c r="N572" s="278"/>
      <c r="O572" s="278"/>
      <c r="P572" s="278"/>
      <c r="Q572" s="278"/>
      <c r="R572" s="278"/>
      <c r="S572" s="278"/>
      <c r="T572" s="278"/>
      <c r="U572" s="278"/>
      <c r="V572" s="278"/>
      <c r="W572" s="278"/>
    </row>
    <row r="573" spans="7:23" s="279" customFormat="1">
      <c r="G573" s="278"/>
      <c r="H573" s="278"/>
      <c r="I573" s="278"/>
      <c r="J573" s="278"/>
      <c r="K573" s="278"/>
      <c r="L573" s="278"/>
      <c r="M573" s="278"/>
      <c r="N573" s="278"/>
      <c r="O573" s="278"/>
      <c r="P573" s="278"/>
      <c r="Q573" s="278"/>
      <c r="R573" s="278"/>
      <c r="S573" s="278"/>
      <c r="T573" s="278"/>
      <c r="U573" s="278"/>
      <c r="V573" s="278"/>
      <c r="W573" s="278"/>
    </row>
    <row r="574" spans="7:23" s="279" customFormat="1">
      <c r="G574" s="278"/>
      <c r="H574" s="278"/>
      <c r="I574" s="278"/>
      <c r="J574" s="278"/>
      <c r="K574" s="278"/>
      <c r="L574" s="278"/>
      <c r="M574" s="278"/>
      <c r="N574" s="278"/>
      <c r="O574" s="278"/>
      <c r="P574" s="278"/>
      <c r="Q574" s="278"/>
      <c r="R574" s="278"/>
      <c r="S574" s="278"/>
      <c r="T574" s="278"/>
      <c r="U574" s="278"/>
      <c r="V574" s="278"/>
      <c r="W574" s="278"/>
    </row>
    <row r="575" spans="7:23" s="279" customFormat="1">
      <c r="G575" s="278"/>
      <c r="H575" s="278"/>
      <c r="I575" s="278"/>
      <c r="J575" s="278"/>
      <c r="K575" s="278"/>
      <c r="L575" s="278"/>
      <c r="M575" s="278"/>
      <c r="N575" s="278"/>
      <c r="O575" s="278"/>
      <c r="P575" s="278"/>
      <c r="Q575" s="278"/>
      <c r="R575" s="278"/>
      <c r="S575" s="278"/>
      <c r="T575" s="278"/>
      <c r="U575" s="278"/>
      <c r="V575" s="278"/>
      <c r="W575" s="278"/>
    </row>
    <row r="576" spans="7:23" s="279" customFormat="1">
      <c r="G576" s="278"/>
      <c r="H576" s="278"/>
      <c r="I576" s="278"/>
      <c r="J576" s="278"/>
      <c r="K576" s="278"/>
      <c r="L576" s="278"/>
      <c r="M576" s="278"/>
      <c r="N576" s="278"/>
      <c r="O576" s="278"/>
      <c r="P576" s="278"/>
      <c r="Q576" s="278"/>
      <c r="R576" s="278"/>
      <c r="S576" s="278"/>
      <c r="T576" s="278"/>
      <c r="U576" s="278"/>
      <c r="V576" s="278"/>
      <c r="W576" s="278"/>
    </row>
    <row r="577" spans="7:23" s="279" customFormat="1">
      <c r="G577" s="278"/>
      <c r="H577" s="278"/>
      <c r="I577" s="278"/>
      <c r="J577" s="278"/>
      <c r="K577" s="278"/>
      <c r="L577" s="278"/>
      <c r="M577" s="278"/>
      <c r="N577" s="278"/>
      <c r="O577" s="278"/>
      <c r="P577" s="278"/>
      <c r="Q577" s="278"/>
      <c r="R577" s="278"/>
      <c r="S577" s="278"/>
      <c r="T577" s="278"/>
      <c r="U577" s="278"/>
      <c r="V577" s="278"/>
      <c r="W577" s="278"/>
    </row>
    <row r="578" spans="7:23" s="279" customFormat="1">
      <c r="G578" s="278"/>
      <c r="H578" s="278"/>
      <c r="I578" s="278"/>
      <c r="J578" s="278"/>
      <c r="K578" s="278"/>
      <c r="L578" s="278"/>
      <c r="M578" s="278"/>
      <c r="N578" s="278"/>
      <c r="O578" s="278"/>
      <c r="P578" s="278"/>
      <c r="Q578" s="278"/>
      <c r="R578" s="278"/>
      <c r="S578" s="278"/>
      <c r="T578" s="278"/>
      <c r="U578" s="278"/>
      <c r="V578" s="278"/>
      <c r="W578" s="278"/>
    </row>
    <row r="579" spans="7:23" s="279" customFormat="1">
      <c r="G579" s="278"/>
      <c r="H579" s="278"/>
      <c r="I579" s="278"/>
      <c r="J579" s="278"/>
      <c r="K579" s="278"/>
      <c r="L579" s="278"/>
      <c r="M579" s="278"/>
      <c r="N579" s="278"/>
      <c r="O579" s="278"/>
      <c r="P579" s="278"/>
      <c r="Q579" s="278"/>
      <c r="R579" s="278"/>
      <c r="S579" s="278"/>
      <c r="T579" s="278"/>
      <c r="U579" s="278"/>
      <c r="V579" s="278"/>
      <c r="W579" s="278"/>
    </row>
    <row r="580" spans="7:23" s="279" customFormat="1">
      <c r="G580" s="278"/>
      <c r="H580" s="278"/>
      <c r="I580" s="278"/>
      <c r="J580" s="278"/>
      <c r="K580" s="278"/>
      <c r="L580" s="278"/>
      <c r="M580" s="278"/>
      <c r="N580" s="278"/>
      <c r="O580" s="278"/>
      <c r="P580" s="278"/>
      <c r="Q580" s="278"/>
      <c r="R580" s="278"/>
      <c r="S580" s="278"/>
      <c r="T580" s="278"/>
      <c r="U580" s="278"/>
      <c r="V580" s="278"/>
      <c r="W580" s="278"/>
    </row>
    <row r="581" spans="7:23" s="279" customFormat="1">
      <c r="G581" s="278"/>
      <c r="H581" s="278"/>
      <c r="I581" s="278"/>
      <c r="J581" s="278"/>
      <c r="K581" s="278"/>
      <c r="L581" s="278"/>
      <c r="M581" s="278"/>
      <c r="N581" s="278"/>
      <c r="O581" s="278"/>
      <c r="P581" s="278"/>
      <c r="Q581" s="278"/>
      <c r="R581" s="278"/>
      <c r="S581" s="278"/>
      <c r="T581" s="278"/>
      <c r="U581" s="278"/>
      <c r="V581" s="278"/>
      <c r="W581" s="278"/>
    </row>
    <row r="582" spans="7:23" s="279" customFormat="1">
      <c r="G582" s="278"/>
      <c r="H582" s="278"/>
      <c r="I582" s="278"/>
      <c r="J582" s="278"/>
      <c r="K582" s="278"/>
      <c r="L582" s="278"/>
      <c r="M582" s="278"/>
      <c r="N582" s="278"/>
      <c r="O582" s="278"/>
      <c r="P582" s="278"/>
      <c r="Q582" s="278"/>
      <c r="R582" s="278"/>
      <c r="S582" s="278"/>
      <c r="T582" s="278"/>
      <c r="U582" s="278"/>
      <c r="V582" s="278"/>
      <c r="W582" s="278"/>
    </row>
    <row r="583" spans="7:23" s="279" customFormat="1">
      <c r="G583" s="278"/>
      <c r="H583" s="278"/>
      <c r="I583" s="278"/>
      <c r="J583" s="278"/>
      <c r="K583" s="278"/>
      <c r="L583" s="278"/>
      <c r="M583" s="278"/>
      <c r="N583" s="278"/>
      <c r="O583" s="278"/>
      <c r="P583" s="278"/>
      <c r="Q583" s="278"/>
      <c r="R583" s="278"/>
      <c r="S583" s="278"/>
      <c r="T583" s="278"/>
      <c r="U583" s="278"/>
      <c r="V583" s="278"/>
      <c r="W583" s="278"/>
    </row>
    <row r="584" spans="7:23" s="279" customFormat="1">
      <c r="G584" s="278"/>
      <c r="H584" s="278"/>
      <c r="I584" s="278"/>
      <c r="J584" s="278"/>
      <c r="K584" s="278"/>
      <c r="L584" s="278"/>
      <c r="M584" s="278"/>
      <c r="N584" s="278"/>
      <c r="O584" s="278"/>
      <c r="P584" s="278"/>
      <c r="Q584" s="278"/>
      <c r="R584" s="278"/>
      <c r="S584" s="278"/>
      <c r="T584" s="278"/>
      <c r="U584" s="278"/>
      <c r="V584" s="278"/>
      <c r="W584" s="278"/>
    </row>
    <row r="585" spans="7:23" s="279" customFormat="1">
      <c r="G585" s="278"/>
      <c r="H585" s="278"/>
      <c r="I585" s="278"/>
      <c r="J585" s="278"/>
      <c r="K585" s="278"/>
      <c r="L585" s="278"/>
      <c r="M585" s="278"/>
      <c r="N585" s="278"/>
      <c r="O585" s="278"/>
      <c r="P585" s="278"/>
      <c r="Q585" s="278"/>
      <c r="R585" s="278"/>
      <c r="S585" s="278"/>
      <c r="T585" s="278"/>
      <c r="U585" s="278"/>
      <c r="V585" s="278"/>
      <c r="W585" s="278"/>
    </row>
    <row r="586" spans="7:23" s="279" customFormat="1">
      <c r="G586" s="278"/>
      <c r="H586" s="278"/>
      <c r="I586" s="278"/>
      <c r="J586" s="278"/>
      <c r="K586" s="278"/>
      <c r="L586" s="278"/>
      <c r="M586" s="278"/>
      <c r="N586" s="278"/>
      <c r="O586" s="278"/>
      <c r="P586" s="278"/>
      <c r="Q586" s="278"/>
      <c r="R586" s="278"/>
      <c r="S586" s="278"/>
      <c r="T586" s="278"/>
      <c r="U586" s="278"/>
      <c r="V586" s="278"/>
      <c r="W586" s="278"/>
    </row>
    <row r="587" spans="7:23" s="279" customFormat="1">
      <c r="G587" s="278"/>
      <c r="H587" s="278"/>
      <c r="I587" s="278"/>
      <c r="J587" s="278"/>
      <c r="K587" s="278"/>
      <c r="L587" s="278"/>
      <c r="M587" s="278"/>
      <c r="N587" s="278"/>
      <c r="O587" s="278"/>
      <c r="P587" s="278"/>
      <c r="Q587" s="278"/>
      <c r="R587" s="278"/>
      <c r="S587" s="278"/>
      <c r="T587" s="278"/>
      <c r="U587" s="278"/>
      <c r="V587" s="278"/>
      <c r="W587" s="278"/>
    </row>
    <row r="588" spans="7:23" s="279" customFormat="1">
      <c r="G588" s="278"/>
      <c r="H588" s="278"/>
      <c r="I588" s="278"/>
      <c r="J588" s="278"/>
      <c r="K588" s="278"/>
      <c r="L588" s="278"/>
      <c r="M588" s="278"/>
      <c r="N588" s="278"/>
      <c r="O588" s="278"/>
      <c r="P588" s="278"/>
      <c r="Q588" s="278"/>
      <c r="R588" s="278"/>
      <c r="S588" s="278"/>
      <c r="T588" s="278"/>
      <c r="U588" s="278"/>
      <c r="V588" s="278"/>
      <c r="W588" s="278"/>
    </row>
    <row r="589" spans="7:23" s="279" customFormat="1">
      <c r="G589" s="278"/>
      <c r="H589" s="278"/>
      <c r="I589" s="278"/>
      <c r="J589" s="278"/>
      <c r="K589" s="278"/>
      <c r="L589" s="278"/>
      <c r="M589" s="278"/>
      <c r="N589" s="278"/>
      <c r="O589" s="278"/>
      <c r="P589" s="278"/>
      <c r="Q589" s="278"/>
      <c r="R589" s="278"/>
      <c r="S589" s="278"/>
      <c r="T589" s="278"/>
      <c r="U589" s="278"/>
      <c r="V589" s="278"/>
      <c r="W589" s="278"/>
    </row>
    <row r="590" spans="7:23" s="279" customFormat="1">
      <c r="G590" s="278"/>
      <c r="H590" s="278"/>
      <c r="I590" s="278"/>
      <c r="J590" s="278"/>
      <c r="K590" s="278"/>
      <c r="L590" s="278"/>
      <c r="M590" s="278"/>
      <c r="N590" s="278"/>
      <c r="O590" s="278"/>
      <c r="P590" s="278"/>
      <c r="Q590" s="278"/>
      <c r="R590" s="278"/>
      <c r="S590" s="278"/>
      <c r="T590" s="278"/>
      <c r="U590" s="278"/>
      <c r="V590" s="278"/>
      <c r="W590" s="278"/>
    </row>
    <row r="591" spans="7:23" s="279" customFormat="1">
      <c r="G591" s="278"/>
      <c r="H591" s="278"/>
      <c r="I591" s="278"/>
      <c r="J591" s="278"/>
      <c r="K591" s="278"/>
      <c r="L591" s="278"/>
      <c r="M591" s="278"/>
      <c r="N591" s="278"/>
      <c r="O591" s="278"/>
      <c r="P591" s="278"/>
      <c r="Q591" s="278"/>
      <c r="R591" s="278"/>
      <c r="S591" s="278"/>
      <c r="T591" s="278"/>
      <c r="U591" s="278"/>
      <c r="V591" s="278"/>
      <c r="W591" s="278"/>
    </row>
    <row r="592" spans="7:23" s="279" customFormat="1">
      <c r="G592" s="278"/>
      <c r="H592" s="278"/>
      <c r="I592" s="278"/>
      <c r="J592" s="278"/>
      <c r="K592" s="278"/>
      <c r="L592" s="278"/>
      <c r="M592" s="278"/>
      <c r="N592" s="278"/>
      <c r="O592" s="278"/>
      <c r="P592" s="278"/>
      <c r="Q592" s="278"/>
      <c r="R592" s="278"/>
      <c r="S592" s="278"/>
      <c r="T592" s="278"/>
      <c r="U592" s="278"/>
      <c r="V592" s="278"/>
      <c r="W592" s="278"/>
    </row>
    <row r="593" spans="7:23" s="279" customFormat="1">
      <c r="G593" s="278"/>
      <c r="H593" s="278"/>
      <c r="I593" s="278"/>
      <c r="J593" s="278"/>
      <c r="K593" s="278"/>
      <c r="L593" s="278"/>
      <c r="M593" s="278"/>
      <c r="N593" s="278"/>
      <c r="O593" s="278"/>
      <c r="P593" s="278"/>
      <c r="Q593" s="278"/>
      <c r="R593" s="278"/>
      <c r="S593" s="278"/>
      <c r="T593" s="278"/>
      <c r="U593" s="278"/>
      <c r="V593" s="278"/>
      <c r="W593" s="278"/>
    </row>
    <row r="594" spans="7:23" s="279" customFormat="1">
      <c r="G594" s="278"/>
      <c r="H594" s="278"/>
      <c r="I594" s="278"/>
      <c r="J594" s="278"/>
      <c r="K594" s="278"/>
      <c r="L594" s="278"/>
      <c r="M594" s="278"/>
      <c r="N594" s="278"/>
      <c r="O594" s="278"/>
      <c r="P594" s="278"/>
      <c r="Q594" s="278"/>
      <c r="R594" s="278"/>
      <c r="S594" s="278"/>
      <c r="T594" s="278"/>
      <c r="U594" s="278"/>
      <c r="V594" s="278"/>
      <c r="W594" s="278"/>
    </row>
    <row r="595" spans="7:23" s="279" customFormat="1">
      <c r="G595" s="278"/>
      <c r="H595" s="278"/>
      <c r="I595" s="278"/>
      <c r="J595" s="278"/>
      <c r="K595" s="278"/>
      <c r="L595" s="278"/>
      <c r="M595" s="278"/>
      <c r="N595" s="278"/>
      <c r="O595" s="278"/>
      <c r="P595" s="278"/>
      <c r="Q595" s="278"/>
      <c r="R595" s="278"/>
      <c r="S595" s="278"/>
      <c r="T595" s="278"/>
      <c r="U595" s="278"/>
      <c r="V595" s="278"/>
      <c r="W595" s="278"/>
    </row>
    <row r="596" spans="7:23" s="279" customFormat="1">
      <c r="G596" s="278"/>
      <c r="H596" s="278"/>
      <c r="I596" s="278"/>
      <c r="J596" s="278"/>
      <c r="K596" s="278"/>
      <c r="L596" s="278"/>
      <c r="M596" s="278"/>
      <c r="N596" s="278"/>
      <c r="O596" s="278"/>
      <c r="P596" s="278"/>
      <c r="Q596" s="278"/>
      <c r="R596" s="278"/>
      <c r="S596" s="278"/>
      <c r="T596" s="278"/>
      <c r="U596" s="278"/>
      <c r="V596" s="278"/>
      <c r="W596" s="278"/>
    </row>
    <row r="597" spans="7:23" s="279" customFormat="1">
      <c r="G597" s="278"/>
      <c r="H597" s="278"/>
      <c r="I597" s="278"/>
      <c r="J597" s="278"/>
      <c r="K597" s="278"/>
      <c r="L597" s="278"/>
      <c r="M597" s="278"/>
      <c r="N597" s="278"/>
      <c r="O597" s="278"/>
      <c r="P597" s="278"/>
      <c r="Q597" s="278"/>
      <c r="R597" s="278"/>
      <c r="S597" s="278"/>
      <c r="T597" s="278"/>
      <c r="U597" s="278"/>
      <c r="V597" s="278"/>
      <c r="W597" s="278"/>
    </row>
    <row r="598" spans="7:23" s="279" customFormat="1">
      <c r="G598" s="278"/>
      <c r="H598" s="278"/>
      <c r="I598" s="278"/>
      <c r="J598" s="278"/>
      <c r="K598" s="278"/>
      <c r="L598" s="278"/>
      <c r="M598" s="278"/>
      <c r="N598" s="278"/>
      <c r="O598" s="278"/>
      <c r="P598" s="278"/>
      <c r="Q598" s="278"/>
      <c r="R598" s="278"/>
      <c r="S598" s="278"/>
      <c r="T598" s="278"/>
      <c r="U598" s="278"/>
      <c r="V598" s="278"/>
      <c r="W598" s="278"/>
    </row>
    <row r="599" spans="7:23" s="279" customFormat="1">
      <c r="G599" s="278"/>
      <c r="H599" s="278"/>
      <c r="I599" s="278"/>
      <c r="J599" s="278"/>
      <c r="K599" s="278"/>
      <c r="L599" s="278"/>
      <c r="M599" s="278"/>
      <c r="N599" s="278"/>
      <c r="O599" s="278"/>
      <c r="P599" s="278"/>
      <c r="Q599" s="278"/>
      <c r="R599" s="278"/>
      <c r="S599" s="278"/>
      <c r="T599" s="278"/>
      <c r="U599" s="278"/>
      <c r="V599" s="278"/>
      <c r="W599" s="278"/>
    </row>
    <row r="600" spans="7:23" s="279" customFormat="1">
      <c r="G600" s="278"/>
      <c r="H600" s="278"/>
      <c r="I600" s="278"/>
      <c r="J600" s="278"/>
      <c r="K600" s="278"/>
      <c r="L600" s="278"/>
      <c r="M600" s="278"/>
      <c r="N600" s="278"/>
      <c r="O600" s="278"/>
      <c r="P600" s="278"/>
      <c r="Q600" s="278"/>
      <c r="R600" s="278"/>
      <c r="S600" s="278"/>
      <c r="T600" s="278"/>
      <c r="U600" s="278"/>
      <c r="V600" s="278"/>
      <c r="W600" s="278"/>
    </row>
    <row r="601" spans="7:23" s="279" customFormat="1">
      <c r="G601" s="278"/>
      <c r="H601" s="278"/>
      <c r="I601" s="278"/>
      <c r="J601" s="278"/>
      <c r="K601" s="278"/>
      <c r="L601" s="278"/>
      <c r="M601" s="278"/>
      <c r="N601" s="278"/>
      <c r="O601" s="278"/>
      <c r="P601" s="278"/>
      <c r="Q601" s="278"/>
      <c r="R601" s="278"/>
      <c r="S601" s="278"/>
      <c r="T601" s="278"/>
      <c r="U601" s="278"/>
      <c r="V601" s="278"/>
      <c r="W601" s="278"/>
    </row>
    <row r="602" spans="7:23" s="279" customFormat="1">
      <c r="G602" s="278"/>
      <c r="H602" s="278"/>
      <c r="I602" s="278"/>
      <c r="J602" s="278"/>
      <c r="K602" s="278"/>
      <c r="L602" s="278"/>
      <c r="M602" s="278"/>
      <c r="N602" s="278"/>
      <c r="O602" s="278"/>
      <c r="P602" s="278"/>
      <c r="Q602" s="278"/>
      <c r="R602" s="278"/>
      <c r="S602" s="278"/>
      <c r="T602" s="278"/>
      <c r="U602" s="278"/>
      <c r="V602" s="278"/>
      <c r="W602" s="278"/>
    </row>
    <row r="603" spans="7:23" s="279" customFormat="1">
      <c r="G603" s="278"/>
      <c r="H603" s="278"/>
      <c r="I603" s="278"/>
      <c r="J603" s="278"/>
      <c r="K603" s="278"/>
      <c r="L603" s="278"/>
      <c r="M603" s="278"/>
      <c r="N603" s="278"/>
      <c r="O603" s="278"/>
      <c r="P603" s="278"/>
      <c r="Q603" s="278"/>
      <c r="R603" s="278"/>
      <c r="S603" s="278"/>
      <c r="T603" s="278"/>
      <c r="U603" s="278"/>
      <c r="V603" s="278"/>
      <c r="W603" s="278"/>
    </row>
    <row r="604" spans="7:23" s="279" customFormat="1">
      <c r="G604" s="278"/>
      <c r="H604" s="278"/>
      <c r="I604" s="278"/>
      <c r="J604" s="278"/>
      <c r="K604" s="278"/>
      <c r="L604" s="278"/>
      <c r="M604" s="278"/>
      <c r="N604" s="278"/>
      <c r="O604" s="278"/>
      <c r="P604" s="278"/>
      <c r="Q604" s="278"/>
      <c r="R604" s="278"/>
      <c r="S604" s="278"/>
      <c r="T604" s="278"/>
      <c r="U604" s="278"/>
      <c r="V604" s="278"/>
      <c r="W604" s="278"/>
    </row>
    <row r="605" spans="7:23" s="279" customFormat="1">
      <c r="G605" s="278"/>
      <c r="H605" s="278"/>
      <c r="I605" s="278"/>
      <c r="J605" s="278"/>
      <c r="K605" s="278"/>
      <c r="L605" s="278"/>
      <c r="M605" s="278"/>
      <c r="N605" s="278"/>
      <c r="O605" s="278"/>
      <c r="P605" s="278"/>
      <c r="Q605" s="278"/>
      <c r="R605" s="278"/>
      <c r="S605" s="278"/>
      <c r="T605" s="278"/>
      <c r="U605" s="278"/>
      <c r="V605" s="278"/>
      <c r="W605" s="278"/>
    </row>
    <row r="606" spans="7:23" s="279" customFormat="1">
      <c r="G606" s="278"/>
      <c r="H606" s="278"/>
      <c r="I606" s="278"/>
      <c r="J606" s="278"/>
      <c r="K606" s="278"/>
      <c r="L606" s="278"/>
      <c r="M606" s="278"/>
      <c r="N606" s="278"/>
      <c r="O606" s="278"/>
      <c r="P606" s="278"/>
      <c r="Q606" s="278"/>
      <c r="R606" s="278"/>
      <c r="S606" s="278"/>
      <c r="T606" s="278"/>
      <c r="U606" s="278"/>
      <c r="V606" s="278"/>
      <c r="W606" s="278"/>
    </row>
    <row r="607" spans="7:23" s="279" customFormat="1">
      <c r="G607" s="278"/>
      <c r="H607" s="278"/>
      <c r="I607" s="278"/>
      <c r="J607" s="278"/>
      <c r="K607" s="278"/>
      <c r="L607" s="278"/>
      <c r="M607" s="278"/>
      <c r="N607" s="278"/>
      <c r="O607" s="278"/>
      <c r="P607" s="278"/>
      <c r="Q607" s="278"/>
      <c r="R607" s="278"/>
      <c r="S607" s="278"/>
      <c r="T607" s="278"/>
      <c r="U607" s="278"/>
      <c r="V607" s="278"/>
      <c r="W607" s="278"/>
    </row>
    <row r="608" spans="7:23" s="279" customFormat="1">
      <c r="G608" s="278"/>
      <c r="H608" s="278"/>
      <c r="I608" s="278"/>
      <c r="J608" s="278"/>
      <c r="K608" s="278"/>
      <c r="L608" s="278"/>
      <c r="M608" s="278"/>
      <c r="N608" s="278"/>
      <c r="O608" s="278"/>
      <c r="P608" s="278"/>
      <c r="Q608" s="278"/>
      <c r="R608" s="278"/>
      <c r="S608" s="278"/>
      <c r="T608" s="278"/>
      <c r="U608" s="278"/>
      <c r="V608" s="278"/>
      <c r="W608" s="278"/>
    </row>
    <row r="609" spans="7:23" s="279" customFormat="1">
      <c r="G609" s="278"/>
      <c r="H609" s="278"/>
      <c r="I609" s="278"/>
      <c r="J609" s="278"/>
      <c r="K609" s="278"/>
      <c r="L609" s="278"/>
      <c r="M609" s="278"/>
      <c r="N609" s="278"/>
      <c r="O609" s="278"/>
      <c r="P609" s="278"/>
      <c r="Q609" s="278"/>
      <c r="R609" s="278"/>
      <c r="S609" s="278"/>
      <c r="T609" s="278"/>
      <c r="U609" s="278"/>
      <c r="V609" s="278"/>
      <c r="W609" s="278"/>
    </row>
    <row r="610" spans="7:23" s="279" customFormat="1">
      <c r="G610" s="278"/>
      <c r="H610" s="278"/>
      <c r="I610" s="278"/>
      <c r="J610" s="278"/>
      <c r="K610" s="278"/>
      <c r="L610" s="278"/>
      <c r="M610" s="278"/>
      <c r="N610" s="278"/>
      <c r="O610" s="278"/>
      <c r="P610" s="278"/>
      <c r="Q610" s="278"/>
      <c r="R610" s="278"/>
      <c r="S610" s="278"/>
      <c r="T610" s="278"/>
      <c r="U610" s="278"/>
      <c r="V610" s="278"/>
      <c r="W610" s="278"/>
    </row>
    <row r="611" spans="7:23" s="279" customFormat="1">
      <c r="G611" s="278"/>
      <c r="H611" s="278"/>
      <c r="I611" s="278"/>
      <c r="J611" s="278"/>
      <c r="K611" s="278"/>
      <c r="L611" s="278"/>
      <c r="M611" s="278"/>
      <c r="N611" s="278"/>
      <c r="O611" s="278"/>
      <c r="P611" s="278"/>
      <c r="Q611" s="278"/>
      <c r="R611" s="278"/>
      <c r="S611" s="278"/>
      <c r="T611" s="278"/>
      <c r="U611" s="278"/>
      <c r="V611" s="278"/>
      <c r="W611" s="278"/>
    </row>
    <row r="612" spans="7:23" s="279" customFormat="1">
      <c r="G612" s="278"/>
      <c r="H612" s="278"/>
      <c r="I612" s="278"/>
      <c r="J612" s="278"/>
      <c r="K612" s="278"/>
      <c r="L612" s="278"/>
      <c r="M612" s="278"/>
      <c r="N612" s="278"/>
      <c r="O612" s="278"/>
      <c r="P612" s="278"/>
      <c r="Q612" s="278"/>
      <c r="R612" s="278"/>
      <c r="S612" s="278"/>
      <c r="T612" s="278"/>
      <c r="U612" s="278"/>
      <c r="V612" s="278"/>
      <c r="W612" s="278"/>
    </row>
    <row r="613" spans="7:23" s="279" customFormat="1">
      <c r="G613" s="278"/>
      <c r="H613" s="278"/>
      <c r="I613" s="278"/>
      <c r="J613" s="278"/>
      <c r="K613" s="278"/>
      <c r="L613" s="278"/>
      <c r="M613" s="278"/>
      <c r="N613" s="278"/>
      <c r="O613" s="278"/>
      <c r="P613" s="278"/>
      <c r="Q613" s="278"/>
      <c r="R613" s="278"/>
      <c r="S613" s="278"/>
      <c r="T613" s="278"/>
      <c r="U613" s="278"/>
      <c r="V613" s="278"/>
      <c r="W613" s="278"/>
    </row>
    <row r="614" spans="7:23" s="279" customFormat="1">
      <c r="G614" s="278"/>
      <c r="H614" s="278"/>
      <c r="I614" s="278"/>
      <c r="J614" s="278"/>
      <c r="K614" s="278"/>
      <c r="L614" s="278"/>
      <c r="M614" s="278"/>
      <c r="N614" s="278"/>
      <c r="O614" s="278"/>
      <c r="P614" s="278"/>
      <c r="Q614" s="278"/>
      <c r="R614" s="278"/>
      <c r="S614" s="278"/>
      <c r="T614" s="278"/>
      <c r="U614" s="278"/>
      <c r="V614" s="278"/>
      <c r="W614" s="278"/>
    </row>
    <row r="615" spans="7:23" s="279" customFormat="1">
      <c r="G615" s="278"/>
      <c r="H615" s="278"/>
      <c r="I615" s="278"/>
      <c r="J615" s="278"/>
      <c r="K615" s="278"/>
      <c r="L615" s="278"/>
      <c r="M615" s="278"/>
      <c r="N615" s="278"/>
      <c r="O615" s="278"/>
      <c r="P615" s="278"/>
      <c r="Q615" s="278"/>
      <c r="R615" s="278"/>
      <c r="S615" s="278"/>
      <c r="T615" s="278"/>
      <c r="U615" s="278"/>
      <c r="V615" s="278"/>
      <c r="W615" s="278"/>
    </row>
    <row r="616" spans="7:23" s="279" customFormat="1">
      <c r="G616" s="278"/>
      <c r="H616" s="278"/>
      <c r="I616" s="278"/>
      <c r="J616" s="278"/>
      <c r="K616" s="278"/>
      <c r="L616" s="278"/>
      <c r="M616" s="278"/>
      <c r="N616" s="278"/>
      <c r="O616" s="278"/>
      <c r="P616" s="278"/>
      <c r="Q616" s="278"/>
      <c r="R616" s="278"/>
      <c r="S616" s="278"/>
      <c r="T616" s="278"/>
      <c r="U616" s="278"/>
      <c r="V616" s="278"/>
      <c r="W616" s="278"/>
    </row>
    <row r="617" spans="7:23" s="279" customFormat="1">
      <c r="G617" s="278"/>
      <c r="H617" s="278"/>
      <c r="I617" s="278"/>
      <c r="J617" s="278"/>
      <c r="K617" s="278"/>
      <c r="L617" s="278"/>
      <c r="M617" s="278"/>
      <c r="N617" s="278"/>
      <c r="O617" s="278"/>
      <c r="P617" s="278"/>
      <c r="Q617" s="278"/>
      <c r="R617" s="278"/>
      <c r="S617" s="278"/>
      <c r="T617" s="278"/>
      <c r="U617" s="278"/>
      <c r="V617" s="278"/>
      <c r="W617" s="278"/>
    </row>
    <row r="618" spans="7:23" s="279" customFormat="1">
      <c r="G618" s="278"/>
      <c r="H618" s="278"/>
      <c r="I618" s="278"/>
      <c r="J618" s="278"/>
      <c r="K618" s="278"/>
      <c r="L618" s="278"/>
      <c r="M618" s="278"/>
      <c r="N618" s="278"/>
      <c r="O618" s="278"/>
      <c r="P618" s="278"/>
      <c r="Q618" s="278"/>
      <c r="R618" s="278"/>
      <c r="S618" s="278"/>
      <c r="T618" s="278"/>
      <c r="U618" s="278"/>
      <c r="V618" s="278"/>
      <c r="W618" s="278"/>
    </row>
    <row r="619" spans="7:23" s="279" customFormat="1">
      <c r="G619" s="278"/>
      <c r="H619" s="278"/>
      <c r="I619" s="278"/>
      <c r="J619" s="278"/>
      <c r="K619" s="278"/>
      <c r="L619" s="278"/>
      <c r="M619" s="278"/>
      <c r="N619" s="278"/>
      <c r="O619" s="278"/>
      <c r="P619" s="278"/>
      <c r="Q619" s="278"/>
      <c r="R619" s="278"/>
      <c r="S619" s="278"/>
      <c r="T619" s="278"/>
      <c r="U619" s="278"/>
      <c r="V619" s="278"/>
      <c r="W619" s="278"/>
    </row>
    <row r="620" spans="7:23" s="279" customFormat="1">
      <c r="G620" s="278"/>
      <c r="H620" s="278"/>
      <c r="I620" s="278"/>
      <c r="J620" s="278"/>
      <c r="K620" s="278"/>
      <c r="L620" s="278"/>
      <c r="M620" s="278"/>
      <c r="N620" s="278"/>
      <c r="O620" s="278"/>
      <c r="P620" s="278"/>
      <c r="Q620" s="278"/>
      <c r="R620" s="278"/>
      <c r="S620" s="278"/>
      <c r="T620" s="278"/>
      <c r="U620" s="278"/>
      <c r="V620" s="278"/>
      <c r="W620" s="278"/>
    </row>
    <row r="621" spans="7:23" s="279" customFormat="1">
      <c r="G621" s="278"/>
      <c r="H621" s="278"/>
      <c r="I621" s="278"/>
      <c r="J621" s="278"/>
      <c r="K621" s="278"/>
      <c r="L621" s="278"/>
      <c r="M621" s="278"/>
      <c r="N621" s="278"/>
      <c r="O621" s="278"/>
      <c r="P621" s="278"/>
      <c r="Q621" s="278"/>
      <c r="R621" s="278"/>
      <c r="S621" s="278"/>
      <c r="T621" s="278"/>
      <c r="U621" s="278"/>
      <c r="V621" s="278"/>
      <c r="W621" s="278"/>
    </row>
    <row r="622" spans="7:23" s="279" customFormat="1">
      <c r="G622" s="278"/>
      <c r="H622" s="278"/>
      <c r="I622" s="278"/>
      <c r="J622" s="278"/>
      <c r="K622" s="278"/>
      <c r="L622" s="278"/>
      <c r="M622" s="278"/>
      <c r="N622" s="278"/>
      <c r="O622" s="278"/>
      <c r="P622" s="278"/>
      <c r="Q622" s="278"/>
      <c r="R622" s="278"/>
      <c r="S622" s="278"/>
      <c r="T622" s="278"/>
      <c r="U622" s="278"/>
      <c r="V622" s="278"/>
      <c r="W622" s="278"/>
    </row>
    <row r="623" spans="7:23" s="279" customFormat="1">
      <c r="G623" s="278"/>
      <c r="H623" s="278"/>
      <c r="I623" s="278"/>
      <c r="J623" s="278"/>
      <c r="K623" s="278"/>
      <c r="L623" s="278"/>
      <c r="M623" s="278"/>
      <c r="N623" s="278"/>
      <c r="O623" s="278"/>
      <c r="P623" s="278"/>
      <c r="Q623" s="278"/>
      <c r="R623" s="278"/>
      <c r="S623" s="278"/>
      <c r="T623" s="278"/>
      <c r="U623" s="278"/>
      <c r="V623" s="278"/>
      <c r="W623" s="278"/>
    </row>
    <row r="624" spans="7:23" s="279" customFormat="1">
      <c r="G624" s="278"/>
      <c r="H624" s="278"/>
      <c r="I624" s="278"/>
      <c r="J624" s="278"/>
      <c r="K624" s="278"/>
      <c r="L624" s="278"/>
      <c r="M624" s="278"/>
      <c r="N624" s="278"/>
      <c r="O624" s="278"/>
      <c r="P624" s="278"/>
      <c r="Q624" s="278"/>
      <c r="R624" s="278"/>
      <c r="S624" s="278"/>
      <c r="T624" s="278"/>
      <c r="U624" s="278"/>
      <c r="V624" s="278"/>
      <c r="W624" s="278"/>
    </row>
    <row r="625" spans="7:23" s="279" customFormat="1">
      <c r="G625" s="278"/>
      <c r="H625" s="278"/>
      <c r="I625" s="278"/>
      <c r="J625" s="278"/>
      <c r="K625" s="278"/>
      <c r="L625" s="278"/>
      <c r="M625" s="278"/>
      <c r="N625" s="278"/>
      <c r="O625" s="278"/>
      <c r="P625" s="278"/>
      <c r="Q625" s="278"/>
      <c r="R625" s="278"/>
      <c r="S625" s="278"/>
      <c r="T625" s="278"/>
      <c r="U625" s="278"/>
      <c r="V625" s="278"/>
      <c r="W625" s="278"/>
    </row>
    <row r="626" spans="7:23" s="279" customFormat="1">
      <c r="G626" s="278"/>
      <c r="H626" s="278"/>
      <c r="I626" s="278"/>
      <c r="J626" s="278"/>
      <c r="K626" s="278"/>
      <c r="L626" s="278"/>
      <c r="M626" s="278"/>
      <c r="N626" s="278"/>
      <c r="O626" s="278"/>
      <c r="P626" s="278"/>
      <c r="Q626" s="278"/>
      <c r="R626" s="278"/>
      <c r="S626" s="278"/>
      <c r="T626" s="278"/>
      <c r="U626" s="278"/>
      <c r="V626" s="278"/>
      <c r="W626" s="278"/>
    </row>
    <row r="627" spans="7:23" s="279" customFormat="1">
      <c r="G627" s="278"/>
      <c r="H627" s="278"/>
      <c r="I627" s="278"/>
      <c r="J627" s="278"/>
      <c r="K627" s="278"/>
      <c r="L627" s="278"/>
      <c r="M627" s="278"/>
      <c r="N627" s="278"/>
      <c r="O627" s="278"/>
      <c r="P627" s="278"/>
      <c r="Q627" s="278"/>
      <c r="R627" s="278"/>
      <c r="S627" s="278"/>
      <c r="T627" s="278"/>
      <c r="U627" s="278"/>
      <c r="V627" s="278"/>
      <c r="W627" s="278"/>
    </row>
    <row r="628" spans="7:23" s="279" customFormat="1">
      <c r="G628" s="278"/>
      <c r="H628" s="278"/>
      <c r="I628" s="278"/>
      <c r="J628" s="278"/>
      <c r="K628" s="278"/>
      <c r="L628" s="278"/>
      <c r="M628" s="278"/>
      <c r="N628" s="278"/>
      <c r="O628" s="278"/>
      <c r="P628" s="278"/>
      <c r="Q628" s="278"/>
      <c r="R628" s="278"/>
      <c r="S628" s="278"/>
      <c r="T628" s="278"/>
      <c r="U628" s="278"/>
      <c r="V628" s="278"/>
      <c r="W628" s="278"/>
    </row>
    <row r="629" spans="7:23" s="279" customFormat="1">
      <c r="G629" s="278"/>
      <c r="H629" s="278"/>
      <c r="I629" s="278"/>
      <c r="J629" s="278"/>
      <c r="K629" s="278"/>
      <c r="L629" s="278"/>
      <c r="M629" s="278"/>
      <c r="N629" s="278"/>
      <c r="O629" s="278"/>
      <c r="P629" s="278"/>
      <c r="Q629" s="278"/>
      <c r="R629" s="278"/>
      <c r="S629" s="278"/>
      <c r="T629" s="278"/>
      <c r="U629" s="278"/>
      <c r="V629" s="278"/>
      <c r="W629" s="278"/>
    </row>
    <row r="630" spans="7:23" s="279" customFormat="1">
      <c r="G630" s="278"/>
      <c r="H630" s="278"/>
      <c r="I630" s="278"/>
      <c r="J630" s="278"/>
      <c r="K630" s="278"/>
      <c r="L630" s="278"/>
      <c r="M630" s="278"/>
      <c r="N630" s="278"/>
      <c r="O630" s="278"/>
      <c r="P630" s="278"/>
      <c r="Q630" s="278"/>
      <c r="R630" s="278"/>
      <c r="S630" s="278"/>
      <c r="T630" s="278"/>
      <c r="U630" s="278"/>
      <c r="V630" s="278"/>
      <c r="W630" s="278"/>
    </row>
    <row r="631" spans="7:23" s="279" customFormat="1">
      <c r="G631" s="278"/>
      <c r="H631" s="278"/>
      <c r="I631" s="278"/>
      <c r="J631" s="278"/>
      <c r="K631" s="278"/>
      <c r="L631" s="278"/>
      <c r="M631" s="278"/>
      <c r="N631" s="278"/>
      <c r="O631" s="278"/>
      <c r="P631" s="278"/>
      <c r="Q631" s="278"/>
      <c r="R631" s="278"/>
      <c r="S631" s="278"/>
      <c r="T631" s="278"/>
      <c r="U631" s="278"/>
      <c r="V631" s="278"/>
      <c r="W631" s="278"/>
    </row>
    <row r="632" spans="7:23" s="279" customFormat="1">
      <c r="G632" s="278"/>
      <c r="H632" s="278"/>
      <c r="I632" s="278"/>
      <c r="J632" s="278"/>
      <c r="K632" s="278"/>
      <c r="L632" s="278"/>
      <c r="M632" s="278"/>
      <c r="N632" s="278"/>
      <c r="O632" s="278"/>
      <c r="P632" s="278"/>
      <c r="Q632" s="278"/>
      <c r="R632" s="278"/>
      <c r="S632" s="278"/>
      <c r="T632" s="278"/>
      <c r="U632" s="278"/>
      <c r="V632" s="278"/>
      <c r="W632" s="278"/>
    </row>
    <row r="633" spans="7:23" s="279" customFormat="1">
      <c r="G633" s="278"/>
      <c r="H633" s="278"/>
      <c r="I633" s="278"/>
      <c r="J633" s="278"/>
      <c r="K633" s="278"/>
      <c r="L633" s="278"/>
      <c r="M633" s="278"/>
      <c r="N633" s="278"/>
      <c r="O633" s="278"/>
      <c r="P633" s="278"/>
      <c r="Q633" s="278"/>
      <c r="R633" s="278"/>
      <c r="S633" s="278"/>
      <c r="T633" s="278"/>
      <c r="U633" s="278"/>
      <c r="V633" s="278"/>
      <c r="W633" s="278"/>
    </row>
    <row r="634" spans="7:23" s="279" customFormat="1">
      <c r="G634" s="278"/>
      <c r="H634" s="278"/>
      <c r="I634" s="278"/>
      <c r="J634" s="278"/>
      <c r="K634" s="278"/>
      <c r="L634" s="278"/>
      <c r="M634" s="278"/>
      <c r="N634" s="278"/>
      <c r="O634" s="278"/>
      <c r="P634" s="278"/>
      <c r="Q634" s="278"/>
      <c r="R634" s="278"/>
      <c r="S634" s="278"/>
      <c r="T634" s="278"/>
      <c r="U634" s="278"/>
      <c r="V634" s="278"/>
      <c r="W634" s="278"/>
    </row>
    <row r="635" spans="7:23" s="279" customFormat="1">
      <c r="G635" s="278"/>
      <c r="H635" s="278"/>
      <c r="I635" s="278"/>
      <c r="J635" s="278"/>
      <c r="K635" s="278"/>
      <c r="L635" s="278"/>
      <c r="M635" s="278"/>
      <c r="N635" s="278"/>
      <c r="O635" s="278"/>
      <c r="P635" s="278"/>
      <c r="Q635" s="278"/>
      <c r="R635" s="278"/>
      <c r="S635" s="278"/>
      <c r="T635" s="278"/>
      <c r="U635" s="278"/>
      <c r="V635" s="278"/>
      <c r="W635" s="278"/>
    </row>
    <row r="636" spans="7:23" s="279" customFormat="1">
      <c r="G636" s="278"/>
      <c r="H636" s="278"/>
      <c r="I636" s="278"/>
      <c r="J636" s="278"/>
      <c r="K636" s="278"/>
      <c r="L636" s="278"/>
      <c r="M636" s="278"/>
      <c r="N636" s="278"/>
      <c r="O636" s="278"/>
      <c r="P636" s="278"/>
      <c r="Q636" s="278"/>
      <c r="R636" s="278"/>
      <c r="S636" s="278"/>
      <c r="T636" s="278"/>
      <c r="U636" s="278"/>
      <c r="V636" s="278"/>
      <c r="W636" s="278"/>
    </row>
    <row r="637" spans="7:23" s="279" customFormat="1">
      <c r="G637" s="278"/>
      <c r="H637" s="278"/>
      <c r="I637" s="278"/>
      <c r="J637" s="278"/>
      <c r="K637" s="278"/>
      <c r="L637" s="278"/>
      <c r="M637" s="278"/>
      <c r="N637" s="278"/>
      <c r="O637" s="278"/>
      <c r="P637" s="278"/>
      <c r="Q637" s="278"/>
      <c r="R637" s="278"/>
      <c r="S637" s="278"/>
      <c r="T637" s="278"/>
      <c r="U637" s="278"/>
      <c r="V637" s="278"/>
      <c r="W637" s="278"/>
    </row>
    <row r="638" spans="7:23" s="279" customFormat="1">
      <c r="G638" s="278"/>
      <c r="H638" s="278"/>
      <c r="I638" s="278"/>
      <c r="J638" s="278"/>
      <c r="K638" s="278"/>
      <c r="L638" s="278"/>
      <c r="M638" s="278"/>
      <c r="N638" s="278"/>
      <c r="O638" s="278"/>
      <c r="P638" s="278"/>
      <c r="Q638" s="278"/>
      <c r="R638" s="278"/>
      <c r="S638" s="278"/>
      <c r="T638" s="278"/>
      <c r="U638" s="278"/>
      <c r="V638" s="278"/>
      <c r="W638" s="278"/>
    </row>
    <row r="639" spans="7:23" s="279" customFormat="1">
      <c r="G639" s="278"/>
      <c r="H639" s="278"/>
      <c r="I639" s="278"/>
      <c r="J639" s="278"/>
      <c r="K639" s="278"/>
      <c r="L639" s="278"/>
      <c r="M639" s="278"/>
      <c r="N639" s="278"/>
      <c r="O639" s="278"/>
      <c r="P639" s="278"/>
      <c r="Q639" s="278"/>
      <c r="R639" s="278"/>
      <c r="S639" s="278"/>
      <c r="T639" s="278"/>
      <c r="U639" s="278"/>
      <c r="V639" s="278"/>
      <c r="W639" s="278"/>
    </row>
    <row r="640" spans="7:23" s="279" customFormat="1">
      <c r="G640" s="278"/>
      <c r="H640" s="278"/>
      <c r="I640" s="278"/>
      <c r="J640" s="278"/>
      <c r="K640" s="278"/>
      <c r="L640" s="278"/>
      <c r="M640" s="278"/>
      <c r="N640" s="278"/>
      <c r="O640" s="278"/>
      <c r="P640" s="278"/>
      <c r="Q640" s="278"/>
      <c r="R640" s="278"/>
      <c r="S640" s="278"/>
      <c r="T640" s="278"/>
      <c r="U640" s="278"/>
      <c r="V640" s="278"/>
      <c r="W640" s="278"/>
    </row>
    <row r="641" spans="7:23" s="279" customFormat="1">
      <c r="G641" s="278"/>
      <c r="H641" s="278"/>
      <c r="I641" s="278"/>
      <c r="J641" s="278"/>
      <c r="K641" s="278"/>
      <c r="L641" s="278"/>
      <c r="M641" s="278"/>
      <c r="N641" s="278"/>
      <c r="O641" s="278"/>
      <c r="P641" s="278"/>
      <c r="Q641" s="278"/>
      <c r="R641" s="278"/>
      <c r="S641" s="278"/>
      <c r="T641" s="278"/>
      <c r="U641" s="278"/>
      <c r="V641" s="278"/>
      <c r="W641" s="278"/>
    </row>
    <row r="642" spans="7:23" s="279" customFormat="1">
      <c r="G642" s="278"/>
      <c r="H642" s="278"/>
      <c r="I642" s="278"/>
      <c r="J642" s="278"/>
      <c r="K642" s="278"/>
      <c r="L642" s="278"/>
      <c r="M642" s="278"/>
      <c r="N642" s="278"/>
      <c r="O642" s="278"/>
      <c r="P642" s="278"/>
      <c r="Q642" s="278"/>
      <c r="R642" s="278"/>
      <c r="S642" s="278"/>
      <c r="T642" s="278"/>
      <c r="U642" s="278"/>
      <c r="V642" s="278"/>
      <c r="W642" s="278"/>
    </row>
    <row r="643" spans="7:23" s="279" customFormat="1">
      <c r="G643" s="278"/>
      <c r="H643" s="278"/>
      <c r="I643" s="278"/>
      <c r="J643" s="278"/>
      <c r="K643" s="278"/>
      <c r="L643" s="278"/>
      <c r="M643" s="278"/>
      <c r="N643" s="278"/>
      <c r="O643" s="278"/>
      <c r="P643" s="278"/>
      <c r="Q643" s="278"/>
      <c r="R643" s="278"/>
      <c r="S643" s="278"/>
      <c r="T643" s="278"/>
      <c r="U643" s="278"/>
      <c r="V643" s="278"/>
      <c r="W643" s="278"/>
    </row>
    <row r="644" spans="7:23" s="279" customFormat="1">
      <c r="G644" s="278"/>
      <c r="H644" s="278"/>
      <c r="I644" s="278"/>
      <c r="J644" s="278"/>
      <c r="K644" s="278"/>
      <c r="L644" s="278"/>
      <c r="M644" s="278"/>
      <c r="N644" s="278"/>
      <c r="O644" s="278"/>
      <c r="P644" s="278"/>
      <c r="Q644" s="278"/>
      <c r="R644" s="278"/>
      <c r="S644" s="278"/>
      <c r="T644" s="278"/>
      <c r="U644" s="278"/>
      <c r="V644" s="278"/>
      <c r="W644" s="278"/>
    </row>
    <row r="645" spans="7:23" s="279" customFormat="1">
      <c r="G645" s="278"/>
      <c r="H645" s="278"/>
      <c r="I645" s="278"/>
      <c r="J645" s="278"/>
      <c r="K645" s="278"/>
      <c r="L645" s="278"/>
      <c r="M645" s="278"/>
      <c r="N645" s="278"/>
      <c r="O645" s="278"/>
      <c r="P645" s="278"/>
      <c r="Q645" s="278"/>
      <c r="R645" s="278"/>
      <c r="S645" s="278"/>
      <c r="T645" s="278"/>
      <c r="U645" s="278"/>
      <c r="V645" s="278"/>
      <c r="W645" s="278"/>
    </row>
    <row r="646" spans="7:23" s="279" customFormat="1">
      <c r="G646" s="278"/>
      <c r="H646" s="278"/>
      <c r="I646" s="278"/>
      <c r="J646" s="278"/>
      <c r="K646" s="278"/>
      <c r="L646" s="278"/>
      <c r="M646" s="278"/>
      <c r="N646" s="278"/>
      <c r="O646" s="278"/>
      <c r="P646" s="278"/>
      <c r="Q646" s="278"/>
      <c r="R646" s="278"/>
      <c r="S646" s="278"/>
      <c r="T646" s="278"/>
      <c r="U646" s="278"/>
      <c r="V646" s="278"/>
      <c r="W646" s="278"/>
    </row>
    <row r="647" spans="7:23" s="279" customFormat="1">
      <c r="G647" s="278"/>
      <c r="H647" s="278"/>
      <c r="I647" s="278"/>
      <c r="J647" s="278"/>
      <c r="K647" s="278"/>
      <c r="L647" s="278"/>
      <c r="M647" s="278"/>
      <c r="N647" s="278"/>
      <c r="O647" s="278"/>
      <c r="P647" s="278"/>
      <c r="Q647" s="278"/>
      <c r="R647" s="278"/>
      <c r="S647" s="278"/>
      <c r="T647" s="278"/>
      <c r="U647" s="278"/>
      <c r="V647" s="278"/>
      <c r="W647" s="278"/>
    </row>
    <row r="648" spans="7:23" s="279" customFormat="1">
      <c r="G648" s="278"/>
      <c r="H648" s="278"/>
      <c r="I648" s="278"/>
      <c r="J648" s="278"/>
      <c r="K648" s="278"/>
      <c r="L648" s="278"/>
      <c r="M648" s="278"/>
      <c r="N648" s="278"/>
      <c r="O648" s="278"/>
      <c r="P648" s="278"/>
      <c r="Q648" s="278"/>
      <c r="R648" s="278"/>
      <c r="S648" s="278"/>
      <c r="T648" s="278"/>
      <c r="U648" s="278"/>
      <c r="V648" s="278"/>
      <c r="W648" s="278"/>
    </row>
    <row r="649" spans="7:23" s="279" customFormat="1">
      <c r="G649" s="278"/>
      <c r="H649" s="278"/>
      <c r="I649" s="278"/>
      <c r="J649" s="278"/>
      <c r="K649" s="278"/>
      <c r="L649" s="278"/>
      <c r="M649" s="278"/>
      <c r="N649" s="278"/>
      <c r="O649" s="278"/>
      <c r="P649" s="278"/>
      <c r="Q649" s="278"/>
      <c r="R649" s="278"/>
      <c r="S649" s="278"/>
      <c r="T649" s="278"/>
      <c r="U649" s="278"/>
      <c r="V649" s="278"/>
      <c r="W649" s="278"/>
    </row>
    <row r="650" spans="7:23" s="279" customFormat="1">
      <c r="G650" s="278"/>
      <c r="H650" s="278"/>
      <c r="I650" s="278"/>
      <c r="J650" s="278"/>
      <c r="K650" s="278"/>
      <c r="L650" s="278"/>
      <c r="M650" s="278"/>
      <c r="N650" s="278"/>
      <c r="O650" s="278"/>
      <c r="P650" s="278"/>
      <c r="Q650" s="278"/>
      <c r="R650" s="278"/>
      <c r="S650" s="278"/>
      <c r="T650" s="278"/>
      <c r="U650" s="278"/>
      <c r="V650" s="278"/>
      <c r="W650" s="278"/>
    </row>
    <row r="651" spans="7:23" s="279" customFormat="1">
      <c r="G651" s="278"/>
      <c r="H651" s="278"/>
      <c r="I651" s="278"/>
      <c r="J651" s="278"/>
      <c r="K651" s="278"/>
      <c r="L651" s="278"/>
      <c r="M651" s="278"/>
      <c r="N651" s="278"/>
      <c r="O651" s="278"/>
      <c r="P651" s="278"/>
      <c r="Q651" s="278"/>
      <c r="R651" s="278"/>
      <c r="S651" s="278"/>
      <c r="T651" s="278"/>
      <c r="U651" s="278"/>
      <c r="V651" s="278"/>
      <c r="W651" s="278"/>
    </row>
    <row r="652" spans="7:23" s="279" customFormat="1">
      <c r="G652" s="278"/>
      <c r="H652" s="278"/>
      <c r="I652" s="278"/>
      <c r="J652" s="278"/>
      <c r="K652" s="278"/>
      <c r="L652" s="278"/>
      <c r="M652" s="278"/>
      <c r="N652" s="278"/>
      <c r="O652" s="278"/>
      <c r="P652" s="278"/>
      <c r="Q652" s="278"/>
      <c r="R652" s="278"/>
      <c r="S652" s="278"/>
      <c r="T652" s="278"/>
      <c r="U652" s="278"/>
      <c r="V652" s="278"/>
      <c r="W652" s="278"/>
    </row>
    <row r="653" spans="7:23" s="279" customFormat="1">
      <c r="G653" s="278"/>
      <c r="H653" s="278"/>
      <c r="I653" s="278"/>
      <c r="J653" s="278"/>
      <c r="K653" s="278"/>
      <c r="L653" s="278"/>
      <c r="M653" s="278"/>
      <c r="N653" s="278"/>
      <c r="O653" s="278"/>
      <c r="P653" s="278"/>
      <c r="Q653" s="278"/>
      <c r="R653" s="278"/>
      <c r="S653" s="278"/>
      <c r="T653" s="278"/>
      <c r="U653" s="278"/>
      <c r="V653" s="278"/>
      <c r="W653" s="278"/>
    </row>
    <row r="654" spans="7:23" s="279" customFormat="1">
      <c r="G654" s="278"/>
      <c r="H654" s="278"/>
      <c r="I654" s="278"/>
      <c r="J654" s="278"/>
      <c r="K654" s="278"/>
      <c r="L654" s="278"/>
      <c r="M654" s="278"/>
      <c r="N654" s="278"/>
      <c r="O654" s="278"/>
      <c r="P654" s="278"/>
      <c r="Q654" s="278"/>
      <c r="R654" s="278"/>
      <c r="S654" s="278"/>
      <c r="T654" s="278"/>
      <c r="U654" s="278"/>
      <c r="V654" s="278"/>
      <c r="W654" s="278"/>
    </row>
    <row r="655" spans="7:23" s="279" customFormat="1">
      <c r="G655" s="278"/>
      <c r="H655" s="278"/>
      <c r="I655" s="278"/>
      <c r="J655" s="278"/>
      <c r="K655" s="278"/>
      <c r="L655" s="278"/>
      <c r="M655" s="278"/>
      <c r="N655" s="278"/>
      <c r="O655" s="278"/>
      <c r="P655" s="278"/>
      <c r="Q655" s="278"/>
      <c r="R655" s="278"/>
      <c r="S655" s="278"/>
      <c r="T655" s="278"/>
      <c r="U655" s="278"/>
      <c r="V655" s="278"/>
      <c r="W655" s="278"/>
    </row>
    <row r="656" spans="7:23" s="279" customFormat="1">
      <c r="G656" s="278"/>
      <c r="H656" s="278"/>
      <c r="I656" s="278"/>
      <c r="J656" s="278"/>
      <c r="K656" s="278"/>
      <c r="L656" s="278"/>
      <c r="M656" s="278"/>
      <c r="N656" s="278"/>
      <c r="O656" s="278"/>
      <c r="P656" s="278"/>
      <c r="Q656" s="278"/>
      <c r="R656" s="278"/>
      <c r="S656" s="278"/>
      <c r="T656" s="278"/>
      <c r="U656" s="278"/>
      <c r="V656" s="278"/>
      <c r="W656" s="278"/>
    </row>
    <row r="657" spans="7:23" s="279" customFormat="1">
      <c r="G657" s="278"/>
      <c r="H657" s="278"/>
      <c r="I657" s="278"/>
      <c r="J657" s="278"/>
      <c r="K657" s="278"/>
      <c r="L657" s="278"/>
      <c r="M657" s="278"/>
      <c r="N657" s="278"/>
      <c r="O657" s="278"/>
      <c r="P657" s="278"/>
      <c r="Q657" s="278"/>
      <c r="R657" s="278"/>
      <c r="S657" s="278"/>
      <c r="T657" s="278"/>
      <c r="U657" s="278"/>
      <c r="V657" s="278"/>
      <c r="W657" s="278"/>
    </row>
    <row r="658" spans="7:23" s="279" customFormat="1">
      <c r="G658" s="278"/>
      <c r="H658" s="278"/>
      <c r="I658" s="278"/>
      <c r="J658" s="278"/>
      <c r="K658" s="278"/>
      <c r="L658" s="278"/>
      <c r="M658" s="278"/>
      <c r="N658" s="278"/>
      <c r="O658" s="278"/>
      <c r="P658" s="278"/>
      <c r="Q658" s="278"/>
      <c r="R658" s="278"/>
      <c r="S658" s="278"/>
      <c r="T658" s="278"/>
      <c r="U658" s="278"/>
      <c r="V658" s="278"/>
      <c r="W658" s="278"/>
    </row>
    <row r="659" spans="7:23" s="279" customFormat="1">
      <c r="G659" s="278"/>
      <c r="H659" s="278"/>
      <c r="I659" s="278"/>
      <c r="J659" s="278"/>
      <c r="K659" s="278"/>
      <c r="L659" s="278"/>
      <c r="M659" s="278"/>
      <c r="N659" s="278"/>
      <c r="O659" s="278"/>
      <c r="P659" s="278"/>
      <c r="Q659" s="278"/>
      <c r="R659" s="278"/>
      <c r="S659" s="278"/>
      <c r="T659" s="278"/>
      <c r="U659" s="278"/>
      <c r="V659" s="278"/>
      <c r="W659" s="278"/>
    </row>
    <row r="660" spans="7:23" s="279" customFormat="1">
      <c r="G660" s="278"/>
      <c r="H660" s="278"/>
      <c r="I660" s="278"/>
      <c r="J660" s="278"/>
      <c r="K660" s="278"/>
      <c r="L660" s="278"/>
      <c r="M660" s="278"/>
      <c r="N660" s="278"/>
      <c r="O660" s="278"/>
      <c r="P660" s="278"/>
      <c r="Q660" s="278"/>
      <c r="R660" s="278"/>
      <c r="S660" s="278"/>
      <c r="T660" s="278"/>
      <c r="U660" s="278"/>
      <c r="V660" s="278"/>
      <c r="W660" s="278"/>
    </row>
    <row r="661" spans="7:23" s="279" customFormat="1">
      <c r="G661" s="278"/>
      <c r="H661" s="278"/>
      <c r="I661" s="278"/>
      <c r="J661" s="278"/>
      <c r="K661" s="278"/>
      <c r="L661" s="278"/>
      <c r="M661" s="278"/>
      <c r="N661" s="278"/>
      <c r="O661" s="278"/>
      <c r="P661" s="278"/>
      <c r="Q661" s="278"/>
      <c r="R661" s="278"/>
      <c r="S661" s="278"/>
      <c r="T661" s="278"/>
      <c r="U661" s="278"/>
      <c r="V661" s="278"/>
      <c r="W661" s="278"/>
    </row>
    <row r="662" spans="7:23" s="279" customFormat="1">
      <c r="G662" s="278"/>
      <c r="H662" s="278"/>
      <c r="I662" s="278"/>
      <c r="J662" s="278"/>
      <c r="K662" s="278"/>
      <c r="L662" s="278"/>
      <c r="M662" s="278"/>
      <c r="N662" s="278"/>
      <c r="O662" s="278"/>
      <c r="P662" s="278"/>
      <c r="Q662" s="278"/>
      <c r="R662" s="278"/>
      <c r="S662" s="278"/>
      <c r="T662" s="278"/>
      <c r="U662" s="278"/>
      <c r="V662" s="278"/>
      <c r="W662" s="278"/>
    </row>
    <row r="663" spans="7:23" s="279" customFormat="1">
      <c r="G663" s="278"/>
      <c r="H663" s="278"/>
      <c r="I663" s="278"/>
      <c r="J663" s="278"/>
      <c r="K663" s="278"/>
      <c r="L663" s="278"/>
      <c r="M663" s="278"/>
      <c r="N663" s="278"/>
      <c r="O663" s="278"/>
      <c r="P663" s="278"/>
      <c r="Q663" s="278"/>
      <c r="R663" s="278"/>
      <c r="S663" s="278"/>
      <c r="T663" s="278"/>
      <c r="U663" s="278"/>
      <c r="V663" s="278"/>
      <c r="W663" s="278"/>
    </row>
    <row r="664" spans="7:23" s="279" customFormat="1">
      <c r="G664" s="278"/>
      <c r="H664" s="278"/>
      <c r="I664" s="278"/>
      <c r="J664" s="278"/>
      <c r="K664" s="278"/>
      <c r="L664" s="278"/>
      <c r="M664" s="278"/>
      <c r="N664" s="278"/>
      <c r="O664" s="278"/>
      <c r="P664" s="278"/>
      <c r="Q664" s="278"/>
      <c r="R664" s="278"/>
      <c r="S664" s="278"/>
      <c r="T664" s="278"/>
      <c r="U664" s="278"/>
      <c r="V664" s="278"/>
      <c r="W664" s="278"/>
    </row>
    <row r="665" spans="7:23" s="279" customFormat="1">
      <c r="G665" s="278"/>
      <c r="H665" s="278"/>
      <c r="I665" s="278"/>
      <c r="J665" s="278"/>
      <c r="K665" s="278"/>
      <c r="L665" s="278"/>
      <c r="M665" s="278"/>
      <c r="N665" s="278"/>
      <c r="O665" s="278"/>
      <c r="P665" s="278"/>
      <c r="Q665" s="278"/>
      <c r="R665" s="278"/>
      <c r="S665" s="278"/>
      <c r="T665" s="278"/>
      <c r="U665" s="278"/>
      <c r="V665" s="278"/>
      <c r="W665" s="278"/>
    </row>
    <row r="666" spans="7:23" s="279" customFormat="1">
      <c r="G666" s="278"/>
      <c r="H666" s="278"/>
      <c r="I666" s="278"/>
      <c r="J666" s="278"/>
      <c r="K666" s="278"/>
      <c r="L666" s="278"/>
      <c r="M666" s="278"/>
      <c r="N666" s="278"/>
      <c r="O666" s="278"/>
      <c r="P666" s="278"/>
      <c r="Q666" s="278"/>
      <c r="R666" s="278"/>
      <c r="S666" s="278"/>
      <c r="T666" s="278"/>
      <c r="U666" s="278"/>
      <c r="V666" s="278"/>
      <c r="W666" s="278"/>
    </row>
    <row r="667" spans="7:23" s="279" customFormat="1">
      <c r="G667" s="278"/>
      <c r="H667" s="278"/>
      <c r="I667" s="278"/>
      <c r="J667" s="278"/>
      <c r="K667" s="278"/>
      <c r="L667" s="278"/>
      <c r="M667" s="278"/>
      <c r="N667" s="278"/>
      <c r="O667" s="278"/>
      <c r="P667" s="278"/>
      <c r="Q667" s="278"/>
      <c r="R667" s="278"/>
      <c r="S667" s="278"/>
      <c r="T667" s="278"/>
      <c r="U667" s="278"/>
      <c r="V667" s="278"/>
      <c r="W667" s="278"/>
    </row>
    <row r="668" spans="7:23" s="279" customFormat="1">
      <c r="G668" s="278"/>
      <c r="H668" s="278"/>
      <c r="I668" s="278"/>
      <c r="J668" s="278"/>
      <c r="K668" s="278"/>
      <c r="L668" s="278"/>
      <c r="M668" s="278"/>
      <c r="N668" s="278"/>
      <c r="O668" s="278"/>
      <c r="P668" s="278"/>
      <c r="Q668" s="278"/>
      <c r="R668" s="278"/>
      <c r="S668" s="278"/>
      <c r="T668" s="278"/>
      <c r="U668" s="278"/>
      <c r="V668" s="278"/>
      <c r="W668" s="278"/>
    </row>
    <row r="669" spans="7:23" s="279" customFormat="1">
      <c r="G669" s="278"/>
      <c r="H669" s="278"/>
      <c r="I669" s="278"/>
      <c r="J669" s="278"/>
      <c r="K669" s="278"/>
      <c r="L669" s="278"/>
      <c r="M669" s="278"/>
      <c r="N669" s="278"/>
      <c r="O669" s="278"/>
      <c r="P669" s="278"/>
      <c r="Q669" s="278"/>
      <c r="R669" s="278"/>
      <c r="S669" s="278"/>
      <c r="T669" s="278"/>
      <c r="U669" s="278"/>
      <c r="V669" s="278"/>
      <c r="W669" s="278"/>
    </row>
    <row r="670" spans="7:23" s="279" customFormat="1">
      <c r="G670" s="278"/>
      <c r="H670" s="278"/>
      <c r="I670" s="278"/>
      <c r="J670" s="278"/>
      <c r="K670" s="278"/>
      <c r="L670" s="278"/>
      <c r="M670" s="278"/>
      <c r="N670" s="278"/>
      <c r="O670" s="278"/>
      <c r="P670" s="278"/>
      <c r="Q670" s="278"/>
      <c r="R670" s="278"/>
      <c r="S670" s="278"/>
      <c r="T670" s="278"/>
      <c r="U670" s="278"/>
      <c r="V670" s="278"/>
      <c r="W670" s="278"/>
    </row>
    <row r="671" spans="7:23" s="279" customFormat="1">
      <c r="G671" s="278"/>
      <c r="H671" s="278"/>
      <c r="I671" s="278"/>
      <c r="J671" s="278"/>
      <c r="K671" s="278"/>
      <c r="L671" s="278"/>
      <c r="M671" s="278"/>
      <c r="N671" s="278"/>
      <c r="O671" s="278"/>
      <c r="P671" s="278"/>
      <c r="Q671" s="278"/>
      <c r="R671" s="278"/>
      <c r="S671" s="278"/>
      <c r="T671" s="278"/>
      <c r="U671" s="278"/>
      <c r="V671" s="278"/>
      <c r="W671" s="278"/>
    </row>
    <row r="672" spans="7:23" s="279" customFormat="1">
      <c r="G672" s="278"/>
      <c r="H672" s="278"/>
      <c r="I672" s="278"/>
      <c r="J672" s="278"/>
      <c r="K672" s="278"/>
      <c r="L672" s="278"/>
      <c r="M672" s="278"/>
      <c r="N672" s="278"/>
      <c r="O672" s="278"/>
      <c r="P672" s="278"/>
      <c r="Q672" s="278"/>
      <c r="R672" s="278"/>
      <c r="S672" s="278"/>
      <c r="T672" s="278"/>
      <c r="U672" s="278"/>
      <c r="V672" s="278"/>
      <c r="W672" s="278"/>
    </row>
    <row r="673" spans="7:23" s="279" customFormat="1">
      <c r="G673" s="278"/>
      <c r="H673" s="278"/>
      <c r="I673" s="278"/>
      <c r="J673" s="278"/>
      <c r="K673" s="278"/>
      <c r="L673" s="278"/>
      <c r="M673" s="278"/>
      <c r="N673" s="278"/>
      <c r="O673" s="278"/>
      <c r="P673" s="278"/>
      <c r="Q673" s="278"/>
      <c r="R673" s="278"/>
      <c r="S673" s="278"/>
      <c r="T673" s="278"/>
      <c r="U673" s="278"/>
      <c r="V673" s="278"/>
      <c r="W673" s="278"/>
    </row>
    <row r="674" spans="7:23" s="279" customFormat="1">
      <c r="G674" s="278"/>
      <c r="H674" s="278"/>
      <c r="I674" s="278"/>
      <c r="J674" s="278"/>
      <c r="K674" s="278"/>
      <c r="L674" s="278"/>
      <c r="M674" s="278"/>
      <c r="N674" s="278"/>
      <c r="O674" s="278"/>
      <c r="P674" s="278"/>
      <c r="Q674" s="278"/>
      <c r="R674" s="278"/>
      <c r="S674" s="278"/>
      <c r="T674" s="278"/>
      <c r="U674" s="278"/>
      <c r="V674" s="278"/>
      <c r="W674" s="278"/>
    </row>
    <row r="675" spans="7:23" s="279" customFormat="1">
      <c r="G675" s="278"/>
      <c r="H675" s="278"/>
      <c r="I675" s="278"/>
      <c r="J675" s="278"/>
      <c r="K675" s="278"/>
      <c r="L675" s="278"/>
      <c r="M675" s="278"/>
      <c r="N675" s="278"/>
      <c r="O675" s="278"/>
      <c r="P675" s="278"/>
      <c r="Q675" s="278"/>
      <c r="R675" s="278"/>
      <c r="S675" s="278"/>
      <c r="T675" s="278"/>
      <c r="U675" s="278"/>
      <c r="V675" s="278"/>
      <c r="W675" s="278"/>
    </row>
    <row r="676" spans="7:23" s="279" customFormat="1">
      <c r="G676" s="278"/>
      <c r="H676" s="278"/>
      <c r="I676" s="278"/>
      <c r="J676" s="278"/>
      <c r="K676" s="278"/>
      <c r="L676" s="278"/>
      <c r="M676" s="278"/>
      <c r="N676" s="278"/>
      <c r="O676" s="278"/>
      <c r="P676" s="278"/>
      <c r="Q676" s="278"/>
      <c r="R676" s="278"/>
      <c r="S676" s="278"/>
      <c r="T676" s="278"/>
      <c r="U676" s="278"/>
      <c r="V676" s="278"/>
      <c r="W676" s="278"/>
    </row>
    <row r="677" spans="7:23" s="279" customFormat="1">
      <c r="G677" s="278"/>
      <c r="H677" s="278"/>
      <c r="I677" s="278"/>
      <c r="J677" s="278"/>
      <c r="K677" s="278"/>
      <c r="L677" s="278"/>
      <c r="M677" s="278"/>
      <c r="N677" s="278"/>
      <c r="O677" s="278"/>
      <c r="P677" s="278"/>
      <c r="Q677" s="278"/>
      <c r="R677" s="278"/>
      <c r="S677" s="278"/>
      <c r="T677" s="278"/>
      <c r="U677" s="278"/>
      <c r="V677" s="278"/>
      <c r="W677" s="278"/>
    </row>
    <row r="678" spans="7:23" s="279" customFormat="1">
      <c r="G678" s="278"/>
      <c r="H678" s="278"/>
      <c r="I678" s="278"/>
      <c r="J678" s="278"/>
      <c r="K678" s="278"/>
      <c r="L678" s="278"/>
      <c r="M678" s="278"/>
      <c r="N678" s="278"/>
      <c r="O678" s="278"/>
      <c r="P678" s="278"/>
      <c r="Q678" s="278"/>
      <c r="R678" s="278"/>
      <c r="S678" s="278"/>
      <c r="T678" s="278"/>
      <c r="U678" s="278"/>
      <c r="V678" s="278"/>
      <c r="W678" s="278"/>
    </row>
    <row r="679" spans="7:23" s="279" customFormat="1">
      <c r="G679" s="278"/>
      <c r="H679" s="278"/>
      <c r="I679" s="278"/>
      <c r="J679" s="278"/>
      <c r="K679" s="278"/>
      <c r="L679" s="278"/>
      <c r="M679" s="278"/>
      <c r="N679" s="278"/>
      <c r="O679" s="278"/>
      <c r="P679" s="278"/>
      <c r="Q679" s="278"/>
      <c r="R679" s="278"/>
      <c r="S679" s="278"/>
      <c r="T679" s="278"/>
      <c r="U679" s="278"/>
      <c r="V679" s="278"/>
      <c r="W679" s="278"/>
    </row>
    <row r="680" spans="7:23" s="279" customFormat="1">
      <c r="G680" s="278"/>
      <c r="H680" s="278"/>
      <c r="I680" s="278"/>
      <c r="J680" s="278"/>
      <c r="K680" s="278"/>
      <c r="L680" s="278"/>
      <c r="M680" s="278"/>
      <c r="N680" s="278"/>
      <c r="O680" s="278"/>
      <c r="P680" s="278"/>
      <c r="Q680" s="278"/>
      <c r="R680" s="278"/>
      <c r="S680" s="278"/>
      <c r="T680" s="278"/>
      <c r="U680" s="278"/>
      <c r="V680" s="278"/>
      <c r="W680" s="278"/>
    </row>
    <row r="681" spans="7:23" s="279" customFormat="1">
      <c r="G681" s="278"/>
      <c r="H681" s="278"/>
      <c r="I681" s="278"/>
      <c r="J681" s="278"/>
      <c r="K681" s="278"/>
      <c r="L681" s="278"/>
      <c r="M681" s="278"/>
      <c r="N681" s="278"/>
      <c r="O681" s="278"/>
      <c r="P681" s="278"/>
      <c r="Q681" s="278"/>
      <c r="R681" s="278"/>
      <c r="S681" s="278"/>
      <c r="T681" s="278"/>
      <c r="U681" s="278"/>
      <c r="V681" s="278"/>
      <c r="W681" s="278"/>
    </row>
    <row r="682" spans="7:23" s="279" customFormat="1">
      <c r="G682" s="278"/>
      <c r="H682" s="278"/>
      <c r="I682" s="278"/>
      <c r="J682" s="278"/>
      <c r="K682" s="278"/>
      <c r="L682" s="278"/>
      <c r="M682" s="278"/>
      <c r="N682" s="278"/>
      <c r="O682" s="278"/>
      <c r="P682" s="278"/>
      <c r="Q682" s="278"/>
      <c r="R682" s="278"/>
      <c r="S682" s="278"/>
      <c r="T682" s="278"/>
      <c r="U682" s="278"/>
      <c r="V682" s="278"/>
      <c r="W682" s="278"/>
    </row>
    <row r="683" spans="7:23" s="279" customFormat="1">
      <c r="G683" s="278"/>
      <c r="H683" s="278"/>
      <c r="I683" s="278"/>
      <c r="J683" s="278"/>
      <c r="K683" s="278"/>
      <c r="L683" s="278"/>
      <c r="M683" s="278"/>
      <c r="N683" s="278"/>
      <c r="O683" s="278"/>
      <c r="P683" s="278"/>
      <c r="Q683" s="278"/>
      <c r="R683" s="278"/>
      <c r="S683" s="278"/>
      <c r="T683" s="278"/>
      <c r="U683" s="278"/>
      <c r="V683" s="278"/>
      <c r="W683" s="278"/>
    </row>
    <row r="684" spans="7:23" s="279" customFormat="1">
      <c r="G684" s="278"/>
      <c r="H684" s="278"/>
      <c r="I684" s="278"/>
      <c r="J684" s="278"/>
      <c r="K684" s="278"/>
      <c r="L684" s="278"/>
      <c r="M684" s="278"/>
      <c r="N684" s="278"/>
      <c r="O684" s="278"/>
      <c r="P684" s="278"/>
      <c r="Q684" s="278"/>
      <c r="R684" s="278"/>
      <c r="S684" s="278"/>
      <c r="T684" s="278"/>
      <c r="U684" s="278"/>
      <c r="V684" s="278"/>
      <c r="W684" s="278"/>
    </row>
    <row r="685" spans="7:23" s="279" customFormat="1">
      <c r="G685" s="278"/>
      <c r="H685" s="278"/>
      <c r="I685" s="278"/>
      <c r="J685" s="278"/>
      <c r="K685" s="278"/>
      <c r="L685" s="278"/>
      <c r="M685" s="278"/>
      <c r="N685" s="278"/>
      <c r="O685" s="278"/>
      <c r="P685" s="278"/>
      <c r="Q685" s="278"/>
      <c r="R685" s="278"/>
      <c r="S685" s="278"/>
      <c r="T685" s="278"/>
      <c r="U685" s="278"/>
      <c r="V685" s="278"/>
      <c r="W685" s="278"/>
    </row>
  </sheetData>
  <sheetProtection algorithmName="SHA-512" hashValue="shykRmbpq/Q1AhbC6qezA3cTFbUuRQNJVZ702AgdWX4348inEGKbteq9W1f9A7TC+wXJu6qLwnwU1y40tWfRZQ==" saltValue="zfl8n1OW/BtlUrK2JmVPJg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P102"/>
  <sheetViews>
    <sheetView tabSelected="1" zoomScaleNormal="100" workbookViewId="0">
      <pane xSplit="3" ySplit="14" topLeftCell="I28" activePane="bottomRight" state="frozen"/>
      <selection pane="bottomRight" activeCell="DS32" sqref="DS32"/>
      <selection pane="bottomLeft" activeCell="A13" sqref="A13"/>
      <selection pane="topRight" activeCell="C1" sqref="C1"/>
    </sheetView>
  </sheetViews>
  <sheetFormatPr defaultColWidth="8.85546875" defaultRowHeight="14.45" outlineLevelRow="1" outlineLevelCol="1"/>
  <cols>
    <col min="1" max="1" width="30" style="201" customWidth="1"/>
    <col min="2" max="2" width="9.5703125" style="201" customWidth="1"/>
    <col min="3" max="3" width="1.7109375" style="199" customWidth="1"/>
    <col min="4" max="4" width="21.140625" style="200" hidden="1" customWidth="1"/>
    <col min="5" max="7" width="19.85546875" style="201" hidden="1" customWidth="1"/>
    <col min="8" max="8" width="10.140625" style="201" hidden="1" customWidth="1" outlineLevel="1"/>
    <col min="9" max="9" width="3.42578125" style="199" customWidth="1" collapsed="1"/>
    <col min="10" max="10" width="9.5703125" style="315" customWidth="1"/>
    <col min="11" max="11" width="6.28515625" style="314" customWidth="1"/>
    <col min="12" max="12" width="1.7109375" style="201" customWidth="1" collapsed="1"/>
    <col min="13" max="13" width="3.42578125" style="199" customWidth="1"/>
    <col min="14" max="14" width="5.85546875" style="201" customWidth="1"/>
    <col min="15" max="15" width="6.42578125" style="201" customWidth="1"/>
    <col min="16" max="17" width="11.85546875" style="201" hidden="1" customWidth="1"/>
    <col min="18" max="18" width="1.7109375" style="199" customWidth="1"/>
    <col min="19" max="19" width="4.85546875" style="201" customWidth="1" outlineLevel="1"/>
    <col min="20" max="20" width="4.85546875" style="201" bestFit="1" customWidth="1" outlineLevel="1"/>
    <col min="21" max="22" width="12.85546875" style="201" hidden="1" customWidth="1" outlineLevel="1"/>
    <col min="23" max="23" width="1.7109375" style="199" customWidth="1" outlineLevel="1"/>
    <col min="24" max="24" width="4.85546875" style="201" customWidth="1" outlineLevel="1"/>
    <col min="25" max="25" width="4.85546875" style="201" bestFit="1" customWidth="1" outlineLevel="1"/>
    <col min="26" max="26" width="11.85546875" style="201" hidden="1" customWidth="1" outlineLevel="1"/>
    <col min="27" max="27" width="8.85546875" style="201" hidden="1" customWidth="1" outlineLevel="1"/>
    <col min="28" max="28" width="1.7109375" style="199" customWidth="1" outlineLevel="1"/>
    <col min="29" max="29" width="4.85546875" style="201" customWidth="1" outlineLevel="1"/>
    <col min="30" max="30" width="4.85546875" style="201" bestFit="1" customWidth="1" outlineLevel="1"/>
    <col min="31" max="32" width="11.28515625" style="201" hidden="1" customWidth="1" outlineLevel="1"/>
    <col min="33" max="33" width="1.7109375" style="201" customWidth="1" outlineLevel="1"/>
    <col min="34" max="35" width="4.85546875" style="201" hidden="1" customWidth="1" outlineLevel="1"/>
    <col min="36" max="37" width="11.140625" style="201" hidden="1" customWidth="1" outlineLevel="1"/>
    <col min="38" max="38" width="9.5703125" style="315" hidden="1" customWidth="1"/>
    <col min="39" max="39" width="6.28515625" style="314" hidden="1" customWidth="1"/>
    <col min="40" max="40" width="1.7109375" style="201" hidden="1" customWidth="1" collapsed="1"/>
    <col min="41" max="41" width="4.85546875" style="201" hidden="1" customWidth="1"/>
    <col min="42" max="42" width="8.42578125" style="201" hidden="1" customWidth="1"/>
    <col min="43" max="44" width="11.85546875" style="201" hidden="1" customWidth="1"/>
    <col min="45" max="45" width="1.7109375" style="199" hidden="1" customWidth="1" outlineLevel="1"/>
    <col min="46" max="46" width="3.85546875" style="201" hidden="1" customWidth="1" outlineLevel="1"/>
    <col min="47" max="47" width="4.85546875" style="201" hidden="1" customWidth="1" outlineLevel="1"/>
    <col min="48" max="49" width="9.7109375" style="201" hidden="1" customWidth="1" outlineLevel="1"/>
    <col min="50" max="50" width="1.7109375" style="199" hidden="1" customWidth="1" outlineLevel="1"/>
    <col min="51" max="51" width="4.5703125" style="201" hidden="1" customWidth="1" outlineLevel="1"/>
    <col min="52" max="52" width="6" style="201" hidden="1" customWidth="1" outlineLevel="1"/>
    <col min="53" max="53" width="1" style="201" hidden="1" customWidth="1" outlineLevel="1"/>
    <col min="54" max="54" width="8.85546875" style="201" hidden="1" customWidth="1" outlineLevel="1"/>
    <col min="55" max="55" width="1.7109375" style="199" hidden="1" customWidth="1" outlineLevel="1"/>
    <col min="56" max="56" width="4.5703125" style="201" hidden="1" customWidth="1" outlineLevel="1"/>
    <col min="57" max="57" width="4.85546875" style="201" hidden="1" customWidth="1" outlineLevel="1"/>
    <col min="58" max="59" width="9.7109375" style="201" hidden="1" customWidth="1" outlineLevel="1"/>
    <col min="60" max="60" width="1.7109375" style="201" hidden="1" customWidth="1" outlineLevel="1"/>
    <col min="61" max="61" width="5.85546875" style="201" hidden="1" customWidth="1" outlineLevel="1"/>
    <col min="62" max="62" width="4.85546875" style="201" hidden="1" customWidth="1" outlineLevel="1"/>
    <col min="63" max="63" width="9.28515625" style="314" hidden="1" customWidth="1" collapsed="1"/>
    <col min="64" max="64" width="4.85546875" style="314" hidden="1" customWidth="1"/>
    <col min="65" max="65" width="1.7109375" style="201" customWidth="1"/>
    <col min="66" max="66" width="7.28515625" style="201" hidden="1" customWidth="1"/>
    <col min="67" max="67" width="7.140625" style="201" hidden="1" customWidth="1"/>
    <col min="68" max="68" width="11.5703125" style="201" hidden="1" customWidth="1"/>
    <col min="69" max="69" width="11.42578125" style="201" hidden="1" customWidth="1"/>
    <col min="70" max="70" width="1.7109375" style="201" hidden="1" customWidth="1" outlineLevel="1"/>
    <col min="71" max="72" width="5.85546875" style="201" hidden="1" customWidth="1" outlineLevel="1"/>
    <col min="73" max="74" width="12" style="201" hidden="1" customWidth="1" outlineLevel="1"/>
    <col min="75" max="75" width="1.7109375" style="199" hidden="1" customWidth="1" outlineLevel="1"/>
    <col min="76" max="77" width="5.85546875" style="201" hidden="1" customWidth="1" outlineLevel="1"/>
    <col min="78" max="79" width="12.28515625" style="201" hidden="1" customWidth="1" outlineLevel="1"/>
    <col min="80" max="80" width="1.7109375" style="199" hidden="1" customWidth="1" outlineLevel="1"/>
    <col min="81" max="82" width="5.85546875" style="201" hidden="1" customWidth="1" outlineLevel="1"/>
    <col min="83" max="84" width="12" style="201" hidden="1" customWidth="1" outlineLevel="1"/>
    <col min="85" max="85" width="1.7109375" style="201" hidden="1" customWidth="1" outlineLevel="1"/>
    <col min="86" max="87" width="5.85546875" style="201" hidden="1" customWidth="1" outlineLevel="1"/>
    <col min="88" max="89" width="13.7109375" style="201" hidden="1" customWidth="1" outlineLevel="1"/>
    <col min="90" max="90" width="1.7109375" style="201" hidden="1" customWidth="1" outlineLevel="1"/>
    <col min="91" max="92" width="9.7109375" style="201" hidden="1" customWidth="1"/>
    <col min="93" max="93" width="11.28515625" style="201" hidden="1" customWidth="1"/>
    <col min="94" max="94" width="13.28515625" style="201" hidden="1" customWidth="1"/>
    <col min="95" max="95" width="8.85546875" style="201" hidden="1" customWidth="1"/>
    <col min="96" max="96" width="9.7109375" style="201" hidden="1" customWidth="1" outlineLevel="1"/>
    <col min="97" max="97" width="4.5703125" style="201" hidden="1" customWidth="1" outlineLevel="1"/>
    <col min="98" max="99" width="12.42578125" style="201" hidden="1" customWidth="1" outlineLevel="1"/>
    <col min="100" max="100" width="1.7109375" style="199" hidden="1" customWidth="1" outlineLevel="1"/>
    <col min="101" max="102" width="4.5703125" style="201" hidden="1" customWidth="1" outlineLevel="1"/>
    <col min="103" max="104" width="12.7109375" style="201" hidden="1" customWidth="1" outlineLevel="1"/>
    <col min="105" max="105" width="1.7109375" style="199" hidden="1" customWidth="1" outlineLevel="1"/>
    <col min="106" max="107" width="4.5703125" style="201" hidden="1" customWidth="1" outlineLevel="1"/>
    <col min="108" max="109" width="12.28515625" style="201" hidden="1" customWidth="1" outlineLevel="1"/>
    <col min="110" max="110" width="1.7109375" style="201" hidden="1" customWidth="1" outlineLevel="1"/>
    <col min="111" max="112" width="4.5703125" style="201" hidden="1" customWidth="1" outlineLevel="1"/>
    <col min="113" max="114" width="13.5703125" style="201" hidden="1" customWidth="1" outlineLevel="1"/>
    <col min="115" max="115" width="6.7109375" style="201" hidden="1" customWidth="1" collapsed="1"/>
    <col min="116" max="116" width="1.7109375" style="201" hidden="1" customWidth="1"/>
    <col min="117" max="117" width="4.85546875" style="201" bestFit="1" customWidth="1"/>
    <col min="118" max="118" width="6.42578125" style="201" bestFit="1" customWidth="1"/>
    <col min="119" max="119" width="13" style="201" hidden="1" customWidth="1"/>
    <col min="120" max="120" width="12.7109375" style="201" hidden="1" customWidth="1"/>
    <col min="121" max="16384" width="8.85546875" style="201"/>
  </cols>
  <sheetData>
    <row r="1" spans="1:120">
      <c r="A1" s="198" t="s">
        <v>41</v>
      </c>
      <c r="B1" s="198"/>
    </row>
    <row r="2" spans="1:120" ht="13.9" customHeight="1">
      <c r="A2" s="198"/>
      <c r="B2" s="198"/>
    </row>
    <row r="3" spans="1:120">
      <c r="A3" s="202" t="s">
        <v>42</v>
      </c>
      <c r="B3" s="202"/>
      <c r="D3" s="360" t="str">
        <f>+Opleidingseis!$C$5</f>
        <v>MBO | Maasland</v>
      </c>
      <c r="E3" s="360"/>
      <c r="F3" s="360"/>
      <c r="G3" s="360"/>
      <c r="H3" s="203"/>
      <c r="I3" s="203"/>
      <c r="J3" s="321"/>
      <c r="M3" s="203"/>
      <c r="N3" s="203"/>
      <c r="O3" s="203"/>
      <c r="P3" s="203"/>
      <c r="Q3" s="203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J3" s="231"/>
      <c r="AL3" s="321"/>
      <c r="AS3" s="201"/>
      <c r="AX3" s="201"/>
      <c r="BC3" s="201"/>
      <c r="BW3" s="201"/>
      <c r="CB3" s="201"/>
      <c r="CJ3" s="231"/>
      <c r="CV3" s="201"/>
      <c r="DA3" s="201"/>
      <c r="DI3" s="231"/>
    </row>
    <row r="4" spans="1:120" ht="15" thickBot="1">
      <c r="A4" s="202" t="s">
        <v>43</v>
      </c>
      <c r="B4" s="202"/>
      <c r="D4" s="360" t="str">
        <f>Examenprogramma!B3</f>
        <v>Maasland</v>
      </c>
      <c r="E4" s="360"/>
      <c r="F4" s="360"/>
      <c r="G4" s="360"/>
      <c r="H4" s="203"/>
      <c r="I4" s="203"/>
      <c r="J4" s="321"/>
      <c r="M4" s="203"/>
      <c r="N4" s="203"/>
      <c r="O4" s="203"/>
      <c r="P4" s="203"/>
      <c r="Q4" s="203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0"/>
      <c r="AE4" s="230"/>
      <c r="AF4" s="230"/>
      <c r="AL4" s="321"/>
      <c r="AS4" s="201"/>
      <c r="AX4" s="201"/>
      <c r="BC4" s="201"/>
      <c r="BW4" s="201"/>
      <c r="CB4" s="201"/>
      <c r="CV4" s="201"/>
      <c r="DA4" s="201"/>
    </row>
    <row r="5" spans="1:120" ht="15" thickBot="1">
      <c r="A5" s="202" t="s">
        <v>44</v>
      </c>
      <c r="B5" s="202"/>
      <c r="D5" s="360" t="str">
        <f>Opleidingseis!F3</f>
        <v>Hovenier niveau 2 (1e jaar BOL, 2e jaar BBL)</v>
      </c>
      <c r="E5" s="360"/>
      <c r="F5" s="360"/>
      <c r="G5" s="360"/>
      <c r="H5" s="203"/>
      <c r="I5" s="203"/>
      <c r="J5" s="321"/>
      <c r="M5" s="203"/>
      <c r="N5" s="203"/>
      <c r="O5" s="203"/>
      <c r="P5" s="203"/>
      <c r="Q5" s="203"/>
      <c r="S5" s="423" t="s">
        <v>45</v>
      </c>
      <c r="T5" s="424"/>
      <c r="U5" s="424"/>
      <c r="V5" s="424"/>
      <c r="W5" s="424"/>
      <c r="X5" s="425"/>
      <c r="Y5" s="203"/>
      <c r="Z5" s="203"/>
      <c r="AA5" s="203"/>
      <c r="AB5" s="203"/>
      <c r="AC5" s="203"/>
      <c r="AD5" s="203"/>
      <c r="AE5" s="203"/>
      <c r="AF5" s="203"/>
      <c r="AL5" s="321"/>
      <c r="AS5" s="230"/>
      <c r="AT5" s="423" t="s">
        <v>46</v>
      </c>
      <c r="AU5" s="424"/>
      <c r="AV5" s="424"/>
      <c r="AW5" s="424"/>
      <c r="AX5" s="424"/>
      <c r="AY5" s="425"/>
      <c r="AZ5" s="230"/>
      <c r="BA5" s="230"/>
      <c r="BB5" s="230"/>
      <c r="BC5" s="230"/>
      <c r="BD5" s="230"/>
      <c r="BE5" s="230"/>
      <c r="BF5" s="230"/>
      <c r="BG5" s="230"/>
      <c r="BS5" s="230"/>
      <c r="BT5" s="230"/>
      <c r="BU5" s="230"/>
      <c r="BV5" s="230"/>
      <c r="BW5" s="230"/>
      <c r="BX5" s="230"/>
      <c r="BY5" s="230"/>
      <c r="BZ5" s="230"/>
      <c r="CA5" s="230"/>
      <c r="CB5" s="230"/>
      <c r="CC5" s="230"/>
      <c r="CD5" s="230"/>
      <c r="CE5" s="230"/>
      <c r="CF5" s="230"/>
      <c r="CR5" s="230"/>
      <c r="CS5" s="230"/>
      <c r="CT5" s="230"/>
      <c r="CU5" s="230"/>
      <c r="CV5" s="230"/>
      <c r="CW5" s="230"/>
      <c r="CX5" s="230"/>
      <c r="CY5" s="230"/>
      <c r="CZ5" s="230"/>
      <c r="DA5" s="230"/>
      <c r="DB5" s="230"/>
      <c r="DC5" s="230"/>
      <c r="DD5" s="230"/>
      <c r="DE5" s="230"/>
    </row>
    <row r="6" spans="1:120" ht="15" thickBot="1">
      <c r="A6" s="202" t="s">
        <v>47</v>
      </c>
      <c r="B6" s="202"/>
      <c r="D6" s="360" t="s">
        <v>48</v>
      </c>
      <c r="E6" s="360"/>
      <c r="F6" s="360"/>
      <c r="G6" s="360"/>
      <c r="H6" s="203"/>
      <c r="I6" s="203"/>
      <c r="J6" s="321"/>
      <c r="M6" s="203"/>
      <c r="N6" s="203"/>
      <c r="O6" s="203"/>
      <c r="R6" s="203"/>
      <c r="S6" s="203"/>
      <c r="T6" s="203" t="s">
        <v>49</v>
      </c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L6" s="321"/>
      <c r="AS6" s="230"/>
      <c r="AT6" s="203"/>
      <c r="AU6" s="203"/>
      <c r="AV6" s="203"/>
      <c r="AW6" s="203"/>
      <c r="AX6" s="203"/>
      <c r="AY6" s="203"/>
      <c r="AZ6" s="230"/>
      <c r="BA6" s="230"/>
      <c r="BB6" s="230"/>
      <c r="BC6" s="230"/>
      <c r="BD6" s="230"/>
      <c r="BE6" s="230"/>
      <c r="BF6" s="230"/>
      <c r="BG6" s="230"/>
      <c r="BS6" s="230"/>
      <c r="BT6" s="230"/>
      <c r="BU6" s="230"/>
      <c r="BV6" s="230"/>
      <c r="BW6" s="230"/>
      <c r="BX6" s="230"/>
      <c r="BY6" s="230"/>
      <c r="BZ6" s="230"/>
      <c r="CA6" s="230"/>
      <c r="CB6" s="230"/>
      <c r="CC6" s="230"/>
      <c r="CD6" s="230"/>
      <c r="CE6" s="230"/>
      <c r="CF6" s="230"/>
      <c r="CR6" s="230"/>
      <c r="CS6" s="230"/>
      <c r="CT6" s="230"/>
      <c r="CU6" s="230"/>
      <c r="CV6" s="230"/>
      <c r="CW6" s="230"/>
      <c r="CX6" s="230"/>
      <c r="CY6" s="230"/>
      <c r="CZ6" s="230"/>
      <c r="DA6" s="230"/>
      <c r="DB6" s="230"/>
      <c r="DC6" s="230"/>
      <c r="DD6" s="230"/>
      <c r="DE6" s="230"/>
    </row>
    <row r="7" spans="1:120" ht="15" thickBot="1">
      <c r="A7" s="202" t="s">
        <v>50</v>
      </c>
      <c r="B7" s="202"/>
      <c r="D7" s="360" t="str">
        <f>Opleidingseis!H5</f>
        <v>Groene ruimte 23171 (Medewerker hovenier)</v>
      </c>
      <c r="E7" s="360"/>
      <c r="F7" s="360"/>
      <c r="G7" s="360"/>
      <c r="H7" s="203"/>
      <c r="I7" s="203"/>
      <c r="J7" s="321"/>
      <c r="M7" s="203"/>
      <c r="N7" s="203"/>
      <c r="P7" s="203"/>
      <c r="Q7" s="203"/>
      <c r="R7" s="203"/>
      <c r="S7" s="423" t="s">
        <v>51</v>
      </c>
      <c r="T7" s="424"/>
      <c r="U7" s="424"/>
      <c r="V7" s="424"/>
      <c r="W7" s="424"/>
      <c r="X7" s="425"/>
      <c r="Y7" s="203"/>
      <c r="Z7" s="203"/>
      <c r="AA7" s="203"/>
      <c r="AB7" s="203"/>
      <c r="AC7" s="203"/>
      <c r="AD7" s="203"/>
      <c r="AE7" s="203"/>
      <c r="AF7" s="203"/>
      <c r="AL7" s="321"/>
      <c r="AS7" s="230"/>
      <c r="AT7" s="423" t="s">
        <v>51</v>
      </c>
      <c r="AU7" s="424"/>
      <c r="AV7" s="424"/>
      <c r="AW7" s="424"/>
      <c r="AX7" s="424"/>
      <c r="AY7" s="425"/>
      <c r="AZ7" s="230"/>
      <c r="BA7" s="230"/>
      <c r="BB7" s="230"/>
      <c r="BC7" s="230"/>
      <c r="BD7" s="230"/>
      <c r="BE7" s="230"/>
      <c r="BF7" s="230"/>
      <c r="BG7" s="230"/>
      <c r="BS7" s="230"/>
      <c r="BT7" s="230"/>
      <c r="BU7" s="230"/>
      <c r="BV7" s="230"/>
      <c r="BW7" s="230"/>
      <c r="BX7" s="230"/>
      <c r="BY7" s="230"/>
      <c r="BZ7" s="230"/>
      <c r="CA7" s="230"/>
      <c r="CB7" s="230"/>
      <c r="CC7" s="230"/>
      <c r="CD7" s="230"/>
      <c r="CE7" s="230"/>
      <c r="CF7" s="230"/>
      <c r="CR7" s="230"/>
      <c r="CS7" s="230"/>
      <c r="CT7" s="230"/>
      <c r="CU7" s="230"/>
      <c r="CV7" s="230"/>
      <c r="CW7" s="230"/>
      <c r="CX7" s="230"/>
      <c r="CY7" s="230"/>
      <c r="CZ7" s="230"/>
      <c r="DA7" s="230"/>
      <c r="DB7" s="230"/>
      <c r="DC7" s="230"/>
      <c r="DD7" s="230"/>
      <c r="DE7" s="230"/>
    </row>
    <row r="8" spans="1:120" ht="15" thickBot="1">
      <c r="A8" s="202" t="s">
        <v>52</v>
      </c>
      <c r="B8" s="202"/>
      <c r="D8" s="360">
        <f>Opleidingseis!F5</f>
        <v>25452</v>
      </c>
      <c r="E8" s="360"/>
      <c r="F8" s="360"/>
      <c r="G8" s="360"/>
      <c r="H8" s="203"/>
      <c r="I8" s="203"/>
      <c r="J8" s="321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3"/>
      <c r="AA8" s="203"/>
      <c r="AB8" s="203"/>
      <c r="AC8" s="203"/>
      <c r="AD8" s="203"/>
      <c r="AE8" s="203"/>
      <c r="AF8" s="203"/>
      <c r="AL8" s="321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S8" s="230"/>
      <c r="BT8" s="230"/>
      <c r="BU8" s="230"/>
      <c r="BV8" s="230"/>
      <c r="BW8" s="230"/>
      <c r="BX8" s="230"/>
      <c r="BY8" s="230"/>
      <c r="BZ8" s="230"/>
      <c r="CA8" s="230"/>
      <c r="CB8" s="230"/>
      <c r="CC8" s="230"/>
      <c r="CD8" s="230"/>
      <c r="CE8" s="230"/>
      <c r="CF8" s="230"/>
      <c r="CR8" s="230"/>
      <c r="CS8" s="230"/>
      <c r="CT8" s="230"/>
      <c r="CU8" s="230"/>
      <c r="CV8" s="230"/>
      <c r="CW8" s="230"/>
      <c r="CX8" s="230"/>
      <c r="CY8" s="230"/>
      <c r="CZ8" s="230"/>
      <c r="DA8" s="230"/>
      <c r="DB8" s="230"/>
      <c r="DC8" s="230"/>
      <c r="DD8" s="230"/>
      <c r="DE8" s="230"/>
    </row>
    <row r="9" spans="1:120" ht="15" thickBot="1">
      <c r="A9" s="202" t="s">
        <v>53</v>
      </c>
      <c r="B9" s="310" t="s">
        <v>54</v>
      </c>
      <c r="D9" s="360" t="s">
        <v>55</v>
      </c>
      <c r="E9" s="360"/>
      <c r="F9" s="360"/>
      <c r="G9" s="360"/>
      <c r="H9" s="203"/>
      <c r="I9" s="203"/>
      <c r="J9" s="321"/>
      <c r="M9" s="203"/>
      <c r="N9" s="203"/>
      <c r="O9" s="203"/>
      <c r="P9" s="203"/>
      <c r="Q9" s="203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L9" s="321"/>
      <c r="AS9" s="201"/>
      <c r="AX9" s="201"/>
      <c r="BC9" s="201"/>
      <c r="BW9" s="201"/>
      <c r="CB9" s="201"/>
      <c r="CV9" s="201"/>
      <c r="DA9" s="201"/>
    </row>
    <row r="10" spans="1:120">
      <c r="A10" s="202" t="s">
        <v>56</v>
      </c>
      <c r="B10" s="202"/>
      <c r="D10" s="360">
        <f>Opleidingseis!D7</f>
        <v>2</v>
      </c>
      <c r="E10" s="360"/>
      <c r="F10" s="360"/>
      <c r="G10" s="360"/>
      <c r="H10" s="203"/>
      <c r="I10" s="203"/>
      <c r="J10" s="321"/>
      <c r="M10" s="203"/>
      <c r="N10" s="280"/>
      <c r="O10" s="280"/>
      <c r="P10" s="280"/>
      <c r="Q10" s="280"/>
      <c r="R10" s="208"/>
      <c r="S10" s="232" t="s">
        <v>57</v>
      </c>
      <c r="T10" s="232"/>
      <c r="U10" s="232"/>
      <c r="V10" s="232"/>
      <c r="W10" s="232"/>
      <c r="X10" s="232" t="s">
        <v>58</v>
      </c>
      <c r="Y10" s="232"/>
      <c r="Z10" s="232"/>
      <c r="AA10" s="232"/>
      <c r="AB10" s="232"/>
      <c r="AC10" s="232" t="s">
        <v>59</v>
      </c>
      <c r="AD10" s="232"/>
      <c r="AE10" s="232"/>
      <c r="AF10" s="232"/>
      <c r="AG10" s="233"/>
      <c r="AH10" s="233" t="s">
        <v>60</v>
      </c>
      <c r="AI10" s="233"/>
      <c r="AJ10" s="233"/>
      <c r="AK10" s="233"/>
      <c r="AL10" s="321"/>
      <c r="AO10" s="311"/>
      <c r="AP10" s="311"/>
      <c r="AQ10" s="311"/>
      <c r="AR10" s="311"/>
      <c r="AS10" s="311"/>
      <c r="AT10" s="311" t="s">
        <v>61</v>
      </c>
      <c r="AU10" s="311"/>
      <c r="AV10" s="311"/>
      <c r="AW10" s="311"/>
      <c r="AX10" s="311"/>
      <c r="AY10" s="311" t="s">
        <v>62</v>
      </c>
      <c r="AZ10" s="311"/>
      <c r="BA10" s="311"/>
      <c r="BB10" s="311"/>
      <c r="BC10" s="311"/>
      <c r="BD10" s="311" t="s">
        <v>63</v>
      </c>
      <c r="BE10" s="311"/>
      <c r="BF10" s="311"/>
      <c r="BG10" s="311"/>
      <c r="BH10" s="311"/>
      <c r="BI10" s="311" t="s">
        <v>64</v>
      </c>
      <c r="BJ10" s="311"/>
      <c r="BN10" s="241"/>
      <c r="BO10" s="241"/>
      <c r="BP10" s="241"/>
      <c r="BQ10" s="241"/>
      <c r="BS10" s="241" t="s">
        <v>65</v>
      </c>
      <c r="BT10" s="241"/>
      <c r="BU10" s="241"/>
      <c r="BV10" s="241"/>
      <c r="BW10" s="241"/>
      <c r="BX10" s="241" t="s">
        <v>66</v>
      </c>
      <c r="BY10" s="241"/>
      <c r="BZ10" s="241"/>
      <c r="CA10" s="241"/>
      <c r="CB10" s="241"/>
      <c r="CC10" s="241" t="s">
        <v>67</v>
      </c>
      <c r="CD10" s="241"/>
      <c r="CE10" s="241"/>
      <c r="CF10" s="241"/>
      <c r="CG10" s="241"/>
      <c r="CH10" s="241" t="s">
        <v>68</v>
      </c>
      <c r="CI10" s="241"/>
      <c r="CJ10" s="241"/>
      <c r="CK10" s="241"/>
      <c r="CM10" s="242"/>
      <c r="CN10" s="242"/>
      <c r="CO10" s="242"/>
      <c r="CP10" s="242"/>
      <c r="CR10" s="242"/>
      <c r="CS10" s="242"/>
      <c r="CT10" s="242"/>
      <c r="CU10" s="242"/>
      <c r="CV10" s="242"/>
      <c r="CW10" s="242"/>
      <c r="CX10" s="242"/>
      <c r="CY10" s="242"/>
      <c r="CZ10" s="242"/>
      <c r="DA10" s="242"/>
      <c r="DB10" s="242"/>
      <c r="DC10" s="242"/>
      <c r="DD10" s="242"/>
      <c r="DE10" s="242"/>
      <c r="DF10" s="242"/>
      <c r="DG10" s="242"/>
      <c r="DH10" s="242"/>
      <c r="DI10" s="242"/>
      <c r="DJ10" s="242"/>
      <c r="DK10" s="241" t="s">
        <v>69</v>
      </c>
      <c r="DM10" s="291"/>
      <c r="DN10" s="291"/>
      <c r="DO10" s="291"/>
      <c r="DP10" s="291"/>
    </row>
    <row r="11" spans="1:120">
      <c r="A11" s="202" t="s">
        <v>70</v>
      </c>
      <c r="D11" s="360">
        <f>Opleidingseis!D5</f>
        <v>2</v>
      </c>
      <c r="E11" s="360"/>
      <c r="F11" s="360"/>
      <c r="G11" s="360"/>
      <c r="H11" s="203"/>
      <c r="I11" s="203"/>
      <c r="J11" s="321"/>
      <c r="M11" s="203"/>
      <c r="N11" s="203"/>
      <c r="O11" s="203"/>
      <c r="P11" s="203"/>
      <c r="Q11" s="203"/>
      <c r="S11" s="200">
        <v>12</v>
      </c>
      <c r="T11" s="200"/>
      <c r="U11" s="200"/>
      <c r="V11" s="200"/>
      <c r="W11" s="208"/>
      <c r="X11" s="200">
        <v>13</v>
      </c>
      <c r="Y11" s="200"/>
      <c r="Z11" s="200"/>
      <c r="AA11" s="200"/>
      <c r="AB11" s="208"/>
      <c r="AC11" s="200">
        <v>6</v>
      </c>
      <c r="AD11" s="200"/>
      <c r="AE11" s="200"/>
      <c r="AF11" s="200"/>
      <c r="AG11" s="200"/>
      <c r="AH11" s="200"/>
      <c r="AL11" s="321"/>
      <c r="AT11" s="201">
        <v>12</v>
      </c>
      <c r="AY11" s="201">
        <v>13</v>
      </c>
      <c r="BD11" s="201">
        <v>5</v>
      </c>
      <c r="BI11" s="201">
        <v>0</v>
      </c>
      <c r="BS11" s="201">
        <v>9</v>
      </c>
      <c r="BX11" s="201">
        <v>10</v>
      </c>
      <c r="CC11" s="201">
        <v>10</v>
      </c>
      <c r="CH11" s="201">
        <v>1</v>
      </c>
    </row>
    <row r="12" spans="1:120" s="282" customFormat="1" ht="14.45" customHeight="1">
      <c r="A12" s="341"/>
      <c r="B12" s="415" t="s">
        <v>71</v>
      </c>
      <c r="C12" s="204"/>
      <c r="D12" s="412" t="s">
        <v>72</v>
      </c>
      <c r="E12" s="409" t="s">
        <v>72</v>
      </c>
      <c r="F12" s="409" t="s">
        <v>72</v>
      </c>
      <c r="G12" s="409" t="s">
        <v>72</v>
      </c>
      <c r="H12" s="409" t="s">
        <v>72</v>
      </c>
      <c r="I12" s="204"/>
      <c r="J12" s="322"/>
      <c r="K12" s="323"/>
      <c r="L12" s="234"/>
      <c r="M12" s="204"/>
      <c r="N12" s="396" t="s">
        <v>73</v>
      </c>
      <c r="O12" s="397"/>
      <c r="P12" s="397"/>
      <c r="Q12" s="281">
        <v>1</v>
      </c>
      <c r="R12" s="204"/>
      <c r="S12" s="392" t="s">
        <v>74</v>
      </c>
      <c r="T12" s="393"/>
      <c r="U12" s="393"/>
      <c r="V12" s="342" t="s">
        <v>75</v>
      </c>
      <c r="W12" s="204"/>
      <c r="X12" s="392" t="s">
        <v>74</v>
      </c>
      <c r="Y12" s="393"/>
      <c r="Z12" s="393"/>
      <c r="AA12" s="342" t="s">
        <v>76</v>
      </c>
      <c r="AB12" s="204"/>
      <c r="AC12" s="392" t="s">
        <v>74</v>
      </c>
      <c r="AD12" s="393"/>
      <c r="AE12" s="393"/>
      <c r="AF12" s="342" t="s">
        <v>77</v>
      </c>
      <c r="AG12" s="234"/>
      <c r="AH12" s="392" t="str">
        <f>+AC12</f>
        <v>Periode</v>
      </c>
      <c r="AI12" s="393"/>
      <c r="AJ12" s="393"/>
      <c r="AK12" s="342" t="s">
        <v>78</v>
      </c>
      <c r="AL12" s="322"/>
      <c r="AM12" s="323"/>
      <c r="AN12" s="234"/>
      <c r="AO12" s="404" t="s">
        <v>79</v>
      </c>
      <c r="AP12" s="405"/>
      <c r="AQ12" s="405"/>
      <c r="AR12" s="312">
        <v>2</v>
      </c>
      <c r="AS12" s="204"/>
      <c r="AT12" s="404" t="s">
        <v>80</v>
      </c>
      <c r="AU12" s="405"/>
      <c r="AV12" s="405"/>
      <c r="AW12" s="312" t="s">
        <v>81</v>
      </c>
      <c r="AX12" s="204"/>
      <c r="AY12" s="406" t="s">
        <v>82</v>
      </c>
      <c r="AZ12" s="406"/>
      <c r="BA12" s="406"/>
      <c r="BB12" s="312" t="s">
        <v>83</v>
      </c>
      <c r="BC12" s="204"/>
      <c r="BD12" s="404" t="s">
        <v>84</v>
      </c>
      <c r="BE12" s="405"/>
      <c r="BF12" s="405"/>
      <c r="BG12" s="312" t="s">
        <v>85</v>
      </c>
      <c r="BH12" s="234"/>
      <c r="BI12" s="332" t="s">
        <v>86</v>
      </c>
      <c r="BJ12" s="333"/>
      <c r="BK12" s="323"/>
      <c r="BL12" s="323"/>
      <c r="BM12" s="234"/>
      <c r="BN12" s="390" t="s">
        <v>87</v>
      </c>
      <c r="BO12" s="391"/>
      <c r="BP12" s="391"/>
      <c r="BQ12" s="343">
        <v>3</v>
      </c>
      <c r="BR12" s="234"/>
      <c r="BS12" s="390" t="s">
        <v>74</v>
      </c>
      <c r="BT12" s="391"/>
      <c r="BU12" s="391"/>
      <c r="BV12" s="343" t="s">
        <v>88</v>
      </c>
      <c r="BW12" s="204"/>
      <c r="BX12" s="390" t="s">
        <v>74</v>
      </c>
      <c r="BY12" s="391"/>
      <c r="BZ12" s="391"/>
      <c r="CA12" s="343" t="s">
        <v>89</v>
      </c>
      <c r="CB12" s="204"/>
      <c r="CC12" s="390" t="s">
        <v>74</v>
      </c>
      <c r="CD12" s="391"/>
      <c r="CE12" s="391"/>
      <c r="CF12" s="343" t="s">
        <v>90</v>
      </c>
      <c r="CG12" s="234"/>
      <c r="CH12" s="390" t="str">
        <f>+CC12</f>
        <v>Periode</v>
      </c>
      <c r="CI12" s="391"/>
      <c r="CJ12" s="391"/>
      <c r="CK12" s="343" t="s">
        <v>91</v>
      </c>
      <c r="CL12" s="234"/>
      <c r="CM12" s="417" t="s">
        <v>92</v>
      </c>
      <c r="CN12" s="418"/>
      <c r="CO12" s="418"/>
      <c r="CP12" s="344">
        <v>4</v>
      </c>
      <c r="CR12" s="417" t="s">
        <v>74</v>
      </c>
      <c r="CS12" s="418"/>
      <c r="CT12" s="418"/>
      <c r="CU12" s="344" t="s">
        <v>93</v>
      </c>
      <c r="CV12" s="204"/>
      <c r="CW12" s="417" t="s">
        <v>74</v>
      </c>
      <c r="CX12" s="418"/>
      <c r="CY12" s="418"/>
      <c r="CZ12" s="344" t="s">
        <v>94</v>
      </c>
      <c r="DA12" s="204"/>
      <c r="DB12" s="417" t="s">
        <v>74</v>
      </c>
      <c r="DC12" s="418"/>
      <c r="DD12" s="418"/>
      <c r="DE12" s="344" t="s">
        <v>95</v>
      </c>
      <c r="DF12" s="234"/>
      <c r="DG12" s="417" t="str">
        <f>+DB12</f>
        <v>Periode</v>
      </c>
      <c r="DH12" s="418"/>
      <c r="DI12" s="418"/>
      <c r="DJ12" s="344" t="s">
        <v>96</v>
      </c>
      <c r="DK12" s="234"/>
      <c r="DL12" s="234"/>
      <c r="DM12" s="419" t="s">
        <v>97</v>
      </c>
      <c r="DN12" s="420"/>
      <c r="DO12" s="420"/>
      <c r="DP12" s="345"/>
    </row>
    <row r="13" spans="1:120" s="282" customFormat="1" ht="14.45" customHeight="1">
      <c r="A13" s="407" t="s">
        <v>98</v>
      </c>
      <c r="B13" s="416"/>
      <c r="C13" s="205"/>
      <c r="D13" s="413"/>
      <c r="E13" s="410"/>
      <c r="F13" s="410"/>
      <c r="G13" s="410"/>
      <c r="H13" s="410"/>
      <c r="I13" s="205"/>
      <c r="J13" s="233" t="s">
        <v>99</v>
      </c>
      <c r="K13" s="233" t="s">
        <v>69</v>
      </c>
      <c r="L13" s="236"/>
      <c r="M13" s="205"/>
      <c r="N13" s="394" t="s">
        <v>21</v>
      </c>
      <c r="O13" s="394" t="s">
        <v>22</v>
      </c>
      <c r="P13" s="394" t="s">
        <v>100</v>
      </c>
      <c r="Q13" s="394" t="s">
        <v>101</v>
      </c>
      <c r="R13" s="235"/>
      <c r="S13" s="394" t="s">
        <v>21</v>
      </c>
      <c r="T13" s="394" t="s">
        <v>22</v>
      </c>
      <c r="U13" s="394" t="s">
        <v>100</v>
      </c>
      <c r="V13" s="394" t="s">
        <v>101</v>
      </c>
      <c r="W13" s="235"/>
      <c r="X13" s="394" t="s">
        <v>21</v>
      </c>
      <c r="Y13" s="394" t="s">
        <v>22</v>
      </c>
      <c r="Z13" s="394" t="s">
        <v>100</v>
      </c>
      <c r="AA13" s="394" t="s">
        <v>101</v>
      </c>
      <c r="AB13" s="235"/>
      <c r="AC13" s="394" t="s">
        <v>21</v>
      </c>
      <c r="AD13" s="394" t="s">
        <v>22</v>
      </c>
      <c r="AE13" s="394" t="s">
        <v>100</v>
      </c>
      <c r="AF13" s="394" t="s">
        <v>101</v>
      </c>
      <c r="AG13" s="236"/>
      <c r="AH13" s="394" t="s">
        <v>21</v>
      </c>
      <c r="AI13" s="394" t="s">
        <v>22</v>
      </c>
      <c r="AJ13" s="394" t="s">
        <v>100</v>
      </c>
      <c r="AK13" s="394" t="s">
        <v>101</v>
      </c>
      <c r="AL13" s="311" t="s">
        <v>99</v>
      </c>
      <c r="AM13" s="311" t="s">
        <v>69</v>
      </c>
      <c r="AN13" s="236"/>
      <c r="AO13" s="398" t="s">
        <v>21</v>
      </c>
      <c r="AP13" s="398" t="s">
        <v>22</v>
      </c>
      <c r="AQ13" s="398" t="s">
        <v>100</v>
      </c>
      <c r="AR13" s="398" t="s">
        <v>101</v>
      </c>
      <c r="AS13" s="235"/>
      <c r="AT13" s="398" t="s">
        <v>21</v>
      </c>
      <c r="AU13" s="398" t="s">
        <v>22</v>
      </c>
      <c r="AV13" s="398" t="s">
        <v>100</v>
      </c>
      <c r="AW13" s="398" t="s">
        <v>101</v>
      </c>
      <c r="AX13" s="235"/>
      <c r="AY13" s="398" t="s">
        <v>21</v>
      </c>
      <c r="AZ13" s="398" t="s">
        <v>22</v>
      </c>
      <c r="BA13" s="398" t="s">
        <v>100</v>
      </c>
      <c r="BB13" s="398" t="s">
        <v>101</v>
      </c>
      <c r="BC13" s="235"/>
      <c r="BD13" s="398" t="s">
        <v>21</v>
      </c>
      <c r="BE13" s="398" t="s">
        <v>22</v>
      </c>
      <c r="BF13" s="398" t="s">
        <v>100</v>
      </c>
      <c r="BG13" s="398" t="s">
        <v>101</v>
      </c>
      <c r="BH13" s="236"/>
      <c r="BI13" s="398" t="s">
        <v>21</v>
      </c>
      <c r="BJ13" s="398" t="s">
        <v>22</v>
      </c>
      <c r="BK13" s="334" t="s">
        <v>99</v>
      </c>
      <c r="BL13" s="335" t="s">
        <v>69</v>
      </c>
      <c r="BM13" s="236"/>
      <c r="BN13" s="395" t="s">
        <v>21</v>
      </c>
      <c r="BO13" s="395" t="s">
        <v>22</v>
      </c>
      <c r="BP13" s="395" t="s">
        <v>100</v>
      </c>
      <c r="BQ13" s="395" t="s">
        <v>101</v>
      </c>
      <c r="BR13" s="236"/>
      <c r="BS13" s="395" t="s">
        <v>21</v>
      </c>
      <c r="BT13" s="395" t="s">
        <v>22</v>
      </c>
      <c r="BU13" s="395" t="s">
        <v>100</v>
      </c>
      <c r="BV13" s="395" t="s">
        <v>101</v>
      </c>
      <c r="BW13" s="235"/>
      <c r="BX13" s="395" t="s">
        <v>21</v>
      </c>
      <c r="BY13" s="395" t="s">
        <v>22</v>
      </c>
      <c r="BZ13" s="395" t="s">
        <v>100</v>
      </c>
      <c r="CA13" s="395" t="s">
        <v>101</v>
      </c>
      <c r="CB13" s="235"/>
      <c r="CC13" s="395" t="s">
        <v>21</v>
      </c>
      <c r="CD13" s="395" t="s">
        <v>22</v>
      </c>
      <c r="CE13" s="395" t="s">
        <v>100</v>
      </c>
      <c r="CF13" s="395" t="s">
        <v>101</v>
      </c>
      <c r="CG13" s="236"/>
      <c r="CH13" s="395" t="s">
        <v>21</v>
      </c>
      <c r="CI13" s="395" t="s">
        <v>22</v>
      </c>
      <c r="CJ13" s="395" t="s">
        <v>100</v>
      </c>
      <c r="CK13" s="395" t="s">
        <v>101</v>
      </c>
      <c r="CL13" s="236"/>
      <c r="CM13" s="421" t="s">
        <v>21</v>
      </c>
      <c r="CN13" s="421" t="s">
        <v>22</v>
      </c>
      <c r="CO13" s="421" t="s">
        <v>100</v>
      </c>
      <c r="CP13" s="421" t="s">
        <v>101</v>
      </c>
      <c r="CR13" s="421" t="s">
        <v>21</v>
      </c>
      <c r="CS13" s="421" t="s">
        <v>22</v>
      </c>
      <c r="CT13" s="421" t="s">
        <v>100</v>
      </c>
      <c r="CU13" s="421" t="s">
        <v>101</v>
      </c>
      <c r="CV13" s="235"/>
      <c r="CW13" s="421" t="s">
        <v>21</v>
      </c>
      <c r="CX13" s="421" t="s">
        <v>22</v>
      </c>
      <c r="CY13" s="421" t="s">
        <v>100</v>
      </c>
      <c r="CZ13" s="421" t="s">
        <v>101</v>
      </c>
      <c r="DA13" s="235"/>
      <c r="DB13" s="421" t="s">
        <v>21</v>
      </c>
      <c r="DC13" s="421" t="s">
        <v>22</v>
      </c>
      <c r="DD13" s="421" t="s">
        <v>100</v>
      </c>
      <c r="DE13" s="421" t="s">
        <v>101</v>
      </c>
      <c r="DF13" s="236"/>
      <c r="DG13" s="421" t="s">
        <v>21</v>
      </c>
      <c r="DH13" s="421" t="s">
        <v>22</v>
      </c>
      <c r="DI13" s="421" t="s">
        <v>100</v>
      </c>
      <c r="DJ13" s="421" t="s">
        <v>101</v>
      </c>
      <c r="DK13" s="236"/>
      <c r="DL13" s="236"/>
      <c r="DM13" s="422" t="s">
        <v>21</v>
      </c>
      <c r="DN13" s="422" t="s">
        <v>22</v>
      </c>
      <c r="DO13" s="422" t="s">
        <v>100</v>
      </c>
      <c r="DP13" s="422" t="s">
        <v>101</v>
      </c>
    </row>
    <row r="14" spans="1:120" s="237" customFormat="1" ht="12">
      <c r="A14" s="408"/>
      <c r="B14" s="416"/>
      <c r="C14" s="206"/>
      <c r="D14" s="414"/>
      <c r="E14" s="411"/>
      <c r="F14" s="411"/>
      <c r="G14" s="411"/>
      <c r="H14" s="411"/>
      <c r="I14" s="206"/>
      <c r="J14" s="324"/>
      <c r="K14" s="325"/>
      <c r="M14" s="206"/>
      <c r="N14" s="394"/>
      <c r="O14" s="394"/>
      <c r="P14" s="394"/>
      <c r="Q14" s="394"/>
      <c r="R14" s="206"/>
      <c r="S14" s="394"/>
      <c r="T14" s="394"/>
      <c r="U14" s="394"/>
      <c r="V14" s="394"/>
      <c r="W14" s="206"/>
      <c r="X14" s="394"/>
      <c r="Y14" s="394"/>
      <c r="Z14" s="394"/>
      <c r="AA14" s="394"/>
      <c r="AB14" s="206"/>
      <c r="AC14" s="394"/>
      <c r="AD14" s="394"/>
      <c r="AE14" s="394"/>
      <c r="AF14" s="394"/>
      <c r="AH14" s="394"/>
      <c r="AI14" s="394"/>
      <c r="AJ14" s="394"/>
      <c r="AK14" s="394"/>
      <c r="AL14" s="324"/>
      <c r="AM14" s="325"/>
      <c r="AO14" s="398"/>
      <c r="AP14" s="398"/>
      <c r="AQ14" s="398"/>
      <c r="AR14" s="398"/>
      <c r="AS14" s="206"/>
      <c r="AT14" s="398"/>
      <c r="AU14" s="398"/>
      <c r="AV14" s="398"/>
      <c r="AW14" s="398"/>
      <c r="AX14" s="206"/>
      <c r="AY14" s="398"/>
      <c r="AZ14" s="398"/>
      <c r="BA14" s="398"/>
      <c r="BB14" s="398"/>
      <c r="BC14" s="206"/>
      <c r="BD14" s="398"/>
      <c r="BE14" s="398"/>
      <c r="BF14" s="398"/>
      <c r="BG14" s="398"/>
      <c r="BI14" s="398"/>
      <c r="BJ14" s="398"/>
      <c r="BK14" s="325"/>
      <c r="BL14" s="325"/>
      <c r="BN14" s="395"/>
      <c r="BO14" s="395"/>
      <c r="BP14" s="395"/>
      <c r="BQ14" s="395"/>
      <c r="BS14" s="395"/>
      <c r="BT14" s="395"/>
      <c r="BU14" s="395"/>
      <c r="BV14" s="395"/>
      <c r="BW14" s="206"/>
      <c r="BX14" s="395"/>
      <c r="BY14" s="395"/>
      <c r="BZ14" s="395"/>
      <c r="CA14" s="395"/>
      <c r="CB14" s="206"/>
      <c r="CC14" s="395"/>
      <c r="CD14" s="395"/>
      <c r="CE14" s="395"/>
      <c r="CF14" s="395"/>
      <c r="CH14" s="395"/>
      <c r="CI14" s="395"/>
      <c r="CJ14" s="395"/>
      <c r="CK14" s="395"/>
      <c r="CM14" s="421"/>
      <c r="CN14" s="421"/>
      <c r="CO14" s="421"/>
      <c r="CP14" s="421"/>
      <c r="CR14" s="421"/>
      <c r="CS14" s="421"/>
      <c r="CT14" s="421"/>
      <c r="CU14" s="421"/>
      <c r="CV14" s="206"/>
      <c r="CW14" s="421"/>
      <c r="CX14" s="421"/>
      <c r="CY14" s="421"/>
      <c r="CZ14" s="421"/>
      <c r="DA14" s="206"/>
      <c r="DB14" s="421"/>
      <c r="DC14" s="421"/>
      <c r="DD14" s="421"/>
      <c r="DE14" s="421"/>
      <c r="DG14" s="421"/>
      <c r="DH14" s="421"/>
      <c r="DI14" s="421"/>
      <c r="DJ14" s="421"/>
      <c r="DM14" s="422"/>
      <c r="DN14" s="422"/>
      <c r="DO14" s="422"/>
      <c r="DP14" s="422"/>
    </row>
    <row r="15" spans="1:120" s="199" customFormat="1">
      <c r="A15" s="207"/>
      <c r="B15" s="207"/>
      <c r="D15" s="208"/>
      <c r="J15" s="315"/>
      <c r="K15" s="315"/>
      <c r="AL15" s="315"/>
      <c r="AM15" s="315"/>
      <c r="BK15" s="315"/>
      <c r="BL15" s="315"/>
    </row>
    <row r="16" spans="1:120" s="238" customFormat="1" ht="28.9">
      <c r="A16" s="209" t="s">
        <v>102</v>
      </c>
      <c r="B16" s="210" t="s">
        <v>71</v>
      </c>
      <c r="C16" s="211"/>
      <c r="D16" s="212"/>
      <c r="E16" s="213"/>
      <c r="F16" s="213"/>
      <c r="G16" s="213"/>
      <c r="H16" s="213"/>
      <c r="I16" s="211"/>
      <c r="J16" s="326"/>
      <c r="K16" s="327"/>
      <c r="M16" s="211"/>
      <c r="N16" s="228"/>
      <c r="O16" s="228"/>
      <c r="P16" s="228"/>
      <c r="Q16" s="228"/>
      <c r="R16" s="211"/>
      <c r="S16" s="228"/>
      <c r="T16" s="228"/>
      <c r="U16" s="228"/>
      <c r="V16" s="228"/>
      <c r="W16" s="211"/>
      <c r="X16" s="228"/>
      <c r="Y16" s="228"/>
      <c r="Z16" s="228"/>
      <c r="AA16" s="228"/>
      <c r="AB16" s="211"/>
      <c r="AC16" s="228"/>
      <c r="AD16" s="228"/>
      <c r="AE16" s="228"/>
      <c r="AF16" s="228"/>
      <c r="AH16" s="239"/>
      <c r="AI16" s="239"/>
      <c r="AJ16" s="239"/>
      <c r="AK16" s="239"/>
      <c r="AL16" s="326"/>
      <c r="AM16" s="327"/>
      <c r="AO16" s="228"/>
      <c r="AP16" s="228"/>
      <c r="AQ16" s="228"/>
      <c r="AR16" s="228"/>
      <c r="AS16" s="211"/>
      <c r="AT16" s="228"/>
      <c r="AU16" s="228"/>
      <c r="AV16" s="228"/>
      <c r="AW16" s="228"/>
      <c r="AX16" s="211"/>
      <c r="AY16" s="228"/>
      <c r="AZ16" s="228"/>
      <c r="BA16" s="228"/>
      <c r="BB16" s="228"/>
      <c r="BC16" s="211"/>
      <c r="BD16" s="228"/>
      <c r="BE16" s="228"/>
      <c r="BF16" s="228"/>
      <c r="BG16" s="228"/>
      <c r="BI16" s="239"/>
      <c r="BJ16" s="239"/>
      <c r="BK16" s="327"/>
      <c r="BL16" s="327"/>
      <c r="BN16" s="228"/>
      <c r="BO16" s="228"/>
      <c r="BP16" s="228"/>
      <c r="BQ16" s="228"/>
      <c r="BS16" s="228"/>
      <c r="BT16" s="228"/>
      <c r="BU16" s="228"/>
      <c r="BV16" s="228"/>
      <c r="BW16" s="211"/>
      <c r="BX16" s="228"/>
      <c r="BY16" s="228"/>
      <c r="BZ16" s="228"/>
      <c r="CA16" s="228"/>
      <c r="CB16" s="211"/>
      <c r="CC16" s="228"/>
      <c r="CD16" s="228"/>
      <c r="CE16" s="228"/>
      <c r="CF16" s="228"/>
      <c r="CH16" s="239"/>
      <c r="CI16" s="239"/>
      <c r="CJ16" s="239"/>
      <c r="CK16" s="239"/>
      <c r="CM16" s="239"/>
      <c r="CN16" s="239"/>
      <c r="CO16" s="239"/>
      <c r="CP16" s="239"/>
      <c r="CR16" s="228"/>
      <c r="CS16" s="228"/>
      <c r="CT16" s="228"/>
      <c r="CU16" s="228"/>
      <c r="CV16" s="211"/>
      <c r="CW16" s="228"/>
      <c r="CX16" s="228"/>
      <c r="CY16" s="228"/>
      <c r="CZ16" s="228"/>
      <c r="DA16" s="211"/>
      <c r="DB16" s="228"/>
      <c r="DC16" s="228"/>
      <c r="DD16" s="228"/>
      <c r="DE16" s="228"/>
      <c r="DG16" s="239"/>
      <c r="DH16" s="239"/>
      <c r="DI16" s="239"/>
      <c r="DJ16" s="239"/>
      <c r="DM16" s="239"/>
      <c r="DN16" s="239"/>
      <c r="DO16" s="239"/>
      <c r="DP16" s="239"/>
    </row>
    <row r="17" spans="1:120">
      <c r="A17" s="214" t="s">
        <v>103</v>
      </c>
      <c r="B17" s="214" t="s">
        <v>104</v>
      </c>
      <c r="D17" s="317" t="s">
        <v>105</v>
      </c>
      <c r="E17" s="216" t="s">
        <v>106</v>
      </c>
      <c r="F17" s="216" t="s">
        <v>107</v>
      </c>
      <c r="G17" s="216" t="s">
        <v>108</v>
      </c>
      <c r="H17" s="216"/>
      <c r="J17" s="316" t="s">
        <v>109</v>
      </c>
      <c r="K17" s="316" t="s">
        <v>110</v>
      </c>
      <c r="N17" s="222">
        <f>SUM(S17,X17,AC17,AH17)</f>
        <v>18</v>
      </c>
      <c r="O17" s="226"/>
      <c r="P17" s="226"/>
      <c r="Q17" s="222">
        <f>SUM(V17,AA17,AF17,AK17)</f>
        <v>0</v>
      </c>
      <c r="S17" s="222">
        <v>12</v>
      </c>
      <c r="T17" s="226"/>
      <c r="U17" s="226"/>
      <c r="V17" s="222"/>
      <c r="X17" s="222"/>
      <c r="Y17" s="226"/>
      <c r="Z17" s="226"/>
      <c r="AA17" s="222"/>
      <c r="AC17" s="222">
        <v>6</v>
      </c>
      <c r="AD17" s="226"/>
      <c r="AE17" s="226"/>
      <c r="AF17" s="222"/>
      <c r="AH17" s="222"/>
      <c r="AI17" s="226"/>
      <c r="AJ17" s="226"/>
      <c r="AK17" s="222"/>
      <c r="AL17" s="316" t="s">
        <v>111</v>
      </c>
      <c r="AM17" s="316" t="s">
        <v>110</v>
      </c>
      <c r="AO17" s="222">
        <f>SUM(AT17,AY17,BD17,BI17)</f>
        <v>17</v>
      </c>
      <c r="AP17" s="226"/>
      <c r="AQ17" s="226"/>
      <c r="AR17" s="222" t="e">
        <f>SUM(AW17,BB17,BG17,#REF!)</f>
        <v>#REF!</v>
      </c>
      <c r="AT17" s="222">
        <v>12</v>
      </c>
      <c r="AU17" s="226"/>
      <c r="AV17" s="226"/>
      <c r="AW17" s="222"/>
      <c r="AY17" s="222"/>
      <c r="AZ17" s="226"/>
      <c r="BA17" s="226"/>
      <c r="BB17" s="222"/>
      <c r="BD17" s="222">
        <v>5</v>
      </c>
      <c r="BE17" s="226"/>
      <c r="BF17" s="226"/>
      <c r="BG17" s="222"/>
      <c r="BI17" s="222"/>
      <c r="BJ17" s="226"/>
      <c r="BK17" s="353" t="s">
        <v>112</v>
      </c>
      <c r="BL17" s="353" t="s">
        <v>113</v>
      </c>
      <c r="BN17" s="222">
        <f>SUM(BS17,BX17,CC17,CH17)</f>
        <v>19</v>
      </c>
      <c r="BO17" s="226"/>
      <c r="BP17" s="226"/>
      <c r="BQ17" s="222">
        <f>SUM(BV17,CA17,CF17,CK17)</f>
        <v>0</v>
      </c>
      <c r="BS17" s="222">
        <v>9</v>
      </c>
      <c r="BT17" s="226"/>
      <c r="BU17" s="226"/>
      <c r="BV17" s="222"/>
      <c r="BX17" s="222">
        <v>10</v>
      </c>
      <c r="BY17" s="226"/>
      <c r="BZ17" s="226"/>
      <c r="CA17" s="222"/>
      <c r="CC17" s="222"/>
      <c r="CD17" s="226"/>
      <c r="CE17" s="226"/>
      <c r="CF17" s="222"/>
      <c r="CH17" s="222"/>
      <c r="CI17" s="226"/>
      <c r="CJ17" s="226"/>
      <c r="CK17" s="222"/>
      <c r="CM17" s="222">
        <f>SUM(CR17,CW17,DB17,DG17)</f>
        <v>0</v>
      </c>
      <c r="CN17" s="226"/>
      <c r="CO17" s="226"/>
      <c r="CP17" s="222">
        <f>SUM(CU17,CZ17,DE17,DJ17)</f>
        <v>0</v>
      </c>
      <c r="CR17" s="222"/>
      <c r="CS17" s="226"/>
      <c r="CT17" s="226"/>
      <c r="CU17" s="222"/>
      <c r="CW17" s="222"/>
      <c r="CX17" s="226"/>
      <c r="CY17" s="226"/>
      <c r="CZ17" s="222"/>
      <c r="DB17" s="222"/>
      <c r="DC17" s="226"/>
      <c r="DD17" s="226"/>
      <c r="DE17" s="222"/>
      <c r="DG17" s="222"/>
      <c r="DH17" s="226"/>
      <c r="DI17" s="226"/>
      <c r="DJ17" s="222"/>
      <c r="DK17" s="201" t="s">
        <v>114</v>
      </c>
      <c r="DM17" s="222">
        <f t="shared" ref="DM17:DM33" si="0">SUM(N17,BN17,CM17)</f>
        <v>37</v>
      </c>
      <c r="DN17" s="226"/>
      <c r="DO17" s="226"/>
      <c r="DP17" s="222" t="e">
        <f>SUM(Q17,#REF!,BQ17,CP17)</f>
        <v>#REF!</v>
      </c>
    </row>
    <row r="18" spans="1:120">
      <c r="A18" s="214" t="s">
        <v>115</v>
      </c>
      <c r="B18" s="214" t="s">
        <v>116</v>
      </c>
      <c r="D18" s="317" t="s">
        <v>115</v>
      </c>
      <c r="E18" s="216"/>
      <c r="F18" s="216"/>
      <c r="G18" s="216"/>
      <c r="H18" s="216"/>
      <c r="J18" s="316" t="s">
        <v>111</v>
      </c>
      <c r="K18" s="316" t="s">
        <v>110</v>
      </c>
      <c r="N18" s="222">
        <f t="shared" ref="N18:N29" si="1">SUM(S18,X18,AC18,AH18)</f>
        <v>31</v>
      </c>
      <c r="O18" s="226"/>
      <c r="P18" s="226"/>
      <c r="Q18" s="222">
        <f t="shared" ref="Q18:Q74" si="2">SUM(V18,AA18,AF18,AK18)</f>
        <v>0</v>
      </c>
      <c r="S18" s="222">
        <v>12</v>
      </c>
      <c r="T18" s="226"/>
      <c r="U18" s="226"/>
      <c r="V18" s="222"/>
      <c r="X18" s="222">
        <v>13</v>
      </c>
      <c r="Y18" s="226"/>
      <c r="Z18" s="226"/>
      <c r="AA18" s="222"/>
      <c r="AC18" s="222">
        <v>6</v>
      </c>
      <c r="AD18" s="226"/>
      <c r="AE18" s="226"/>
      <c r="AF18" s="222"/>
      <c r="AH18" s="222"/>
      <c r="AI18" s="226"/>
      <c r="AJ18" s="226"/>
      <c r="AK18" s="222"/>
      <c r="AL18" s="316" t="s">
        <v>111</v>
      </c>
      <c r="AM18" s="316" t="s">
        <v>110</v>
      </c>
      <c r="AO18" s="222">
        <f t="shared" ref="AO18:AO26" si="3">SUM(AT18,AY18,BD18,BI18)</f>
        <v>30</v>
      </c>
      <c r="AP18" s="226"/>
      <c r="AQ18" s="226"/>
      <c r="AR18" s="222" t="e">
        <f>SUM(AW18,BB18,BG18,#REF!)</f>
        <v>#REF!</v>
      </c>
      <c r="AT18" s="222">
        <v>12</v>
      </c>
      <c r="AU18" s="226"/>
      <c r="AV18" s="226"/>
      <c r="AW18" s="222"/>
      <c r="AY18" s="222">
        <v>13</v>
      </c>
      <c r="AZ18" s="226"/>
      <c r="BA18" s="226"/>
      <c r="BB18" s="222"/>
      <c r="BD18" s="222">
        <v>5</v>
      </c>
      <c r="BE18" s="226"/>
      <c r="BF18" s="226"/>
      <c r="BG18" s="222"/>
      <c r="BI18" s="222"/>
      <c r="BJ18" s="226"/>
      <c r="BK18" s="353" t="s">
        <v>117</v>
      </c>
      <c r="BL18" s="353" t="s">
        <v>118</v>
      </c>
      <c r="BN18" s="222">
        <f t="shared" ref="BN18:BN26" si="4">SUM(BS18,BX18,CC18,CH18)</f>
        <v>19</v>
      </c>
      <c r="BO18" s="226"/>
      <c r="BP18" s="226"/>
      <c r="BQ18" s="222">
        <f t="shared" ref="BQ18:BQ26" si="5">SUM(BV18,CA18,CF18,CK18)</f>
        <v>0</v>
      </c>
      <c r="BS18" s="222">
        <v>9</v>
      </c>
      <c r="BT18" s="226"/>
      <c r="BU18" s="226"/>
      <c r="BV18" s="222"/>
      <c r="BX18" s="222">
        <v>10</v>
      </c>
      <c r="BY18" s="226"/>
      <c r="BZ18" s="226"/>
      <c r="CA18" s="222"/>
      <c r="CC18" s="222"/>
      <c r="CD18" s="226"/>
      <c r="CE18" s="226"/>
      <c r="CF18" s="222"/>
      <c r="CH18" s="222"/>
      <c r="CI18" s="226"/>
      <c r="CJ18" s="226"/>
      <c r="CK18" s="222"/>
      <c r="CM18" s="222">
        <f t="shared" ref="CM18:CM26" si="6">SUM(CR18,CW18,DB18,DG18)</f>
        <v>0</v>
      </c>
      <c r="CN18" s="226"/>
      <c r="CO18" s="226"/>
      <c r="CP18" s="222">
        <f t="shared" ref="CP18:CP26" si="7">SUM(CU18,CZ18,DE18,DJ18)</f>
        <v>0</v>
      </c>
      <c r="CR18" s="222"/>
      <c r="CS18" s="226"/>
      <c r="CT18" s="226"/>
      <c r="CU18" s="222"/>
      <c r="CW18" s="222"/>
      <c r="CX18" s="226"/>
      <c r="CY18" s="226"/>
      <c r="CZ18" s="222"/>
      <c r="DB18" s="222"/>
      <c r="DC18" s="226"/>
      <c r="DD18" s="226"/>
      <c r="DE18" s="222"/>
      <c r="DG18" s="222"/>
      <c r="DH18" s="226"/>
      <c r="DI18" s="226"/>
      <c r="DJ18" s="222"/>
      <c r="DK18" s="201" t="s">
        <v>119</v>
      </c>
      <c r="DM18" s="222">
        <f t="shared" si="0"/>
        <v>50</v>
      </c>
      <c r="DN18" s="226"/>
      <c r="DO18" s="226"/>
      <c r="DP18" s="222" t="e">
        <f>SUM(Q18,#REF!,BQ18,CP18)</f>
        <v>#REF!</v>
      </c>
    </row>
    <row r="19" spans="1:120">
      <c r="A19" s="214" t="s">
        <v>120</v>
      </c>
      <c r="B19" s="214" t="s">
        <v>121</v>
      </c>
      <c r="D19" s="317" t="s">
        <v>122</v>
      </c>
      <c r="E19" s="216"/>
      <c r="F19" s="216"/>
      <c r="G19" s="216"/>
      <c r="H19" s="216"/>
      <c r="J19" s="316" t="s">
        <v>123</v>
      </c>
      <c r="K19" s="316" t="s">
        <v>110</v>
      </c>
      <c r="N19" s="222">
        <f t="shared" si="1"/>
        <v>13</v>
      </c>
      <c r="O19" s="226"/>
      <c r="P19" s="226"/>
      <c r="Q19" s="222">
        <f t="shared" si="2"/>
        <v>0</v>
      </c>
      <c r="S19" s="222"/>
      <c r="T19" s="226"/>
      <c r="U19" s="226"/>
      <c r="V19" s="222"/>
      <c r="X19" s="222">
        <v>13</v>
      </c>
      <c r="Y19" s="226"/>
      <c r="Z19" s="226"/>
      <c r="AA19" s="222"/>
      <c r="AC19" s="222"/>
      <c r="AD19" s="226"/>
      <c r="AE19" s="226"/>
      <c r="AF19" s="222"/>
      <c r="AH19" s="222"/>
      <c r="AI19" s="226"/>
      <c r="AJ19" s="226"/>
      <c r="AK19" s="222"/>
      <c r="AL19" s="316" t="s">
        <v>124</v>
      </c>
      <c r="AM19" s="316" t="s">
        <v>110</v>
      </c>
      <c r="AO19" s="222">
        <f t="shared" si="3"/>
        <v>13</v>
      </c>
      <c r="AP19" s="226"/>
      <c r="AQ19" s="226"/>
      <c r="AR19" s="222" t="e">
        <f>SUM(AW19,BB19,BG19,#REF!)</f>
        <v>#REF!</v>
      </c>
      <c r="AT19" s="222"/>
      <c r="AU19" s="226"/>
      <c r="AV19" s="226"/>
      <c r="AW19" s="222"/>
      <c r="AY19" s="222">
        <v>13</v>
      </c>
      <c r="AZ19" s="226"/>
      <c r="BA19" s="226"/>
      <c r="BB19" s="222"/>
      <c r="BD19" s="222"/>
      <c r="BE19" s="226"/>
      <c r="BF19" s="226"/>
      <c r="BG19" s="222"/>
      <c r="BI19" s="222"/>
      <c r="BJ19" s="226"/>
      <c r="BK19" s="353" t="s">
        <v>125</v>
      </c>
      <c r="BL19" s="353" t="s">
        <v>126</v>
      </c>
      <c r="BN19" s="222">
        <f t="shared" si="4"/>
        <v>20</v>
      </c>
      <c r="BO19" s="226"/>
      <c r="BP19" s="226"/>
      <c r="BQ19" s="222">
        <f t="shared" si="5"/>
        <v>0</v>
      </c>
      <c r="BS19" s="222">
        <v>10</v>
      </c>
      <c r="BT19" s="226"/>
      <c r="BU19" s="226"/>
      <c r="BV19" s="222"/>
      <c r="BX19" s="222"/>
      <c r="BY19" s="226"/>
      <c r="BZ19" s="226"/>
      <c r="CA19" s="222"/>
      <c r="CC19" s="222">
        <v>10</v>
      </c>
      <c r="CD19" s="226"/>
      <c r="CE19" s="226"/>
      <c r="CF19" s="222"/>
      <c r="CH19" s="222"/>
      <c r="CI19" s="226"/>
      <c r="CJ19" s="226"/>
      <c r="CK19" s="222"/>
      <c r="CM19" s="222">
        <f t="shared" si="6"/>
        <v>0</v>
      </c>
      <c r="CN19" s="226"/>
      <c r="CO19" s="226"/>
      <c r="CP19" s="222">
        <f t="shared" si="7"/>
        <v>0</v>
      </c>
      <c r="CR19" s="222"/>
      <c r="CS19" s="226"/>
      <c r="CT19" s="226"/>
      <c r="CU19" s="222"/>
      <c r="CW19" s="222"/>
      <c r="CX19" s="226"/>
      <c r="CY19" s="226"/>
      <c r="CZ19" s="222"/>
      <c r="DB19" s="222"/>
      <c r="DC19" s="226"/>
      <c r="DD19" s="226"/>
      <c r="DE19" s="222"/>
      <c r="DG19" s="222"/>
      <c r="DH19" s="226"/>
      <c r="DI19" s="226"/>
      <c r="DJ19" s="222"/>
      <c r="DK19" s="201" t="s">
        <v>127</v>
      </c>
      <c r="DM19" s="222">
        <f t="shared" si="0"/>
        <v>33</v>
      </c>
      <c r="DN19" s="226"/>
      <c r="DO19" s="226"/>
      <c r="DP19" s="222" t="e">
        <f>SUM(Q19,#REF!,BQ19,CP19)</f>
        <v>#REF!</v>
      </c>
    </row>
    <row r="20" spans="1:120">
      <c r="A20" s="214"/>
      <c r="B20" s="214"/>
      <c r="D20" s="317"/>
      <c r="E20" s="216"/>
      <c r="F20" s="216"/>
      <c r="G20" s="216"/>
      <c r="H20" s="216"/>
      <c r="J20" s="356"/>
      <c r="K20" s="356"/>
      <c r="N20" s="222"/>
      <c r="O20" s="226"/>
      <c r="P20" s="226"/>
      <c r="Q20" s="222">
        <f t="shared" si="2"/>
        <v>0</v>
      </c>
      <c r="S20" s="222"/>
      <c r="T20" s="226"/>
      <c r="U20" s="226"/>
      <c r="V20" s="222"/>
      <c r="X20" s="222"/>
      <c r="Y20" s="226"/>
      <c r="Z20" s="226"/>
      <c r="AA20" s="222"/>
      <c r="AC20" s="222"/>
      <c r="AD20" s="226"/>
      <c r="AE20" s="226"/>
      <c r="AF20" s="222"/>
      <c r="AH20" s="222"/>
      <c r="AI20" s="226"/>
      <c r="AJ20" s="226"/>
      <c r="AK20" s="222"/>
      <c r="AL20" s="316"/>
      <c r="AM20" s="316"/>
      <c r="AO20" s="222">
        <f t="shared" si="3"/>
        <v>0</v>
      </c>
      <c r="AP20" s="226"/>
      <c r="AQ20" s="226"/>
      <c r="AR20" s="222" t="e">
        <f>SUM(AW20,BB20,BG20,#REF!)</f>
        <v>#REF!</v>
      </c>
      <c r="AT20" s="222"/>
      <c r="AU20" s="226"/>
      <c r="AV20" s="226"/>
      <c r="AW20" s="222"/>
      <c r="AY20" s="222"/>
      <c r="AZ20" s="226"/>
      <c r="BA20" s="226"/>
      <c r="BB20" s="222"/>
      <c r="BD20" s="222"/>
      <c r="BE20" s="226"/>
      <c r="BF20" s="226"/>
      <c r="BG20" s="222"/>
      <c r="BI20" s="222"/>
      <c r="BJ20" s="226"/>
      <c r="BN20" s="222">
        <f t="shared" si="4"/>
        <v>0</v>
      </c>
      <c r="BO20" s="226"/>
      <c r="BP20" s="226"/>
      <c r="BQ20" s="222">
        <f t="shared" si="5"/>
        <v>0</v>
      </c>
      <c r="BS20" s="222"/>
      <c r="BT20" s="226"/>
      <c r="BU20" s="226"/>
      <c r="BV20" s="222"/>
      <c r="BX20" s="222"/>
      <c r="BY20" s="226"/>
      <c r="BZ20" s="226"/>
      <c r="CA20" s="222"/>
      <c r="CC20" s="222"/>
      <c r="CD20" s="226"/>
      <c r="CE20" s="226"/>
      <c r="CF20" s="222"/>
      <c r="CH20" s="222"/>
      <c r="CI20" s="226"/>
      <c r="CJ20" s="226"/>
      <c r="CK20" s="222"/>
      <c r="CM20" s="222">
        <f t="shared" si="6"/>
        <v>0</v>
      </c>
      <c r="CN20" s="226"/>
      <c r="CO20" s="226"/>
      <c r="CP20" s="222">
        <f t="shared" si="7"/>
        <v>0</v>
      </c>
      <c r="CR20" s="222"/>
      <c r="CS20" s="226"/>
      <c r="CT20" s="226"/>
      <c r="CU20" s="222"/>
      <c r="CW20" s="222"/>
      <c r="CX20" s="226"/>
      <c r="CY20" s="226"/>
      <c r="CZ20" s="222"/>
      <c r="DB20" s="222"/>
      <c r="DC20" s="226"/>
      <c r="DD20" s="226"/>
      <c r="DE20" s="222"/>
      <c r="DG20" s="222"/>
      <c r="DH20" s="226"/>
      <c r="DI20" s="226"/>
      <c r="DJ20" s="222"/>
      <c r="DM20" s="222">
        <f t="shared" si="0"/>
        <v>0</v>
      </c>
      <c r="DN20" s="226"/>
      <c r="DO20" s="226"/>
      <c r="DP20" s="222" t="e">
        <f>SUM(Q20,#REF!,BQ20,CP20)</f>
        <v>#REF!</v>
      </c>
    </row>
    <row r="21" spans="1:120">
      <c r="A21" s="214"/>
      <c r="B21" s="214"/>
      <c r="D21" s="317"/>
      <c r="E21" s="216"/>
      <c r="F21" s="216"/>
      <c r="G21" s="216"/>
      <c r="H21" s="216"/>
      <c r="N21" s="222">
        <f t="shared" si="1"/>
        <v>0</v>
      </c>
      <c r="O21" s="226"/>
      <c r="P21" s="226"/>
      <c r="Q21" s="222">
        <f t="shared" si="2"/>
        <v>0</v>
      </c>
      <c r="S21" s="222"/>
      <c r="T21" s="226"/>
      <c r="U21" s="226"/>
      <c r="V21" s="222"/>
      <c r="X21" s="222"/>
      <c r="Y21" s="226"/>
      <c r="Z21" s="226"/>
      <c r="AA21" s="222"/>
      <c r="AC21" s="222"/>
      <c r="AD21" s="226"/>
      <c r="AE21" s="226"/>
      <c r="AF21" s="222"/>
      <c r="AH21" s="222"/>
      <c r="AI21" s="226"/>
      <c r="AJ21" s="226"/>
      <c r="AK21" s="222"/>
      <c r="AO21" s="222">
        <f t="shared" si="3"/>
        <v>0</v>
      </c>
      <c r="AP21" s="226"/>
      <c r="AQ21" s="226"/>
      <c r="AR21" s="222" t="e">
        <f>SUM(AW21,BB21,BG21,#REF!)</f>
        <v>#REF!</v>
      </c>
      <c r="AT21" s="222"/>
      <c r="AU21" s="226"/>
      <c r="AV21" s="226"/>
      <c r="AW21" s="222"/>
      <c r="AY21" s="222"/>
      <c r="AZ21" s="226"/>
      <c r="BA21" s="226"/>
      <c r="BB21" s="222"/>
      <c r="BD21" s="222"/>
      <c r="BE21" s="226"/>
      <c r="BF21" s="226"/>
      <c r="BG21" s="222"/>
      <c r="BI21" s="222"/>
      <c r="BJ21" s="226"/>
      <c r="BN21" s="222">
        <f t="shared" si="4"/>
        <v>0</v>
      </c>
      <c r="BO21" s="226"/>
      <c r="BP21" s="226"/>
      <c r="BQ21" s="222">
        <f t="shared" si="5"/>
        <v>0</v>
      </c>
      <c r="BS21" s="222"/>
      <c r="BT21" s="226"/>
      <c r="BU21" s="226"/>
      <c r="BV21" s="222"/>
      <c r="BX21" s="222"/>
      <c r="BY21" s="226"/>
      <c r="BZ21" s="226"/>
      <c r="CA21" s="222"/>
      <c r="CC21" s="222"/>
      <c r="CD21" s="226"/>
      <c r="CE21" s="226"/>
      <c r="CF21" s="222"/>
      <c r="CH21" s="222"/>
      <c r="CI21" s="226"/>
      <c r="CJ21" s="226"/>
      <c r="CK21" s="222"/>
      <c r="CM21" s="222">
        <f t="shared" si="6"/>
        <v>0</v>
      </c>
      <c r="CN21" s="226"/>
      <c r="CO21" s="226"/>
      <c r="CP21" s="222">
        <f t="shared" si="7"/>
        <v>0</v>
      </c>
      <c r="CR21" s="222"/>
      <c r="CS21" s="226"/>
      <c r="CT21" s="226"/>
      <c r="CU21" s="222"/>
      <c r="CW21" s="222"/>
      <c r="CX21" s="226"/>
      <c r="CY21" s="226"/>
      <c r="CZ21" s="222"/>
      <c r="DB21" s="222"/>
      <c r="DC21" s="226"/>
      <c r="DD21" s="226"/>
      <c r="DE21" s="222"/>
      <c r="DG21" s="222"/>
      <c r="DH21" s="226"/>
      <c r="DI21" s="226"/>
      <c r="DJ21" s="222"/>
      <c r="DM21" s="222">
        <f t="shared" si="0"/>
        <v>0</v>
      </c>
      <c r="DN21" s="226"/>
      <c r="DO21" s="226"/>
      <c r="DP21" s="222" t="e">
        <f>SUM(Q21,#REF!,BQ21,CP21)</f>
        <v>#REF!</v>
      </c>
    </row>
    <row r="22" spans="1:120" hidden="1">
      <c r="A22" s="214"/>
      <c r="B22" s="214"/>
      <c r="D22" s="317"/>
      <c r="E22" s="216"/>
      <c r="F22" s="216"/>
      <c r="G22" s="216"/>
      <c r="H22" s="216"/>
      <c r="N22" s="222">
        <f t="shared" si="1"/>
        <v>0</v>
      </c>
      <c r="O22" s="226"/>
      <c r="P22" s="226"/>
      <c r="Q22" s="222">
        <f t="shared" si="2"/>
        <v>0</v>
      </c>
      <c r="S22" s="222"/>
      <c r="T22" s="226"/>
      <c r="U22" s="226"/>
      <c r="V22" s="222"/>
      <c r="X22" s="222"/>
      <c r="Y22" s="226"/>
      <c r="Z22" s="226"/>
      <c r="AA22" s="222"/>
      <c r="AC22" s="222"/>
      <c r="AD22" s="226"/>
      <c r="AE22" s="226"/>
      <c r="AF22" s="222"/>
      <c r="AH22" s="222"/>
      <c r="AI22" s="226"/>
      <c r="AJ22" s="226"/>
      <c r="AK22" s="222"/>
      <c r="AO22" s="222">
        <f t="shared" si="3"/>
        <v>0</v>
      </c>
      <c r="AP22" s="226"/>
      <c r="AQ22" s="226"/>
      <c r="AR22" s="222" t="e">
        <f>SUM(AW22,BB22,BG22,#REF!)</f>
        <v>#REF!</v>
      </c>
      <c r="AT22" s="222"/>
      <c r="AU22" s="226"/>
      <c r="AV22" s="226"/>
      <c r="AW22" s="222"/>
      <c r="AY22" s="222"/>
      <c r="AZ22" s="226"/>
      <c r="BA22" s="226"/>
      <c r="BB22" s="222"/>
      <c r="BD22" s="222"/>
      <c r="BE22" s="226"/>
      <c r="BF22" s="226"/>
      <c r="BG22" s="222"/>
      <c r="BI22" s="222"/>
      <c r="BJ22" s="226"/>
      <c r="BN22" s="222">
        <f t="shared" si="4"/>
        <v>0</v>
      </c>
      <c r="BO22" s="226"/>
      <c r="BP22" s="226"/>
      <c r="BQ22" s="222">
        <f t="shared" si="5"/>
        <v>0</v>
      </c>
      <c r="BS22" s="222"/>
      <c r="BT22" s="226"/>
      <c r="BU22" s="226"/>
      <c r="BV22" s="222"/>
      <c r="BX22" s="222"/>
      <c r="BY22" s="226"/>
      <c r="BZ22" s="226"/>
      <c r="CA22" s="222"/>
      <c r="CC22" s="222"/>
      <c r="CD22" s="226"/>
      <c r="CE22" s="226"/>
      <c r="CF22" s="222"/>
      <c r="CH22" s="222"/>
      <c r="CI22" s="226"/>
      <c r="CJ22" s="226"/>
      <c r="CK22" s="222"/>
      <c r="CM22" s="222">
        <f t="shared" si="6"/>
        <v>0</v>
      </c>
      <c r="CN22" s="226"/>
      <c r="CO22" s="226"/>
      <c r="CP22" s="222">
        <f t="shared" si="7"/>
        <v>0</v>
      </c>
      <c r="CR22" s="222"/>
      <c r="CS22" s="226"/>
      <c r="CT22" s="226"/>
      <c r="CU22" s="222"/>
      <c r="CW22" s="222"/>
      <c r="CX22" s="226"/>
      <c r="CY22" s="226"/>
      <c r="CZ22" s="222"/>
      <c r="DB22" s="222"/>
      <c r="DC22" s="226"/>
      <c r="DD22" s="226"/>
      <c r="DE22" s="222"/>
      <c r="DG22" s="222"/>
      <c r="DH22" s="226"/>
      <c r="DI22" s="226"/>
      <c r="DJ22" s="222"/>
      <c r="DM22" s="222">
        <f t="shared" si="0"/>
        <v>0</v>
      </c>
      <c r="DN22" s="226"/>
      <c r="DO22" s="226"/>
      <c r="DP22" s="222" t="e">
        <f>SUM(Q22,#REF!,BQ22,CP22)</f>
        <v>#REF!</v>
      </c>
    </row>
    <row r="23" spans="1:120" hidden="1">
      <c r="A23" s="214"/>
      <c r="B23" s="214"/>
      <c r="D23" s="317"/>
      <c r="E23" s="216"/>
      <c r="F23" s="216"/>
      <c r="G23" s="216"/>
      <c r="H23" s="216"/>
      <c r="N23" s="222">
        <f t="shared" si="1"/>
        <v>0</v>
      </c>
      <c r="O23" s="226"/>
      <c r="P23" s="226"/>
      <c r="Q23" s="222">
        <f t="shared" si="2"/>
        <v>0</v>
      </c>
      <c r="S23" s="222"/>
      <c r="T23" s="226"/>
      <c r="U23" s="226"/>
      <c r="V23" s="222"/>
      <c r="X23" s="222"/>
      <c r="Y23" s="226"/>
      <c r="Z23" s="226"/>
      <c r="AA23" s="222"/>
      <c r="AC23" s="222"/>
      <c r="AD23" s="226"/>
      <c r="AE23" s="226"/>
      <c r="AF23" s="222"/>
      <c r="AH23" s="222"/>
      <c r="AI23" s="226"/>
      <c r="AJ23" s="226"/>
      <c r="AK23" s="222"/>
      <c r="AO23" s="222">
        <f t="shared" si="3"/>
        <v>0</v>
      </c>
      <c r="AP23" s="226"/>
      <c r="AQ23" s="226"/>
      <c r="AR23" s="222" t="e">
        <f>SUM(AW23,BB23,BG23,#REF!)</f>
        <v>#REF!</v>
      </c>
      <c r="AT23" s="222"/>
      <c r="AU23" s="226"/>
      <c r="AV23" s="226"/>
      <c r="AW23" s="222"/>
      <c r="AY23" s="222"/>
      <c r="AZ23" s="226"/>
      <c r="BA23" s="226"/>
      <c r="BB23" s="222"/>
      <c r="BD23" s="222"/>
      <c r="BE23" s="226"/>
      <c r="BF23" s="226"/>
      <c r="BG23" s="222"/>
      <c r="BI23" s="222"/>
      <c r="BJ23" s="226"/>
      <c r="BN23" s="222">
        <f t="shared" si="4"/>
        <v>0</v>
      </c>
      <c r="BO23" s="226"/>
      <c r="BP23" s="226"/>
      <c r="BQ23" s="222">
        <f t="shared" si="5"/>
        <v>0</v>
      </c>
      <c r="BS23" s="222"/>
      <c r="BT23" s="226"/>
      <c r="BU23" s="226"/>
      <c r="BV23" s="222"/>
      <c r="BX23" s="222"/>
      <c r="BY23" s="226"/>
      <c r="BZ23" s="226"/>
      <c r="CA23" s="222"/>
      <c r="CC23" s="222"/>
      <c r="CD23" s="226"/>
      <c r="CE23" s="226"/>
      <c r="CF23" s="222"/>
      <c r="CH23" s="222"/>
      <c r="CI23" s="226"/>
      <c r="CJ23" s="226"/>
      <c r="CK23" s="222"/>
      <c r="CM23" s="222">
        <f t="shared" si="6"/>
        <v>0</v>
      </c>
      <c r="CN23" s="226"/>
      <c r="CO23" s="226"/>
      <c r="CP23" s="222">
        <f t="shared" si="7"/>
        <v>0</v>
      </c>
      <c r="CR23" s="222"/>
      <c r="CS23" s="226"/>
      <c r="CT23" s="226"/>
      <c r="CU23" s="222"/>
      <c r="CW23" s="222"/>
      <c r="CX23" s="226"/>
      <c r="CY23" s="226"/>
      <c r="CZ23" s="222"/>
      <c r="DB23" s="222"/>
      <c r="DC23" s="226"/>
      <c r="DD23" s="226"/>
      <c r="DE23" s="222"/>
      <c r="DG23" s="222"/>
      <c r="DH23" s="226"/>
      <c r="DI23" s="226"/>
      <c r="DJ23" s="222"/>
      <c r="DM23" s="222">
        <f t="shared" si="0"/>
        <v>0</v>
      </c>
      <c r="DN23" s="226"/>
      <c r="DO23" s="226"/>
      <c r="DP23" s="222" t="e">
        <f>SUM(Q23,#REF!,BQ23,CP23)</f>
        <v>#REF!</v>
      </c>
    </row>
    <row r="24" spans="1:120" hidden="1">
      <c r="A24" s="214"/>
      <c r="B24" s="214"/>
      <c r="D24" s="317"/>
      <c r="E24" s="216"/>
      <c r="F24" s="216"/>
      <c r="G24" s="216"/>
      <c r="H24" s="216"/>
      <c r="N24" s="222">
        <f t="shared" si="1"/>
        <v>0</v>
      </c>
      <c r="O24" s="226"/>
      <c r="P24" s="226"/>
      <c r="Q24" s="222">
        <f t="shared" si="2"/>
        <v>0</v>
      </c>
      <c r="S24" s="222"/>
      <c r="T24" s="226"/>
      <c r="U24" s="226"/>
      <c r="V24" s="222"/>
      <c r="X24" s="222"/>
      <c r="Y24" s="226"/>
      <c r="Z24" s="226"/>
      <c r="AA24" s="222"/>
      <c r="AC24" s="222"/>
      <c r="AD24" s="226"/>
      <c r="AE24" s="226"/>
      <c r="AF24" s="222"/>
      <c r="AH24" s="222"/>
      <c r="AI24" s="226"/>
      <c r="AJ24" s="226"/>
      <c r="AK24" s="222"/>
      <c r="AO24" s="222">
        <f t="shared" si="3"/>
        <v>0</v>
      </c>
      <c r="AP24" s="226"/>
      <c r="AQ24" s="226"/>
      <c r="AR24" s="222" t="e">
        <f>SUM(AW24,BB24,BG24,#REF!)</f>
        <v>#REF!</v>
      </c>
      <c r="AT24" s="222"/>
      <c r="AU24" s="226"/>
      <c r="AV24" s="226"/>
      <c r="AW24" s="222"/>
      <c r="AY24" s="222"/>
      <c r="AZ24" s="226"/>
      <c r="BA24" s="226"/>
      <c r="BB24" s="222"/>
      <c r="BD24" s="222"/>
      <c r="BE24" s="226"/>
      <c r="BF24" s="226"/>
      <c r="BG24" s="222"/>
      <c r="BI24" s="222"/>
      <c r="BJ24" s="226"/>
      <c r="BN24" s="222">
        <f t="shared" si="4"/>
        <v>0</v>
      </c>
      <c r="BO24" s="226"/>
      <c r="BP24" s="226"/>
      <c r="BQ24" s="222">
        <f t="shared" si="5"/>
        <v>0</v>
      </c>
      <c r="BS24" s="222"/>
      <c r="BT24" s="226"/>
      <c r="BU24" s="226"/>
      <c r="BV24" s="222"/>
      <c r="BX24" s="222"/>
      <c r="BY24" s="226"/>
      <c r="BZ24" s="226"/>
      <c r="CA24" s="222"/>
      <c r="CC24" s="222"/>
      <c r="CD24" s="226"/>
      <c r="CE24" s="226"/>
      <c r="CF24" s="222"/>
      <c r="CH24" s="222"/>
      <c r="CI24" s="226"/>
      <c r="CJ24" s="226"/>
      <c r="CK24" s="222"/>
      <c r="CM24" s="222">
        <f t="shared" si="6"/>
        <v>0</v>
      </c>
      <c r="CN24" s="226"/>
      <c r="CO24" s="226"/>
      <c r="CP24" s="222">
        <f t="shared" si="7"/>
        <v>0</v>
      </c>
      <c r="CR24" s="222"/>
      <c r="CS24" s="226"/>
      <c r="CT24" s="226"/>
      <c r="CU24" s="222"/>
      <c r="CW24" s="222"/>
      <c r="CX24" s="226"/>
      <c r="CY24" s="226"/>
      <c r="CZ24" s="222"/>
      <c r="DB24" s="222"/>
      <c r="DC24" s="226"/>
      <c r="DD24" s="226"/>
      <c r="DE24" s="222"/>
      <c r="DG24" s="222"/>
      <c r="DH24" s="226"/>
      <c r="DI24" s="226"/>
      <c r="DJ24" s="222"/>
      <c r="DM24" s="222">
        <f t="shared" si="0"/>
        <v>0</v>
      </c>
      <c r="DN24" s="226"/>
      <c r="DO24" s="226"/>
      <c r="DP24" s="222" t="e">
        <f>SUM(Q24,#REF!,BQ24,CP24)</f>
        <v>#REF!</v>
      </c>
    </row>
    <row r="25" spans="1:120" hidden="1">
      <c r="A25" s="214"/>
      <c r="B25" s="214"/>
      <c r="D25" s="317"/>
      <c r="E25" s="216"/>
      <c r="F25" s="216"/>
      <c r="G25" s="216"/>
      <c r="H25" s="216"/>
      <c r="N25" s="222">
        <f t="shared" si="1"/>
        <v>0</v>
      </c>
      <c r="O25" s="226"/>
      <c r="P25" s="226"/>
      <c r="Q25" s="222">
        <f t="shared" si="2"/>
        <v>0</v>
      </c>
      <c r="S25" s="222"/>
      <c r="T25" s="226"/>
      <c r="U25" s="226"/>
      <c r="V25" s="222"/>
      <c r="X25" s="222"/>
      <c r="Y25" s="226"/>
      <c r="Z25" s="226"/>
      <c r="AA25" s="222"/>
      <c r="AC25" s="222"/>
      <c r="AD25" s="226"/>
      <c r="AE25" s="226"/>
      <c r="AF25" s="222"/>
      <c r="AH25" s="222"/>
      <c r="AI25" s="226"/>
      <c r="AJ25" s="226"/>
      <c r="AK25" s="222"/>
      <c r="AO25" s="222">
        <f t="shared" si="3"/>
        <v>0</v>
      </c>
      <c r="AP25" s="226"/>
      <c r="AQ25" s="226"/>
      <c r="AR25" s="222" t="e">
        <f>SUM(AW25,BB25,BG25,#REF!)</f>
        <v>#REF!</v>
      </c>
      <c r="AT25" s="222"/>
      <c r="AU25" s="226"/>
      <c r="AV25" s="226"/>
      <c r="AW25" s="222"/>
      <c r="AY25" s="222"/>
      <c r="AZ25" s="226"/>
      <c r="BA25" s="226"/>
      <c r="BB25" s="222"/>
      <c r="BD25" s="222"/>
      <c r="BE25" s="226"/>
      <c r="BF25" s="226"/>
      <c r="BG25" s="222"/>
      <c r="BI25" s="222"/>
      <c r="BJ25" s="226"/>
      <c r="BN25" s="222">
        <f t="shared" si="4"/>
        <v>0</v>
      </c>
      <c r="BO25" s="226"/>
      <c r="BP25" s="226"/>
      <c r="BQ25" s="222">
        <f t="shared" si="5"/>
        <v>0</v>
      </c>
      <c r="BS25" s="222"/>
      <c r="BT25" s="226"/>
      <c r="BU25" s="226"/>
      <c r="BV25" s="222"/>
      <c r="BX25" s="222"/>
      <c r="BY25" s="226"/>
      <c r="BZ25" s="226"/>
      <c r="CA25" s="222"/>
      <c r="CC25" s="222"/>
      <c r="CD25" s="226"/>
      <c r="CE25" s="226"/>
      <c r="CF25" s="222"/>
      <c r="CH25" s="222"/>
      <c r="CI25" s="226"/>
      <c r="CJ25" s="226"/>
      <c r="CK25" s="222"/>
      <c r="CM25" s="222">
        <f t="shared" si="6"/>
        <v>0</v>
      </c>
      <c r="CN25" s="226"/>
      <c r="CO25" s="226"/>
      <c r="CP25" s="222">
        <f t="shared" si="7"/>
        <v>0</v>
      </c>
      <c r="CR25" s="222"/>
      <c r="CS25" s="226"/>
      <c r="CT25" s="226"/>
      <c r="CU25" s="222"/>
      <c r="CW25" s="222"/>
      <c r="CX25" s="226"/>
      <c r="CY25" s="226"/>
      <c r="CZ25" s="222"/>
      <c r="DB25" s="222"/>
      <c r="DC25" s="226"/>
      <c r="DD25" s="226"/>
      <c r="DE25" s="222"/>
      <c r="DG25" s="222"/>
      <c r="DH25" s="226"/>
      <c r="DI25" s="226"/>
      <c r="DJ25" s="222"/>
      <c r="DM25" s="222">
        <f t="shared" si="0"/>
        <v>0</v>
      </c>
      <c r="DN25" s="226"/>
      <c r="DO25" s="226"/>
      <c r="DP25" s="222" t="e">
        <f>SUM(Q25,#REF!,BQ25,CP25)</f>
        <v>#REF!</v>
      </c>
    </row>
    <row r="26" spans="1:120" hidden="1">
      <c r="A26" s="214"/>
      <c r="B26" s="214"/>
      <c r="D26" s="317"/>
      <c r="E26" s="216"/>
      <c r="F26" s="216"/>
      <c r="G26" s="216"/>
      <c r="H26" s="216"/>
      <c r="N26" s="222">
        <f t="shared" si="1"/>
        <v>0</v>
      </c>
      <c r="O26" s="226"/>
      <c r="P26" s="226"/>
      <c r="Q26" s="222">
        <f t="shared" si="2"/>
        <v>0</v>
      </c>
      <c r="S26" s="222"/>
      <c r="T26" s="226"/>
      <c r="U26" s="226"/>
      <c r="V26" s="222"/>
      <c r="X26" s="222"/>
      <c r="Y26" s="226"/>
      <c r="Z26" s="226"/>
      <c r="AA26" s="222"/>
      <c r="AC26" s="222"/>
      <c r="AD26" s="226"/>
      <c r="AE26" s="226"/>
      <c r="AF26" s="222"/>
      <c r="AH26" s="222"/>
      <c r="AI26" s="226"/>
      <c r="AJ26" s="226"/>
      <c r="AK26" s="222"/>
      <c r="AO26" s="222">
        <f t="shared" si="3"/>
        <v>0</v>
      </c>
      <c r="AP26" s="226"/>
      <c r="AQ26" s="226"/>
      <c r="AR26" s="222" t="e">
        <f>SUM(AW26,BB26,BG26,#REF!)</f>
        <v>#REF!</v>
      </c>
      <c r="AT26" s="222"/>
      <c r="AU26" s="226"/>
      <c r="AV26" s="226"/>
      <c r="AW26" s="222"/>
      <c r="AY26" s="222"/>
      <c r="AZ26" s="226"/>
      <c r="BA26" s="226"/>
      <c r="BB26" s="222"/>
      <c r="BD26" s="222"/>
      <c r="BE26" s="226"/>
      <c r="BF26" s="226"/>
      <c r="BG26" s="222"/>
      <c r="BI26" s="222"/>
      <c r="BJ26" s="226"/>
      <c r="BN26" s="222">
        <f t="shared" si="4"/>
        <v>0</v>
      </c>
      <c r="BO26" s="226"/>
      <c r="BP26" s="226"/>
      <c r="BQ26" s="222">
        <f t="shared" si="5"/>
        <v>0</v>
      </c>
      <c r="BS26" s="222"/>
      <c r="BT26" s="226"/>
      <c r="BU26" s="226"/>
      <c r="BV26" s="222"/>
      <c r="BX26" s="222"/>
      <c r="BY26" s="226"/>
      <c r="BZ26" s="226"/>
      <c r="CA26" s="222"/>
      <c r="CC26" s="222"/>
      <c r="CD26" s="226"/>
      <c r="CE26" s="226"/>
      <c r="CF26" s="222"/>
      <c r="CH26" s="222"/>
      <c r="CI26" s="226"/>
      <c r="CJ26" s="226"/>
      <c r="CK26" s="222"/>
      <c r="CM26" s="222">
        <f t="shared" si="6"/>
        <v>0</v>
      </c>
      <c r="CN26" s="226"/>
      <c r="CO26" s="226"/>
      <c r="CP26" s="222">
        <f t="shared" si="7"/>
        <v>0</v>
      </c>
      <c r="CR26" s="222"/>
      <c r="CS26" s="226"/>
      <c r="CT26" s="226"/>
      <c r="CU26" s="222"/>
      <c r="CW26" s="222"/>
      <c r="CX26" s="226"/>
      <c r="CY26" s="226"/>
      <c r="CZ26" s="222"/>
      <c r="DB26" s="222"/>
      <c r="DC26" s="226"/>
      <c r="DD26" s="226"/>
      <c r="DE26" s="222"/>
      <c r="DG26" s="222"/>
      <c r="DH26" s="226"/>
      <c r="DI26" s="226"/>
      <c r="DJ26" s="222"/>
      <c r="DM26" s="222">
        <f t="shared" si="0"/>
        <v>0</v>
      </c>
      <c r="DN26" s="226"/>
      <c r="DO26" s="226"/>
      <c r="DP26" s="222" t="e">
        <f>SUM(Q26,#REF!,BQ26,CP26)</f>
        <v>#REF!</v>
      </c>
    </row>
    <row r="27" spans="1:120" s="199" customFormat="1">
      <c r="D27" s="318"/>
      <c r="J27" s="315"/>
      <c r="K27" s="315"/>
      <c r="N27" s="240"/>
      <c r="O27" s="240"/>
      <c r="P27" s="240"/>
      <c r="Q27" s="240"/>
      <c r="S27" s="240"/>
      <c r="T27" s="240"/>
      <c r="U27" s="240"/>
      <c r="V27" s="240"/>
      <c r="X27" s="240"/>
      <c r="Y27" s="240"/>
      <c r="Z27" s="240"/>
      <c r="AA27" s="240"/>
      <c r="AC27" s="240"/>
      <c r="AD27" s="240"/>
      <c r="AE27" s="240"/>
      <c r="AF27" s="240"/>
      <c r="AH27" s="240"/>
      <c r="AI27" s="240"/>
      <c r="AJ27" s="240"/>
      <c r="AK27" s="240"/>
      <c r="AL27" s="315"/>
      <c r="AM27" s="315"/>
      <c r="AO27" s="240"/>
      <c r="AP27" s="240"/>
      <c r="AQ27" s="240"/>
      <c r="AR27" s="240"/>
      <c r="AT27" s="240"/>
      <c r="AU27" s="240"/>
      <c r="AV27" s="240"/>
      <c r="AW27" s="240"/>
      <c r="AY27" s="240"/>
      <c r="AZ27" s="240"/>
      <c r="BA27" s="240"/>
      <c r="BB27" s="240"/>
      <c r="BD27" s="240"/>
      <c r="BE27" s="240"/>
      <c r="BF27" s="240"/>
      <c r="BG27" s="240"/>
      <c r="BI27" s="240"/>
      <c r="BJ27" s="240"/>
      <c r="BK27" s="315"/>
      <c r="BL27" s="315"/>
      <c r="BN27" s="240"/>
      <c r="BO27" s="240"/>
      <c r="BP27" s="240"/>
      <c r="BQ27" s="240"/>
      <c r="BS27" s="240"/>
      <c r="BT27" s="240"/>
      <c r="BU27" s="240"/>
      <c r="BV27" s="240"/>
      <c r="BX27" s="240"/>
      <c r="BY27" s="240"/>
      <c r="BZ27" s="240"/>
      <c r="CA27" s="240"/>
      <c r="CC27" s="240"/>
      <c r="CD27" s="240"/>
      <c r="CE27" s="240"/>
      <c r="CF27" s="240"/>
      <c r="CH27" s="240"/>
      <c r="CI27" s="240"/>
      <c r="CJ27" s="240"/>
      <c r="CK27" s="240"/>
      <c r="CM27" s="240"/>
      <c r="CN27" s="240"/>
      <c r="CO27" s="240"/>
      <c r="CP27" s="240"/>
      <c r="CR27" s="240"/>
      <c r="CS27" s="240"/>
      <c r="CT27" s="240"/>
      <c r="CU27" s="240"/>
      <c r="CW27" s="240"/>
      <c r="CX27" s="240"/>
      <c r="CY27" s="240"/>
      <c r="CZ27" s="240"/>
      <c r="DB27" s="240"/>
      <c r="DC27" s="240"/>
      <c r="DD27" s="240"/>
      <c r="DE27" s="240"/>
      <c r="DG27" s="240"/>
      <c r="DH27" s="240"/>
      <c r="DI27" s="240"/>
      <c r="DJ27" s="240"/>
      <c r="DM27" s="222">
        <f t="shared" si="0"/>
        <v>0</v>
      </c>
      <c r="DN27" s="240"/>
      <c r="DO27" s="240"/>
      <c r="DP27" s="240"/>
    </row>
    <row r="28" spans="1:120" s="238" customFormat="1" ht="28.9">
      <c r="A28" s="209" t="s">
        <v>128</v>
      </c>
      <c r="B28" s="210" t="s">
        <v>71</v>
      </c>
      <c r="C28" s="211"/>
      <c r="D28" s="319"/>
      <c r="E28" s="213"/>
      <c r="F28" s="213"/>
      <c r="G28" s="213"/>
      <c r="H28" s="213"/>
      <c r="I28" s="211"/>
      <c r="J28" s="326"/>
      <c r="K28" s="327"/>
      <c r="M28" s="211"/>
      <c r="N28" s="228"/>
      <c r="O28" s="228"/>
      <c r="P28" s="228"/>
      <c r="Q28" s="228"/>
      <c r="R28" s="211"/>
      <c r="S28" s="228"/>
      <c r="T28" s="228"/>
      <c r="U28" s="228"/>
      <c r="V28" s="228"/>
      <c r="W28" s="211"/>
      <c r="X28" s="228"/>
      <c r="Y28" s="228"/>
      <c r="Z28" s="228"/>
      <c r="AA28" s="228"/>
      <c r="AB28" s="211"/>
      <c r="AC28" s="228"/>
      <c r="AD28" s="228"/>
      <c r="AE28" s="228"/>
      <c r="AF28" s="228"/>
      <c r="AH28" s="228"/>
      <c r="AI28" s="228"/>
      <c r="AJ28" s="228"/>
      <c r="AK28" s="228"/>
      <c r="AL28" s="326"/>
      <c r="AM28" s="327"/>
      <c r="AO28" s="228"/>
      <c r="AP28" s="228"/>
      <c r="AQ28" s="228"/>
      <c r="AR28" s="228"/>
      <c r="AS28" s="211"/>
      <c r="AT28" s="228"/>
      <c r="AU28" s="228"/>
      <c r="AV28" s="228"/>
      <c r="AW28" s="228"/>
      <c r="AX28" s="211"/>
      <c r="AY28" s="228"/>
      <c r="AZ28" s="228"/>
      <c r="BA28" s="228"/>
      <c r="BB28" s="228"/>
      <c r="BC28" s="211"/>
      <c r="BD28" s="228"/>
      <c r="BE28" s="228"/>
      <c r="BF28" s="228"/>
      <c r="BG28" s="228"/>
      <c r="BI28" s="228"/>
      <c r="BJ28" s="228"/>
      <c r="BK28" s="327"/>
      <c r="BL28" s="327"/>
      <c r="BN28" s="228"/>
      <c r="BO28" s="228"/>
      <c r="BP28" s="228"/>
      <c r="BQ28" s="228"/>
      <c r="BS28" s="228"/>
      <c r="BT28" s="228"/>
      <c r="BU28" s="228"/>
      <c r="BV28" s="228"/>
      <c r="BW28" s="211"/>
      <c r="BX28" s="228"/>
      <c r="BY28" s="228"/>
      <c r="BZ28" s="228"/>
      <c r="CA28" s="228"/>
      <c r="CB28" s="211"/>
      <c r="CC28" s="228"/>
      <c r="CD28" s="228"/>
      <c r="CE28" s="228"/>
      <c r="CF28" s="228"/>
      <c r="CH28" s="228"/>
      <c r="CI28" s="228"/>
      <c r="CJ28" s="228"/>
      <c r="CK28" s="228"/>
      <c r="CM28" s="228"/>
      <c r="CN28" s="228"/>
      <c r="CO28" s="228"/>
      <c r="CP28" s="228"/>
      <c r="CR28" s="228"/>
      <c r="CS28" s="228"/>
      <c r="CT28" s="228"/>
      <c r="CU28" s="228"/>
      <c r="CV28" s="211"/>
      <c r="CW28" s="228"/>
      <c r="CX28" s="228"/>
      <c r="CY28" s="228"/>
      <c r="CZ28" s="228"/>
      <c r="DA28" s="211"/>
      <c r="DB28" s="228"/>
      <c r="DC28" s="228"/>
      <c r="DD28" s="228"/>
      <c r="DE28" s="228"/>
      <c r="DG28" s="228"/>
      <c r="DH28" s="228"/>
      <c r="DI28" s="228"/>
      <c r="DJ28" s="228"/>
      <c r="DM28" s="222">
        <f t="shared" si="0"/>
        <v>0</v>
      </c>
      <c r="DN28" s="228"/>
      <c r="DO28" s="228"/>
      <c r="DP28" s="228"/>
    </row>
    <row r="29" spans="1:120">
      <c r="A29" s="214" t="s">
        <v>129</v>
      </c>
      <c r="B29" s="214" t="s">
        <v>130</v>
      </c>
      <c r="D29" s="317" t="s">
        <v>131</v>
      </c>
      <c r="E29" s="216"/>
      <c r="F29" s="216"/>
      <c r="G29" s="216"/>
      <c r="H29" s="216"/>
      <c r="J29" s="316" t="s">
        <v>111</v>
      </c>
      <c r="K29" s="316" t="s">
        <v>132</v>
      </c>
      <c r="N29" s="222">
        <f t="shared" si="1"/>
        <v>31</v>
      </c>
      <c r="O29" s="226"/>
      <c r="P29" s="226"/>
      <c r="Q29" s="222">
        <f t="shared" si="2"/>
        <v>0</v>
      </c>
      <c r="S29" s="222">
        <v>12</v>
      </c>
      <c r="T29" s="226"/>
      <c r="U29" s="226"/>
      <c r="V29" s="222"/>
      <c r="X29" s="222">
        <v>13</v>
      </c>
      <c r="Y29" s="226"/>
      <c r="Z29" s="226"/>
      <c r="AA29" s="222"/>
      <c r="AC29" s="222">
        <v>6</v>
      </c>
      <c r="AD29" s="226"/>
      <c r="AE29" s="226"/>
      <c r="AF29" s="222"/>
      <c r="AH29" s="222"/>
      <c r="AI29" s="226"/>
      <c r="AJ29" s="226"/>
      <c r="AK29" s="222"/>
      <c r="AL29" s="316" t="s">
        <v>133</v>
      </c>
      <c r="AM29" s="316" t="s">
        <v>134</v>
      </c>
      <c r="AO29" s="313">
        <f t="shared" ref="AO29:AO33" si="8">SUM(AT29,AY29,BD29,BI29)</f>
        <v>90</v>
      </c>
      <c r="AP29" s="226"/>
      <c r="AQ29" s="226"/>
      <c r="AR29" s="222" t="e">
        <f>SUM(AW29,BB29,BG29,#REF!)</f>
        <v>#REF!</v>
      </c>
      <c r="AT29" s="222">
        <v>36</v>
      </c>
      <c r="AU29" s="226"/>
      <c r="AV29" s="226"/>
      <c r="AW29" s="222"/>
      <c r="AY29" s="222">
        <v>39</v>
      </c>
      <c r="AZ29" s="226"/>
      <c r="BA29" s="226"/>
      <c r="BB29" s="222"/>
      <c r="BD29" s="222">
        <v>15</v>
      </c>
      <c r="BE29" s="226"/>
      <c r="BF29" s="226"/>
      <c r="BG29" s="222"/>
      <c r="BI29" s="222"/>
      <c r="BJ29" s="226"/>
      <c r="BK29" s="353" t="s">
        <v>135</v>
      </c>
      <c r="BL29" s="353" t="s">
        <v>136</v>
      </c>
      <c r="BN29" s="313">
        <f t="shared" ref="BN29" si="9">SUM(BS29,BX29,CC29,CH29)</f>
        <v>0</v>
      </c>
      <c r="BO29" s="226"/>
      <c r="BP29" s="226"/>
      <c r="BQ29" s="222">
        <f t="shared" ref="BQ29" si="10">SUM(BV29,CA29,CF29,CK29)</f>
        <v>0</v>
      </c>
      <c r="BS29" s="222"/>
      <c r="BT29" s="226"/>
      <c r="BU29" s="226"/>
      <c r="BV29" s="222"/>
      <c r="BX29" s="222"/>
      <c r="BY29" s="226"/>
      <c r="BZ29" s="226"/>
      <c r="CA29" s="222"/>
      <c r="CC29" s="222"/>
      <c r="CD29" s="226"/>
      <c r="CE29" s="226"/>
      <c r="CF29" s="222"/>
      <c r="CH29" s="222"/>
      <c r="CI29" s="226"/>
      <c r="CJ29" s="226"/>
      <c r="CK29" s="222"/>
      <c r="CM29" s="222">
        <f>SUM(CR29,CW29,DB29,DG29)</f>
        <v>0</v>
      </c>
      <c r="CN29" s="226"/>
      <c r="CO29" s="226"/>
      <c r="CP29" s="222">
        <f>SUM(CU29,CZ29,DE29,DJ29)</f>
        <v>0</v>
      </c>
      <c r="CR29" s="222"/>
      <c r="CS29" s="226"/>
      <c r="CT29" s="226"/>
      <c r="CU29" s="222"/>
      <c r="CW29" s="222"/>
      <c r="CX29" s="226"/>
      <c r="CY29" s="226"/>
      <c r="CZ29" s="222"/>
      <c r="DB29" s="222"/>
      <c r="DC29" s="226"/>
      <c r="DD29" s="226"/>
      <c r="DE29" s="222"/>
      <c r="DG29" s="222"/>
      <c r="DH29" s="226"/>
      <c r="DI29" s="226"/>
      <c r="DJ29" s="222"/>
      <c r="DM29" s="222">
        <f t="shared" si="0"/>
        <v>31</v>
      </c>
      <c r="DN29" s="226"/>
      <c r="DO29" s="226"/>
      <c r="DP29" s="222" t="e">
        <f>SUM(Q29,#REF!,BQ29,CP29)</f>
        <v>#REF!</v>
      </c>
    </row>
    <row r="30" spans="1:120">
      <c r="A30" s="214" t="s">
        <v>137</v>
      </c>
      <c r="B30" s="214" t="s">
        <v>138</v>
      </c>
      <c r="D30" s="317" t="s">
        <v>131</v>
      </c>
      <c r="E30" s="216"/>
      <c r="F30" s="216"/>
      <c r="G30" s="216"/>
      <c r="H30" s="216"/>
      <c r="J30" s="316" t="s">
        <v>111</v>
      </c>
      <c r="K30" s="316" t="s">
        <v>132</v>
      </c>
      <c r="N30" s="222">
        <f t="shared" ref="N30:N44" si="11">SUM(S30,X30,AC30,AH30)</f>
        <v>31</v>
      </c>
      <c r="O30" s="226"/>
      <c r="P30" s="226"/>
      <c r="Q30" s="222">
        <f t="shared" ref="Q30" si="12">SUM(V30,AA30,AF30,AK30)</f>
        <v>0</v>
      </c>
      <c r="S30" s="222">
        <v>12</v>
      </c>
      <c r="T30" s="226"/>
      <c r="U30" s="226"/>
      <c r="V30" s="222"/>
      <c r="X30" s="222">
        <v>13</v>
      </c>
      <c r="Y30" s="226"/>
      <c r="Z30" s="226"/>
      <c r="AA30" s="222"/>
      <c r="AC30" s="222">
        <v>6</v>
      </c>
      <c r="AD30" s="226"/>
      <c r="AE30" s="226"/>
      <c r="AF30" s="222"/>
      <c r="AH30" s="222"/>
      <c r="AI30" s="226"/>
      <c r="AJ30" s="226"/>
      <c r="AK30" s="222"/>
      <c r="AL30" s="316"/>
      <c r="AM30" s="316"/>
      <c r="AO30" s="313">
        <f t="shared" si="8"/>
        <v>30</v>
      </c>
      <c r="AP30" s="226"/>
      <c r="AQ30" s="226"/>
      <c r="AR30" s="222" t="e">
        <f>SUM(AW30,BB30,BG30,#REF!)</f>
        <v>#REF!</v>
      </c>
      <c r="AT30" s="222">
        <v>12</v>
      </c>
      <c r="AU30" s="226"/>
      <c r="AV30" s="226"/>
      <c r="AW30" s="222"/>
      <c r="AY30" s="222">
        <v>13</v>
      </c>
      <c r="AZ30" s="226"/>
      <c r="BA30" s="226"/>
      <c r="BB30" s="222"/>
      <c r="BD30" s="222">
        <v>5</v>
      </c>
      <c r="BE30" s="226"/>
      <c r="BF30" s="226"/>
      <c r="BG30" s="222"/>
      <c r="BI30" s="222"/>
      <c r="BJ30" s="226"/>
      <c r="BN30" s="313">
        <f t="shared" ref="BN30:BN33" si="13">SUM(BS30,BX30,CC30,CH30)</f>
        <v>0</v>
      </c>
      <c r="BO30" s="226"/>
      <c r="BP30" s="226"/>
      <c r="BQ30" s="222">
        <f t="shared" ref="BQ30" si="14">SUM(BV30,CA30,CF30,CK30)</f>
        <v>0</v>
      </c>
      <c r="BS30" s="222"/>
      <c r="BT30" s="226"/>
      <c r="BU30" s="226"/>
      <c r="BV30" s="222"/>
      <c r="BX30" s="222"/>
      <c r="BY30" s="226"/>
      <c r="BZ30" s="226"/>
      <c r="CA30" s="222"/>
      <c r="CC30" s="222"/>
      <c r="CD30" s="226"/>
      <c r="CE30" s="226"/>
      <c r="CF30" s="222"/>
      <c r="CH30" s="222"/>
      <c r="CI30" s="226"/>
      <c r="CJ30" s="226"/>
      <c r="CK30" s="222"/>
      <c r="CM30" s="222">
        <f t="shared" ref="CM30" si="15">SUM(CR30,CW30,DB30,DG30)</f>
        <v>0</v>
      </c>
      <c r="CN30" s="226"/>
      <c r="CO30" s="226"/>
      <c r="CP30" s="222">
        <f t="shared" ref="CP30" si="16">SUM(CU30,CZ30,DE30,DJ30)</f>
        <v>0</v>
      </c>
      <c r="CR30" s="222"/>
      <c r="CS30" s="226"/>
      <c r="CT30" s="226"/>
      <c r="CU30" s="222"/>
      <c r="CW30" s="222"/>
      <c r="CX30" s="226"/>
      <c r="CY30" s="226"/>
      <c r="CZ30" s="222"/>
      <c r="DB30" s="222"/>
      <c r="DC30" s="226"/>
      <c r="DD30" s="226"/>
      <c r="DE30" s="222"/>
      <c r="DG30" s="222"/>
      <c r="DH30" s="226"/>
      <c r="DI30" s="226"/>
      <c r="DJ30" s="222"/>
      <c r="DM30" s="222">
        <f t="shared" si="0"/>
        <v>31</v>
      </c>
      <c r="DN30" s="226"/>
      <c r="DO30" s="226"/>
      <c r="DP30" s="222" t="e">
        <f>SUM(Q30,#REF!,BQ30,CP30)</f>
        <v>#REF!</v>
      </c>
    </row>
    <row r="31" spans="1:120">
      <c r="A31" s="214" t="s">
        <v>139</v>
      </c>
      <c r="B31" s="214" t="s">
        <v>140</v>
      </c>
      <c r="D31" s="215"/>
      <c r="E31" s="216"/>
      <c r="F31" s="216"/>
      <c r="G31" s="216"/>
      <c r="H31" s="216"/>
      <c r="J31" s="316" t="s">
        <v>141</v>
      </c>
      <c r="K31" s="316" t="s">
        <v>132</v>
      </c>
      <c r="N31" s="222">
        <f t="shared" si="11"/>
        <v>12</v>
      </c>
      <c r="O31" s="226"/>
      <c r="P31" s="226"/>
      <c r="Q31" s="222"/>
      <c r="S31" s="222">
        <v>12</v>
      </c>
      <c r="T31" s="226"/>
      <c r="U31" s="226"/>
      <c r="V31" s="222"/>
      <c r="X31" s="222">
        <v>0</v>
      </c>
      <c r="Y31" s="226"/>
      <c r="Z31" s="226"/>
      <c r="AA31" s="222"/>
      <c r="AC31" s="222">
        <v>0</v>
      </c>
      <c r="AD31" s="226"/>
      <c r="AE31" s="226"/>
      <c r="AF31" s="222"/>
      <c r="AH31" s="222"/>
      <c r="AI31" s="226"/>
      <c r="AJ31" s="226"/>
      <c r="AK31" s="222"/>
      <c r="AL31" s="316"/>
      <c r="AM31" s="316"/>
      <c r="AO31" s="313">
        <f t="shared" si="8"/>
        <v>0</v>
      </c>
      <c r="AP31" s="226"/>
      <c r="AQ31" s="226"/>
      <c r="AR31" s="222"/>
      <c r="AT31" s="222"/>
      <c r="AU31" s="226"/>
      <c r="AV31" s="226"/>
      <c r="AW31" s="222"/>
      <c r="AY31" s="222"/>
      <c r="AZ31" s="226"/>
      <c r="BA31" s="226"/>
      <c r="BB31" s="222"/>
      <c r="BD31" s="222"/>
      <c r="BE31" s="226"/>
      <c r="BF31" s="226"/>
      <c r="BG31" s="222"/>
      <c r="BI31" s="222"/>
      <c r="BJ31" s="226"/>
      <c r="BN31" s="313">
        <f t="shared" si="13"/>
        <v>0</v>
      </c>
      <c r="BO31" s="226"/>
      <c r="BP31" s="226"/>
      <c r="BQ31" s="222"/>
      <c r="BS31" s="222"/>
      <c r="BT31" s="226"/>
      <c r="BU31" s="226"/>
      <c r="BV31" s="222"/>
      <c r="BX31" s="222"/>
      <c r="BY31" s="226"/>
      <c r="BZ31" s="226"/>
      <c r="CA31" s="222"/>
      <c r="CC31" s="222"/>
      <c r="CD31" s="226"/>
      <c r="CE31" s="226"/>
      <c r="CF31" s="222"/>
      <c r="CH31" s="222"/>
      <c r="CI31" s="226"/>
      <c r="CJ31" s="226"/>
      <c r="CK31" s="222"/>
      <c r="CM31" s="222"/>
      <c r="CN31" s="226"/>
      <c r="CO31" s="226"/>
      <c r="CP31" s="222"/>
      <c r="CR31" s="222"/>
      <c r="CS31" s="226"/>
      <c r="CT31" s="226"/>
      <c r="CU31" s="222"/>
      <c r="CW31" s="222"/>
      <c r="CX31" s="226"/>
      <c r="CY31" s="226"/>
      <c r="CZ31" s="222"/>
      <c r="DB31" s="222"/>
      <c r="DC31" s="226"/>
      <c r="DD31" s="226"/>
      <c r="DE31" s="222"/>
      <c r="DG31" s="222"/>
      <c r="DH31" s="226"/>
      <c r="DI31" s="226"/>
      <c r="DJ31" s="222"/>
      <c r="DM31" s="222">
        <f t="shared" si="0"/>
        <v>12</v>
      </c>
      <c r="DN31" s="226"/>
      <c r="DO31" s="226"/>
      <c r="DP31" s="222"/>
    </row>
    <row r="32" spans="1:120">
      <c r="A32" s="214"/>
      <c r="B32" s="214"/>
      <c r="D32" s="215"/>
      <c r="E32" s="216"/>
      <c r="F32" s="216"/>
      <c r="G32" s="216"/>
      <c r="H32" s="216"/>
      <c r="J32" s="316"/>
      <c r="K32" s="316"/>
      <c r="N32" s="222">
        <f t="shared" si="11"/>
        <v>0</v>
      </c>
      <c r="O32" s="226"/>
      <c r="P32" s="226"/>
      <c r="Q32" s="222"/>
      <c r="S32" s="222"/>
      <c r="T32" s="226"/>
      <c r="U32" s="226"/>
      <c r="V32" s="222"/>
      <c r="X32" s="222"/>
      <c r="Y32" s="226"/>
      <c r="Z32" s="226"/>
      <c r="AA32" s="222"/>
      <c r="AC32" s="222"/>
      <c r="AD32" s="226"/>
      <c r="AE32" s="226"/>
      <c r="AF32" s="222"/>
      <c r="AH32" s="222"/>
      <c r="AI32" s="226"/>
      <c r="AJ32" s="226"/>
      <c r="AK32" s="222"/>
      <c r="AL32" s="316"/>
      <c r="AM32" s="316"/>
      <c r="AO32" s="313">
        <f t="shared" si="8"/>
        <v>0</v>
      </c>
      <c r="AP32" s="226"/>
      <c r="AQ32" s="226"/>
      <c r="AR32" s="222"/>
      <c r="AT32" s="222"/>
      <c r="AU32" s="226"/>
      <c r="AV32" s="226"/>
      <c r="AW32" s="222"/>
      <c r="AY32" s="222"/>
      <c r="AZ32" s="226"/>
      <c r="BA32" s="226"/>
      <c r="BB32" s="222"/>
      <c r="BD32" s="222"/>
      <c r="BE32" s="226"/>
      <c r="BF32" s="226"/>
      <c r="BG32" s="222"/>
      <c r="BI32" s="222"/>
      <c r="BJ32" s="226"/>
      <c r="BN32" s="313">
        <f t="shared" si="13"/>
        <v>0</v>
      </c>
      <c r="BO32" s="226"/>
      <c r="BP32" s="226"/>
      <c r="BQ32" s="222"/>
      <c r="BS32" s="222"/>
      <c r="BT32" s="226"/>
      <c r="BU32" s="226"/>
      <c r="BV32" s="222"/>
      <c r="BX32" s="222"/>
      <c r="BY32" s="226"/>
      <c r="BZ32" s="226"/>
      <c r="CA32" s="222"/>
      <c r="CC32" s="222"/>
      <c r="CD32" s="226"/>
      <c r="CE32" s="226"/>
      <c r="CF32" s="222"/>
      <c r="CH32" s="222"/>
      <c r="CI32" s="226"/>
      <c r="CJ32" s="226"/>
      <c r="CK32" s="222"/>
      <c r="CM32" s="222"/>
      <c r="CN32" s="226"/>
      <c r="CO32" s="226"/>
      <c r="CP32" s="222"/>
      <c r="CR32" s="222"/>
      <c r="CS32" s="226"/>
      <c r="CT32" s="226"/>
      <c r="CU32" s="222"/>
      <c r="CW32" s="222"/>
      <c r="CX32" s="226"/>
      <c r="CY32" s="226"/>
      <c r="CZ32" s="222"/>
      <c r="DB32" s="222"/>
      <c r="DC32" s="226"/>
      <c r="DD32" s="226"/>
      <c r="DE32" s="222"/>
      <c r="DG32" s="222"/>
      <c r="DH32" s="226"/>
      <c r="DI32" s="226"/>
      <c r="DJ32" s="222"/>
      <c r="DM32" s="222">
        <f t="shared" si="0"/>
        <v>0</v>
      </c>
      <c r="DN32" s="226"/>
      <c r="DO32" s="226"/>
      <c r="DP32" s="222"/>
    </row>
    <row r="33" spans="1:120">
      <c r="A33" s="214"/>
      <c r="B33" s="214"/>
      <c r="D33" s="215"/>
      <c r="E33" s="216"/>
      <c r="F33" s="216"/>
      <c r="G33" s="216"/>
      <c r="H33" s="216"/>
      <c r="J33" s="316"/>
      <c r="K33" s="316"/>
      <c r="N33" s="222">
        <f t="shared" si="11"/>
        <v>0</v>
      </c>
      <c r="O33" s="226"/>
      <c r="P33" s="226"/>
      <c r="Q33" s="222"/>
      <c r="S33" s="222"/>
      <c r="T33" s="226"/>
      <c r="U33" s="226"/>
      <c r="V33" s="222"/>
      <c r="X33" s="222"/>
      <c r="Y33" s="226"/>
      <c r="Z33" s="226"/>
      <c r="AA33" s="222"/>
      <c r="AC33" s="222"/>
      <c r="AD33" s="226"/>
      <c r="AE33" s="226"/>
      <c r="AF33" s="222"/>
      <c r="AH33" s="222"/>
      <c r="AI33" s="226"/>
      <c r="AJ33" s="226"/>
      <c r="AK33" s="222"/>
      <c r="AL33" s="316"/>
      <c r="AM33" s="316"/>
      <c r="AO33" s="313">
        <f t="shared" si="8"/>
        <v>0</v>
      </c>
      <c r="AP33" s="226"/>
      <c r="AQ33" s="226"/>
      <c r="AR33" s="222"/>
      <c r="AT33" s="222"/>
      <c r="AU33" s="226"/>
      <c r="AV33" s="226"/>
      <c r="AW33" s="222"/>
      <c r="AY33" s="222"/>
      <c r="AZ33" s="226"/>
      <c r="BA33" s="226"/>
      <c r="BB33" s="222"/>
      <c r="BD33" s="222"/>
      <c r="BE33" s="226"/>
      <c r="BF33" s="226"/>
      <c r="BG33" s="222"/>
      <c r="BI33" s="222"/>
      <c r="BJ33" s="226"/>
      <c r="BN33" s="313">
        <f t="shared" si="13"/>
        <v>0</v>
      </c>
      <c r="BO33" s="226"/>
      <c r="BP33" s="226"/>
      <c r="BQ33" s="222"/>
      <c r="BS33" s="222"/>
      <c r="BT33" s="226"/>
      <c r="BU33" s="226"/>
      <c r="BV33" s="222"/>
      <c r="BX33" s="222"/>
      <c r="BY33" s="226"/>
      <c r="BZ33" s="226"/>
      <c r="CA33" s="222"/>
      <c r="CC33" s="222"/>
      <c r="CD33" s="226"/>
      <c r="CE33" s="226"/>
      <c r="CF33" s="222"/>
      <c r="CH33" s="222"/>
      <c r="CI33" s="226"/>
      <c r="CJ33" s="226"/>
      <c r="CK33" s="222"/>
      <c r="CM33" s="222"/>
      <c r="CN33" s="226"/>
      <c r="CO33" s="226"/>
      <c r="CP33" s="222"/>
      <c r="CR33" s="222"/>
      <c r="CS33" s="226"/>
      <c r="CT33" s="226"/>
      <c r="CU33" s="222"/>
      <c r="CW33" s="222"/>
      <c r="CX33" s="226"/>
      <c r="CY33" s="226"/>
      <c r="CZ33" s="222"/>
      <c r="DB33" s="222"/>
      <c r="DC33" s="226"/>
      <c r="DD33" s="226"/>
      <c r="DE33" s="222"/>
      <c r="DG33" s="222"/>
      <c r="DH33" s="226"/>
      <c r="DI33" s="226"/>
      <c r="DJ33" s="222"/>
      <c r="DM33" s="222">
        <f t="shared" si="0"/>
        <v>0</v>
      </c>
      <c r="DN33" s="226"/>
      <c r="DO33" s="226"/>
      <c r="DP33" s="222"/>
    </row>
    <row r="34" spans="1:120">
      <c r="A34" s="217"/>
      <c r="B34" s="217"/>
      <c r="D34" s="308"/>
      <c r="E34" s="240"/>
      <c r="F34" s="240"/>
      <c r="G34" s="240"/>
      <c r="H34" s="240"/>
      <c r="N34" s="222">
        <f t="shared" si="11"/>
        <v>0</v>
      </c>
      <c r="O34" s="304"/>
      <c r="P34" s="304"/>
      <c r="Q34" s="240"/>
      <c r="S34" s="240"/>
      <c r="T34" s="304"/>
      <c r="U34" s="304"/>
      <c r="V34" s="240"/>
      <c r="X34" s="240"/>
      <c r="Y34" s="304"/>
      <c r="Z34" s="304"/>
      <c r="AA34" s="240"/>
      <c r="AC34" s="240"/>
      <c r="AD34" s="304"/>
      <c r="AE34" s="304"/>
      <c r="AF34" s="240"/>
      <c r="AH34" s="240"/>
      <c r="AI34" s="304"/>
      <c r="AJ34" s="304"/>
      <c r="AK34" s="240"/>
      <c r="AO34" s="240"/>
      <c r="AP34" s="304"/>
      <c r="AQ34" s="304"/>
      <c r="AR34" s="240"/>
      <c r="AT34" s="240"/>
      <c r="AU34" s="304"/>
      <c r="AV34" s="304"/>
      <c r="AW34" s="240"/>
      <c r="AY34" s="240"/>
      <c r="AZ34" s="304"/>
      <c r="BA34" s="304"/>
      <c r="BB34" s="240"/>
      <c r="BD34" s="240"/>
      <c r="BE34" s="304"/>
      <c r="BF34" s="304"/>
      <c r="BG34" s="240"/>
      <c r="BI34" s="240"/>
      <c r="BJ34" s="304"/>
      <c r="BN34" s="240"/>
      <c r="BO34" s="304"/>
      <c r="BP34" s="304"/>
      <c r="BQ34" s="240"/>
      <c r="BS34" s="240"/>
      <c r="BT34" s="304"/>
      <c r="BU34" s="304"/>
      <c r="BV34" s="240"/>
      <c r="BX34" s="240"/>
      <c r="BY34" s="304"/>
      <c r="BZ34" s="304"/>
      <c r="CA34" s="240"/>
      <c r="CC34" s="240"/>
      <c r="CD34" s="304"/>
      <c r="CE34" s="304"/>
      <c r="CF34" s="240"/>
      <c r="CH34" s="240"/>
      <c r="CI34" s="304"/>
      <c r="CJ34" s="304"/>
      <c r="CK34" s="240"/>
      <c r="CM34" s="240"/>
      <c r="CN34" s="304"/>
      <c r="CO34" s="304"/>
      <c r="CP34" s="240"/>
      <c r="CR34" s="240"/>
      <c r="CS34" s="304"/>
      <c r="CT34" s="304"/>
      <c r="CU34" s="240"/>
      <c r="CW34" s="240"/>
      <c r="CX34" s="304"/>
      <c r="CY34" s="304"/>
      <c r="CZ34" s="240"/>
      <c r="DB34" s="240"/>
      <c r="DC34" s="304"/>
      <c r="DD34" s="304"/>
      <c r="DE34" s="240"/>
      <c r="DG34" s="240"/>
      <c r="DH34" s="304"/>
      <c r="DI34" s="304"/>
      <c r="DJ34" s="240"/>
      <c r="DM34" s="222">
        <f t="shared" ref="DM34:DM48" si="17">SUM(N34,BN34,CM34)</f>
        <v>0</v>
      </c>
      <c r="DN34" s="304"/>
      <c r="DO34" s="304"/>
      <c r="DP34" s="240"/>
    </row>
    <row r="35" spans="1:120" s="199" customFormat="1" hidden="1">
      <c r="A35" s="217"/>
      <c r="B35" s="217"/>
      <c r="D35" s="208"/>
      <c r="J35" s="315"/>
      <c r="K35" s="315"/>
      <c r="N35" s="222">
        <f t="shared" si="11"/>
        <v>0</v>
      </c>
      <c r="O35" s="240"/>
      <c r="P35" s="240"/>
      <c r="Q35" s="240"/>
      <c r="S35" s="240"/>
      <c r="T35" s="240"/>
      <c r="U35" s="240"/>
      <c r="V35" s="240"/>
      <c r="X35" s="240"/>
      <c r="Y35" s="240"/>
      <c r="Z35" s="240"/>
      <c r="AA35" s="240"/>
      <c r="AC35" s="240"/>
      <c r="AD35" s="240"/>
      <c r="AE35" s="240"/>
      <c r="AF35" s="240"/>
      <c r="AH35" s="240"/>
      <c r="AI35" s="240"/>
      <c r="AJ35" s="240"/>
      <c r="AK35" s="240"/>
      <c r="AL35" s="315"/>
      <c r="AM35" s="315"/>
      <c r="AO35" s="240"/>
      <c r="AP35" s="240"/>
      <c r="AQ35" s="240"/>
      <c r="AR35" s="240"/>
      <c r="AT35" s="240"/>
      <c r="AU35" s="240"/>
      <c r="AV35" s="240"/>
      <c r="AW35" s="240"/>
      <c r="AY35" s="240"/>
      <c r="AZ35" s="240"/>
      <c r="BA35" s="240"/>
      <c r="BB35" s="240"/>
      <c r="BD35" s="240"/>
      <c r="BE35" s="240"/>
      <c r="BF35" s="240"/>
      <c r="BG35" s="240"/>
      <c r="BI35" s="240"/>
      <c r="BJ35" s="240"/>
      <c r="BK35" s="315"/>
      <c r="BL35" s="315"/>
      <c r="BN35" s="240"/>
      <c r="BO35" s="240"/>
      <c r="BP35" s="240"/>
      <c r="BQ35" s="240"/>
      <c r="BS35" s="240"/>
      <c r="BT35" s="240"/>
      <c r="BU35" s="240"/>
      <c r="BV35" s="240"/>
      <c r="BX35" s="240"/>
      <c r="BY35" s="240"/>
      <c r="BZ35" s="240"/>
      <c r="CA35" s="240"/>
      <c r="CC35" s="240"/>
      <c r="CD35" s="240"/>
      <c r="CE35" s="240"/>
      <c r="CF35" s="240"/>
      <c r="CH35" s="240"/>
      <c r="CI35" s="240"/>
      <c r="CJ35" s="240"/>
      <c r="CK35" s="240"/>
      <c r="CM35" s="240"/>
      <c r="CN35" s="240"/>
      <c r="CO35" s="240"/>
      <c r="CP35" s="240"/>
      <c r="CR35" s="240"/>
      <c r="CS35" s="240"/>
      <c r="CT35" s="240"/>
      <c r="CU35" s="240"/>
      <c r="CW35" s="240"/>
      <c r="CX35" s="240"/>
      <c r="CY35" s="240"/>
      <c r="CZ35" s="240"/>
      <c r="DB35" s="240"/>
      <c r="DC35" s="240"/>
      <c r="DD35" s="240"/>
      <c r="DE35" s="240"/>
      <c r="DG35" s="240"/>
      <c r="DH35" s="240"/>
      <c r="DI35" s="240"/>
      <c r="DJ35" s="240"/>
      <c r="DM35" s="222">
        <f t="shared" si="17"/>
        <v>0</v>
      </c>
      <c r="DN35" s="240"/>
      <c r="DO35" s="240"/>
      <c r="DP35" s="240"/>
    </row>
    <row r="36" spans="1:120" s="238" customFormat="1" ht="28.9">
      <c r="A36" s="209" t="s">
        <v>142</v>
      </c>
      <c r="B36" s="210" t="s">
        <v>71</v>
      </c>
      <c r="C36" s="211"/>
      <c r="D36" s="212"/>
      <c r="E36" s="213"/>
      <c r="F36" s="213"/>
      <c r="G36" s="213"/>
      <c r="H36" s="213"/>
      <c r="I36" s="211"/>
      <c r="J36" s="326"/>
      <c r="K36" s="327"/>
      <c r="M36" s="211"/>
      <c r="N36" s="222">
        <f t="shared" si="11"/>
        <v>0</v>
      </c>
      <c r="O36" s="228"/>
      <c r="P36" s="228"/>
      <c r="Q36" s="228"/>
      <c r="R36" s="211"/>
      <c r="S36" s="228"/>
      <c r="T36" s="228"/>
      <c r="U36" s="228"/>
      <c r="V36" s="228"/>
      <c r="W36" s="211"/>
      <c r="X36" s="228"/>
      <c r="Y36" s="228"/>
      <c r="Z36" s="228"/>
      <c r="AA36" s="228"/>
      <c r="AB36" s="211"/>
      <c r="AC36" s="228"/>
      <c r="AD36" s="228"/>
      <c r="AE36" s="228"/>
      <c r="AF36" s="228"/>
      <c r="AH36" s="228"/>
      <c r="AI36" s="228"/>
      <c r="AJ36" s="228"/>
      <c r="AK36" s="228"/>
      <c r="AL36" s="326"/>
      <c r="AM36" s="327"/>
      <c r="AO36" s="228"/>
      <c r="AP36" s="228"/>
      <c r="AQ36" s="228"/>
      <c r="AR36" s="228"/>
      <c r="AS36" s="211"/>
      <c r="AT36" s="228"/>
      <c r="AU36" s="228"/>
      <c r="AV36" s="228"/>
      <c r="AW36" s="228"/>
      <c r="AX36" s="211"/>
      <c r="AY36" s="228"/>
      <c r="AZ36" s="228"/>
      <c r="BA36" s="228"/>
      <c r="BB36" s="228"/>
      <c r="BC36" s="211"/>
      <c r="BD36" s="228"/>
      <c r="BE36" s="228"/>
      <c r="BF36" s="228"/>
      <c r="BG36" s="228"/>
      <c r="BI36" s="228"/>
      <c r="BJ36" s="228"/>
      <c r="BK36" s="327"/>
      <c r="BL36" s="327"/>
      <c r="BN36" s="228"/>
      <c r="BO36" s="228"/>
      <c r="BP36" s="228"/>
      <c r="BQ36" s="228"/>
      <c r="BS36" s="228"/>
      <c r="BT36" s="228"/>
      <c r="BU36" s="228"/>
      <c r="BV36" s="228"/>
      <c r="BW36" s="211"/>
      <c r="BX36" s="228"/>
      <c r="BY36" s="228"/>
      <c r="BZ36" s="228"/>
      <c r="CA36" s="228"/>
      <c r="CB36" s="211"/>
      <c r="CC36" s="228"/>
      <c r="CD36" s="228"/>
      <c r="CE36" s="228"/>
      <c r="CF36" s="228"/>
      <c r="CH36" s="228"/>
      <c r="CI36" s="228"/>
      <c r="CJ36" s="228"/>
      <c r="CK36" s="228"/>
      <c r="CM36" s="228"/>
      <c r="CN36" s="228"/>
      <c r="CO36" s="228"/>
      <c r="CP36" s="228"/>
      <c r="CR36" s="228"/>
      <c r="CS36" s="228"/>
      <c r="CT36" s="228"/>
      <c r="CU36" s="228"/>
      <c r="CV36" s="211"/>
      <c r="CW36" s="228"/>
      <c r="CX36" s="228"/>
      <c r="CY36" s="228"/>
      <c r="CZ36" s="228"/>
      <c r="DA36" s="211"/>
      <c r="DB36" s="228"/>
      <c r="DC36" s="228"/>
      <c r="DD36" s="228"/>
      <c r="DE36" s="228"/>
      <c r="DG36" s="228"/>
      <c r="DH36" s="228"/>
      <c r="DI36" s="228"/>
      <c r="DJ36" s="228"/>
      <c r="DM36" s="222">
        <f t="shared" si="17"/>
        <v>0</v>
      </c>
      <c r="DN36" s="228"/>
      <c r="DO36" s="228"/>
      <c r="DP36" s="228"/>
    </row>
    <row r="37" spans="1:120" s="220" customFormat="1">
      <c r="A37" s="214" t="s">
        <v>143</v>
      </c>
      <c r="B37" s="214" t="s">
        <v>144</v>
      </c>
      <c r="D37" s="320" t="s">
        <v>145</v>
      </c>
      <c r="E37" s="219"/>
      <c r="F37" s="219"/>
      <c r="G37" s="219"/>
      <c r="H37" s="219"/>
      <c r="I37" s="199"/>
      <c r="J37" s="316" t="s">
        <v>111</v>
      </c>
      <c r="K37" s="328" t="s">
        <v>146</v>
      </c>
      <c r="M37" s="199"/>
      <c r="N37" s="222">
        <f t="shared" ref="N37:N38" si="18">SUM(S37,X37,AC37,AH37)</f>
        <v>31</v>
      </c>
      <c r="O37" s="226"/>
      <c r="P37" s="226"/>
      <c r="Q37" s="222">
        <f t="shared" ref="Q37:Q38" si="19">SUM(V37,AA37,AF37,AK37)</f>
        <v>0</v>
      </c>
      <c r="S37" s="222">
        <v>12</v>
      </c>
      <c r="T37" s="226"/>
      <c r="U37" s="226"/>
      <c r="V37" s="222"/>
      <c r="X37" s="222">
        <v>13</v>
      </c>
      <c r="Y37" s="226"/>
      <c r="Z37" s="226"/>
      <c r="AA37" s="222"/>
      <c r="AC37" s="222">
        <v>6</v>
      </c>
      <c r="AD37" s="226"/>
      <c r="AE37" s="226"/>
      <c r="AF37" s="222"/>
      <c r="AH37" s="222"/>
      <c r="AI37" s="226"/>
      <c r="AJ37" s="226"/>
      <c r="AK37" s="222"/>
      <c r="AL37" s="316"/>
      <c r="AM37" s="328"/>
      <c r="AO37" s="313">
        <f t="shared" ref="AO37:AO38" si="20">SUM(AT37,AY37,BD37,BI37)</f>
        <v>0</v>
      </c>
      <c r="AP37" s="226"/>
      <c r="AQ37" s="226"/>
      <c r="AR37" s="222" t="e">
        <f>SUM(AW37,BB37,BG37,#REF!)</f>
        <v>#REF!</v>
      </c>
      <c r="AT37" s="222"/>
      <c r="AU37" s="226"/>
      <c r="AV37" s="226"/>
      <c r="AW37" s="222"/>
      <c r="AY37" s="222"/>
      <c r="AZ37" s="226"/>
      <c r="BA37" s="226"/>
      <c r="BB37" s="222"/>
      <c r="BD37" s="222"/>
      <c r="BE37" s="226"/>
      <c r="BF37" s="226"/>
      <c r="BG37" s="222"/>
      <c r="BI37" s="222"/>
      <c r="BJ37" s="226"/>
      <c r="BK37" s="353" t="s">
        <v>147</v>
      </c>
      <c r="BL37" s="353" t="s">
        <v>148</v>
      </c>
      <c r="BN37" s="313">
        <f t="shared" ref="BN37:BN38" si="21">SUM(BS37,BX37,CC37,CH37)</f>
        <v>0</v>
      </c>
      <c r="BO37" s="226"/>
      <c r="BP37" s="226"/>
      <c r="BQ37" s="222">
        <f t="shared" ref="BQ37:BQ38" si="22">SUM(BV37,CA37,CF37,CK37)</f>
        <v>0</v>
      </c>
      <c r="BS37" s="222"/>
      <c r="BT37" s="226"/>
      <c r="BU37" s="226"/>
      <c r="BV37" s="222"/>
      <c r="BX37" s="222"/>
      <c r="BY37" s="226"/>
      <c r="BZ37" s="226"/>
      <c r="CA37" s="222"/>
      <c r="CC37" s="222"/>
      <c r="CD37" s="226"/>
      <c r="CE37" s="226"/>
      <c r="CF37" s="222"/>
      <c r="CH37" s="222"/>
      <c r="CI37" s="226"/>
      <c r="CJ37" s="226"/>
      <c r="CK37" s="222"/>
      <c r="CM37" s="222">
        <f t="shared" ref="CM37:CM38" si="23">SUM(CR37,CW37,DB37,DG37)</f>
        <v>0</v>
      </c>
      <c r="CN37" s="226"/>
      <c r="CO37" s="226"/>
      <c r="CP37" s="222">
        <f t="shared" ref="CP37:CP38" si="24">SUM(CU37,CZ37,DE37,DJ37)</f>
        <v>0</v>
      </c>
      <c r="CR37" s="222"/>
      <c r="CS37" s="226"/>
      <c r="CT37" s="226"/>
      <c r="CU37" s="222"/>
      <c r="CW37" s="222"/>
      <c r="CX37" s="226"/>
      <c r="CY37" s="226"/>
      <c r="CZ37" s="222"/>
      <c r="DB37" s="222"/>
      <c r="DC37" s="226"/>
      <c r="DD37" s="226"/>
      <c r="DE37" s="222"/>
      <c r="DG37" s="222"/>
      <c r="DH37" s="226"/>
      <c r="DI37" s="226"/>
      <c r="DJ37" s="222"/>
      <c r="DM37" s="222">
        <f t="shared" si="17"/>
        <v>31</v>
      </c>
      <c r="DN37" s="226"/>
      <c r="DO37" s="226"/>
      <c r="DP37" s="222" t="e">
        <f>SUM(Q37,#REF!,BQ37,CP37)</f>
        <v>#REF!</v>
      </c>
    </row>
    <row r="38" spans="1:120" s="220" customFormat="1">
      <c r="A38" s="354" t="s">
        <v>149</v>
      </c>
      <c r="B38" s="214" t="s">
        <v>150</v>
      </c>
      <c r="D38" s="320" t="s">
        <v>145</v>
      </c>
      <c r="E38" s="219"/>
      <c r="F38" s="219"/>
      <c r="G38" s="219"/>
      <c r="H38" s="219"/>
      <c r="I38" s="199"/>
      <c r="J38" s="316" t="s">
        <v>151</v>
      </c>
      <c r="K38" s="328" t="s">
        <v>146</v>
      </c>
      <c r="M38" s="199"/>
      <c r="N38" s="222">
        <f t="shared" si="18"/>
        <v>29</v>
      </c>
      <c r="O38" s="226"/>
      <c r="P38" s="226"/>
      <c r="Q38" s="222">
        <f t="shared" si="19"/>
        <v>0</v>
      </c>
      <c r="S38" s="222"/>
      <c r="T38" s="226"/>
      <c r="U38" s="226"/>
      <c r="V38" s="222"/>
      <c r="X38" s="222">
        <v>13</v>
      </c>
      <c r="Y38" s="226"/>
      <c r="Z38" s="226"/>
      <c r="AA38" s="222"/>
      <c r="AC38" s="222">
        <v>6</v>
      </c>
      <c r="AD38" s="226"/>
      <c r="AE38" s="226"/>
      <c r="AF38" s="222"/>
      <c r="AH38" s="222">
        <v>10</v>
      </c>
      <c r="AI38" s="226"/>
      <c r="AJ38" s="226"/>
      <c r="AK38" s="222"/>
      <c r="AL38" s="316" t="s">
        <v>152</v>
      </c>
      <c r="AM38" s="328" t="s">
        <v>134</v>
      </c>
      <c r="AO38" s="313">
        <f t="shared" si="20"/>
        <v>0</v>
      </c>
      <c r="AP38" s="226"/>
      <c r="AQ38" s="226"/>
      <c r="AR38" s="222" t="e">
        <f>SUM(AW38,BB38,BG38,#REF!)</f>
        <v>#REF!</v>
      </c>
      <c r="AT38" s="222"/>
      <c r="AU38" s="226"/>
      <c r="AV38" s="226"/>
      <c r="AW38" s="222"/>
      <c r="AY38" s="222"/>
      <c r="AZ38" s="226"/>
      <c r="BA38" s="226"/>
      <c r="BB38" s="222"/>
      <c r="BD38" s="222"/>
      <c r="BE38" s="226"/>
      <c r="BF38" s="226"/>
      <c r="BG38" s="222"/>
      <c r="BI38" s="222"/>
      <c r="BJ38" s="226"/>
      <c r="BK38" s="353" t="s">
        <v>153</v>
      </c>
      <c r="BL38" s="353" t="s">
        <v>136</v>
      </c>
      <c r="BN38" s="313">
        <f t="shared" si="21"/>
        <v>0</v>
      </c>
      <c r="BO38" s="226"/>
      <c r="BP38" s="226"/>
      <c r="BQ38" s="222">
        <f t="shared" si="22"/>
        <v>0</v>
      </c>
      <c r="BS38" s="222"/>
      <c r="BT38" s="226"/>
      <c r="BU38" s="226"/>
      <c r="BV38" s="222"/>
      <c r="BX38" s="222"/>
      <c r="BY38" s="226"/>
      <c r="BZ38" s="226"/>
      <c r="CA38" s="222"/>
      <c r="CC38" s="222"/>
      <c r="CD38" s="226"/>
      <c r="CE38" s="226"/>
      <c r="CF38" s="222"/>
      <c r="CH38" s="222"/>
      <c r="CI38" s="226"/>
      <c r="CJ38" s="226"/>
      <c r="CK38" s="222"/>
      <c r="CM38" s="222">
        <f t="shared" si="23"/>
        <v>0</v>
      </c>
      <c r="CN38" s="226"/>
      <c r="CO38" s="226"/>
      <c r="CP38" s="222">
        <f t="shared" si="24"/>
        <v>0</v>
      </c>
      <c r="CR38" s="222"/>
      <c r="CS38" s="226"/>
      <c r="CT38" s="226"/>
      <c r="CU38" s="222"/>
      <c r="CW38" s="222"/>
      <c r="CX38" s="226"/>
      <c r="CY38" s="226"/>
      <c r="CZ38" s="222"/>
      <c r="DB38" s="222"/>
      <c r="DC38" s="226"/>
      <c r="DD38" s="226"/>
      <c r="DE38" s="222"/>
      <c r="DG38" s="222"/>
      <c r="DH38" s="226"/>
      <c r="DI38" s="226"/>
      <c r="DJ38" s="222"/>
      <c r="DM38" s="222">
        <f t="shared" si="17"/>
        <v>29</v>
      </c>
      <c r="DN38" s="226"/>
      <c r="DO38" s="226"/>
      <c r="DP38" s="222" t="e">
        <f>SUM(Q38,#REF!,BQ38,CP38)</f>
        <v>#REF!</v>
      </c>
    </row>
    <row r="39" spans="1:120" s="220" customFormat="1">
      <c r="A39" s="354" t="s">
        <v>154</v>
      </c>
      <c r="B39" s="214" t="s">
        <v>155</v>
      </c>
      <c r="D39" s="320" t="s">
        <v>145</v>
      </c>
      <c r="E39" s="219"/>
      <c r="F39" s="219"/>
      <c r="G39" s="219"/>
      <c r="H39" s="219"/>
      <c r="I39" s="199"/>
      <c r="J39" s="355" t="s">
        <v>156</v>
      </c>
      <c r="K39" s="355" t="s">
        <v>157</v>
      </c>
      <c r="M39" s="199"/>
      <c r="N39" s="222">
        <f t="shared" ref="N39:N40" si="25">SUM(S39,X39,AC39,AH39)</f>
        <v>0</v>
      </c>
      <c r="O39" s="226"/>
      <c r="P39" s="226"/>
      <c r="Q39" s="222">
        <f t="shared" ref="Q39:Q40" si="26">SUM(V39,AA39,AF39,AK39)</f>
        <v>0</v>
      </c>
      <c r="S39" s="222"/>
      <c r="T39" s="226"/>
      <c r="U39" s="226"/>
      <c r="V39" s="222"/>
      <c r="X39" s="222"/>
      <c r="Y39" s="226"/>
      <c r="Z39" s="226"/>
      <c r="AA39" s="222"/>
      <c r="AC39" s="222"/>
      <c r="AD39" s="226"/>
      <c r="AE39" s="226"/>
      <c r="AF39" s="222"/>
      <c r="AH39" s="222"/>
      <c r="AI39" s="226"/>
      <c r="AJ39" s="226"/>
      <c r="AK39" s="222"/>
      <c r="AL39" s="316"/>
      <c r="AM39" s="328"/>
      <c r="AO39" s="313">
        <f t="shared" ref="AO39:AO40" si="27">SUM(AT39,AY39,BD39,BI39)</f>
        <v>0</v>
      </c>
      <c r="AP39" s="226"/>
      <c r="AQ39" s="226"/>
      <c r="AR39" s="222" t="e">
        <f>SUM(AW39,BB39,BG39,#REF!)</f>
        <v>#REF!</v>
      </c>
      <c r="AT39" s="222"/>
      <c r="AU39" s="226"/>
      <c r="AV39" s="226"/>
      <c r="AW39" s="222"/>
      <c r="AY39" s="222"/>
      <c r="AZ39" s="226"/>
      <c r="BA39" s="226"/>
      <c r="BB39" s="222"/>
      <c r="BD39" s="222"/>
      <c r="BE39" s="226"/>
      <c r="BF39" s="226"/>
      <c r="BG39" s="222"/>
      <c r="BI39" s="222"/>
      <c r="BJ39" s="226"/>
      <c r="BK39" s="314"/>
      <c r="BL39" s="314"/>
      <c r="BN39" s="313">
        <f t="shared" ref="BN39:BN40" si="28">SUM(BS39,BX39,CC39,CH39)</f>
        <v>0</v>
      </c>
      <c r="BO39" s="226"/>
      <c r="BP39" s="226"/>
      <c r="BQ39" s="222">
        <f t="shared" ref="BQ39:BQ40" si="29">SUM(BV39,CA39,CF39,CK39)</f>
        <v>0</v>
      </c>
      <c r="BS39" s="222"/>
      <c r="BT39" s="226"/>
      <c r="BU39" s="226"/>
      <c r="BV39" s="222"/>
      <c r="BX39" s="222"/>
      <c r="BY39" s="226"/>
      <c r="BZ39" s="226"/>
      <c r="CA39" s="222"/>
      <c r="CC39" s="222"/>
      <c r="CD39" s="226"/>
      <c r="CE39" s="226"/>
      <c r="CF39" s="222"/>
      <c r="CH39" s="222"/>
      <c r="CI39" s="226"/>
      <c r="CJ39" s="226"/>
      <c r="CK39" s="222"/>
      <c r="CM39" s="222">
        <f t="shared" ref="CM39" si="30">SUM(CR39,CW39,DB39,DG39)</f>
        <v>0</v>
      </c>
      <c r="CN39" s="226"/>
      <c r="CO39" s="226"/>
      <c r="CP39" s="222">
        <f t="shared" ref="CP39" si="31">SUM(CU39,CZ39,DE39,DJ39)</f>
        <v>0</v>
      </c>
      <c r="CR39" s="222"/>
      <c r="CS39" s="226"/>
      <c r="CT39" s="226"/>
      <c r="CU39" s="222"/>
      <c r="CW39" s="222"/>
      <c r="CX39" s="226"/>
      <c r="CY39" s="226"/>
      <c r="CZ39" s="222"/>
      <c r="DB39" s="222"/>
      <c r="DC39" s="226"/>
      <c r="DD39" s="226"/>
      <c r="DE39" s="222"/>
      <c r="DG39" s="222"/>
      <c r="DH39" s="226"/>
      <c r="DI39" s="226"/>
      <c r="DJ39" s="222"/>
      <c r="DM39" s="222">
        <f t="shared" si="17"/>
        <v>0</v>
      </c>
      <c r="DN39" s="226"/>
      <c r="DO39" s="226"/>
      <c r="DP39" s="222" t="e">
        <f>SUM(Q39,#REF!,BQ39,CP39)</f>
        <v>#REF!</v>
      </c>
    </row>
    <row r="40" spans="1:120">
      <c r="A40" s="214"/>
      <c r="B40" s="214"/>
      <c r="D40" s="320" t="s">
        <v>145</v>
      </c>
      <c r="E40" s="219"/>
      <c r="F40" s="219"/>
      <c r="G40" s="219"/>
      <c r="H40" s="219"/>
      <c r="N40" s="222">
        <f t="shared" si="25"/>
        <v>0</v>
      </c>
      <c r="O40" s="226"/>
      <c r="P40" s="226"/>
      <c r="Q40" s="222">
        <f t="shared" si="26"/>
        <v>0</v>
      </c>
      <c r="S40" s="222"/>
      <c r="T40" s="226"/>
      <c r="U40" s="226"/>
      <c r="V40" s="222"/>
      <c r="X40" s="222"/>
      <c r="Y40" s="226"/>
      <c r="Z40" s="226"/>
      <c r="AA40" s="222"/>
      <c r="AC40" s="222"/>
      <c r="AD40" s="226"/>
      <c r="AE40" s="226"/>
      <c r="AF40" s="222"/>
      <c r="AH40" s="222"/>
      <c r="AI40" s="226"/>
      <c r="AJ40" s="226"/>
      <c r="AK40" s="222"/>
      <c r="AO40" s="313">
        <f t="shared" si="27"/>
        <v>0</v>
      </c>
      <c r="AP40" s="226"/>
      <c r="AQ40" s="226"/>
      <c r="AR40" s="222" t="e">
        <f>SUM(AW40,BB40,BG40,#REF!)</f>
        <v>#REF!</v>
      </c>
      <c r="AT40" s="222"/>
      <c r="AU40" s="226"/>
      <c r="AV40" s="226"/>
      <c r="AW40" s="222"/>
      <c r="AY40" s="222"/>
      <c r="AZ40" s="226"/>
      <c r="BA40" s="226"/>
      <c r="BB40" s="222"/>
      <c r="BD40" s="222"/>
      <c r="BE40" s="226"/>
      <c r="BF40" s="226"/>
      <c r="BG40" s="222"/>
      <c r="BI40" s="222"/>
      <c r="BJ40" s="226"/>
      <c r="BN40" s="313">
        <f t="shared" si="28"/>
        <v>0</v>
      </c>
      <c r="BO40" s="226"/>
      <c r="BP40" s="226"/>
      <c r="BQ40" s="222">
        <f t="shared" si="29"/>
        <v>0</v>
      </c>
      <c r="BS40" s="222"/>
      <c r="BT40" s="226"/>
      <c r="BU40" s="226"/>
      <c r="BV40" s="222"/>
      <c r="BX40" s="222"/>
      <c r="BY40" s="226"/>
      <c r="BZ40" s="226"/>
      <c r="CA40" s="222"/>
      <c r="CC40" s="222"/>
      <c r="CD40" s="226"/>
      <c r="CE40" s="226"/>
      <c r="CF40" s="222"/>
      <c r="CH40" s="222"/>
      <c r="CI40" s="226"/>
      <c r="CJ40" s="226"/>
      <c r="CK40" s="222"/>
      <c r="CM40" s="222">
        <f>SUM(CR40,CW40,DB40,DG40)</f>
        <v>0</v>
      </c>
      <c r="CN40" s="226"/>
      <c r="CO40" s="226"/>
      <c r="CP40" s="222">
        <f>SUM(CU40,CZ40,DE40,DJ40)</f>
        <v>0</v>
      </c>
      <c r="CR40" s="222"/>
      <c r="CS40" s="226"/>
      <c r="CT40" s="226"/>
      <c r="CU40" s="222"/>
      <c r="CW40" s="222"/>
      <c r="CX40" s="226"/>
      <c r="CY40" s="226"/>
      <c r="CZ40" s="222"/>
      <c r="DB40" s="222"/>
      <c r="DC40" s="226"/>
      <c r="DD40" s="226"/>
      <c r="DE40" s="222"/>
      <c r="DG40" s="222"/>
      <c r="DH40" s="226"/>
      <c r="DI40" s="226"/>
      <c r="DJ40" s="222"/>
      <c r="DM40" s="222">
        <f t="shared" si="17"/>
        <v>0</v>
      </c>
      <c r="DN40" s="226"/>
      <c r="DO40" s="226"/>
      <c r="DP40" s="222" t="e">
        <f>SUM(Q40,#REF!,BQ40,CP40)</f>
        <v>#REF!</v>
      </c>
    </row>
    <row r="41" spans="1:120" s="220" customFormat="1">
      <c r="A41" s="217"/>
      <c r="B41" s="217"/>
      <c r="D41" s="208"/>
      <c r="E41" s="199"/>
      <c r="F41" s="199"/>
      <c r="G41" s="199"/>
      <c r="H41" s="199"/>
      <c r="I41" s="199"/>
      <c r="J41" s="315"/>
      <c r="K41" s="329"/>
      <c r="M41" s="199"/>
      <c r="N41" s="222">
        <f t="shared" si="11"/>
        <v>0</v>
      </c>
      <c r="O41" s="304"/>
      <c r="P41" s="304"/>
      <c r="Q41" s="240"/>
      <c r="S41" s="240"/>
      <c r="T41" s="304"/>
      <c r="U41" s="304"/>
      <c r="V41" s="240"/>
      <c r="X41" s="240"/>
      <c r="Y41" s="304"/>
      <c r="Z41" s="304"/>
      <c r="AA41" s="240"/>
      <c r="AC41" s="240"/>
      <c r="AD41" s="304"/>
      <c r="AE41" s="304"/>
      <c r="AF41" s="240"/>
      <c r="AH41" s="240"/>
      <c r="AI41" s="304"/>
      <c r="AJ41" s="304"/>
      <c r="AK41" s="240"/>
      <c r="AL41" s="315"/>
      <c r="AM41" s="329"/>
      <c r="AO41" s="240"/>
      <c r="AP41" s="304"/>
      <c r="AQ41" s="304"/>
      <c r="AR41" s="240"/>
      <c r="AT41" s="240"/>
      <c r="AU41" s="304"/>
      <c r="AV41" s="304"/>
      <c r="AW41" s="240"/>
      <c r="AY41" s="240"/>
      <c r="AZ41" s="304"/>
      <c r="BA41" s="304"/>
      <c r="BB41" s="240"/>
      <c r="BD41" s="240"/>
      <c r="BE41" s="304"/>
      <c r="BF41" s="304"/>
      <c r="BG41" s="240"/>
      <c r="BI41" s="240"/>
      <c r="BJ41" s="304"/>
      <c r="BK41" s="329"/>
      <c r="BL41" s="329"/>
      <c r="BN41" s="240"/>
      <c r="BO41" s="304"/>
      <c r="BP41" s="304"/>
      <c r="BQ41" s="240"/>
      <c r="BS41" s="240"/>
      <c r="BT41" s="304"/>
      <c r="BU41" s="304"/>
      <c r="BV41" s="240"/>
      <c r="BX41" s="240"/>
      <c r="BY41" s="304"/>
      <c r="BZ41" s="304"/>
      <c r="CA41" s="240"/>
      <c r="CC41" s="240"/>
      <c r="CD41" s="304"/>
      <c r="CE41" s="304"/>
      <c r="CF41" s="240"/>
      <c r="CH41" s="240"/>
      <c r="CI41" s="304"/>
      <c r="CJ41" s="304"/>
      <c r="CK41" s="240"/>
      <c r="CM41" s="240"/>
      <c r="CN41" s="304"/>
      <c r="CO41" s="304"/>
      <c r="CP41" s="240"/>
      <c r="CR41" s="240"/>
      <c r="CS41" s="304"/>
      <c r="CT41" s="304"/>
      <c r="CU41" s="240"/>
      <c r="CW41" s="240"/>
      <c r="CX41" s="304"/>
      <c r="CY41" s="304"/>
      <c r="CZ41" s="240"/>
      <c r="DB41" s="240"/>
      <c r="DC41" s="304"/>
      <c r="DD41" s="304"/>
      <c r="DE41" s="240"/>
      <c r="DG41" s="240"/>
      <c r="DH41" s="304"/>
      <c r="DI41" s="304"/>
      <c r="DJ41" s="240"/>
      <c r="DM41" s="222">
        <f t="shared" si="17"/>
        <v>0</v>
      </c>
      <c r="DN41" s="304"/>
      <c r="DO41" s="304"/>
      <c r="DP41" s="240"/>
    </row>
    <row r="42" spans="1:120" s="199" customFormat="1">
      <c r="A42" s="307" t="s">
        <v>158</v>
      </c>
      <c r="D42" s="208"/>
      <c r="J42" s="315"/>
      <c r="K42" s="315"/>
      <c r="N42" s="222"/>
      <c r="O42" s="240"/>
      <c r="P42" s="240"/>
      <c r="Q42" s="240"/>
      <c r="S42" s="305">
        <f>SUM(S17:S40)/S11</f>
        <v>6</v>
      </c>
      <c r="T42" s="240"/>
      <c r="U42" s="240"/>
      <c r="V42" s="240"/>
      <c r="X42" s="305">
        <f>SUM(X17:X40)/13</f>
        <v>6</v>
      </c>
      <c r="Y42" s="240"/>
      <c r="Z42" s="240"/>
      <c r="AA42" s="240"/>
      <c r="AC42" s="305">
        <f>SUM(AC17:AC40)/6</f>
        <v>6</v>
      </c>
      <c r="AD42" s="240"/>
      <c r="AE42" s="240"/>
      <c r="AF42" s="240"/>
      <c r="AH42" s="305">
        <f>SUM(AH17:AH40)/5</f>
        <v>2</v>
      </c>
      <c r="AI42" s="240"/>
      <c r="AJ42" s="240"/>
      <c r="AK42" s="240"/>
      <c r="AL42" s="315"/>
      <c r="AM42" s="315"/>
      <c r="AO42" s="240"/>
      <c r="AP42" s="240"/>
      <c r="AQ42" s="240"/>
      <c r="AR42" s="240"/>
      <c r="AT42" s="305">
        <f>SUM(AT17:AT40)/AT11</f>
        <v>6</v>
      </c>
      <c r="AU42" s="240"/>
      <c r="AV42" s="240"/>
      <c r="AW42" s="240"/>
      <c r="AY42" s="305">
        <f>SUM(AY17:AY40)/AY11</f>
        <v>6</v>
      </c>
      <c r="AZ42" s="240"/>
      <c r="BA42" s="240"/>
      <c r="BB42" s="240"/>
      <c r="BD42" s="305">
        <f>SUM(BD17:BD40)/BD11</f>
        <v>6</v>
      </c>
      <c r="BE42" s="240"/>
      <c r="BF42" s="240"/>
      <c r="BG42" s="240"/>
      <c r="BI42" s="305">
        <f>SUM(BI17:BI40)/4</f>
        <v>0</v>
      </c>
      <c r="BJ42" s="240"/>
      <c r="BK42" s="315"/>
      <c r="BL42" s="315"/>
      <c r="BN42" s="240"/>
      <c r="BO42" s="240"/>
      <c r="BP42" s="240"/>
      <c r="BQ42" s="240"/>
      <c r="BS42" s="305">
        <f>SUM(BS17:BS40)/9</f>
        <v>3.1111111111111112</v>
      </c>
      <c r="BT42" s="240"/>
      <c r="BU42" s="240"/>
      <c r="BV42" s="240"/>
      <c r="BX42" s="305">
        <f>SUM(BX17:BX40)/9</f>
        <v>2.2222222222222223</v>
      </c>
      <c r="BY42" s="240"/>
      <c r="BZ42" s="240"/>
      <c r="CA42" s="240"/>
      <c r="CC42" s="305">
        <f>SUM(CC17:CC40)/9</f>
        <v>1.1111111111111112</v>
      </c>
      <c r="CD42" s="240"/>
      <c r="CE42" s="240"/>
      <c r="CF42" s="240"/>
      <c r="CH42" s="305"/>
      <c r="CI42" s="240"/>
      <c r="CJ42" s="240"/>
      <c r="CK42" s="240"/>
      <c r="CM42" s="240"/>
      <c r="CN42" s="240"/>
      <c r="CO42" s="240"/>
      <c r="CP42" s="240"/>
      <c r="CR42" s="240"/>
      <c r="CS42" s="240"/>
      <c r="CT42" s="240"/>
      <c r="CU42" s="240"/>
      <c r="CW42" s="240"/>
      <c r="CX42" s="240"/>
      <c r="CY42" s="240"/>
      <c r="CZ42" s="240"/>
      <c r="DB42" s="240"/>
      <c r="DC42" s="240"/>
      <c r="DD42" s="240"/>
      <c r="DE42" s="240"/>
      <c r="DG42" s="240"/>
      <c r="DH42" s="240"/>
      <c r="DI42" s="240"/>
      <c r="DJ42" s="240"/>
      <c r="DM42" s="222">
        <f t="shared" si="17"/>
        <v>0</v>
      </c>
      <c r="DN42" s="240"/>
      <c r="DO42" s="240"/>
      <c r="DP42" s="240"/>
    </row>
    <row r="43" spans="1:120" s="238" customFormat="1" ht="28.9">
      <c r="A43" s="209" t="s">
        <v>22</v>
      </c>
      <c r="B43" s="210" t="s">
        <v>71</v>
      </c>
      <c r="C43" s="211"/>
      <c r="D43" s="212"/>
      <c r="E43" s="213"/>
      <c r="F43" s="213"/>
      <c r="G43" s="213"/>
      <c r="H43" s="213"/>
      <c r="I43" s="211"/>
      <c r="J43" s="326"/>
      <c r="K43" s="327"/>
      <c r="M43" s="211"/>
      <c r="N43" s="222">
        <f t="shared" si="11"/>
        <v>0</v>
      </c>
      <c r="O43" s="228"/>
      <c r="P43" s="228"/>
      <c r="Q43" s="228"/>
      <c r="R43" s="211"/>
      <c r="S43" s="228"/>
      <c r="T43" s="228"/>
      <c r="U43" s="228"/>
      <c r="V43" s="228"/>
      <c r="W43" s="211"/>
      <c r="X43" s="228"/>
      <c r="Y43" s="228"/>
      <c r="Z43" s="228"/>
      <c r="AA43" s="228"/>
      <c r="AB43" s="211"/>
      <c r="AC43" s="228"/>
      <c r="AD43" s="228"/>
      <c r="AE43" s="228"/>
      <c r="AF43" s="228"/>
      <c r="AH43" s="228"/>
      <c r="AI43" s="228"/>
      <c r="AJ43" s="228"/>
      <c r="AK43" s="228"/>
      <c r="AL43" s="326"/>
      <c r="AM43" s="327"/>
      <c r="AO43" s="228"/>
      <c r="AP43" s="228"/>
      <c r="AQ43" s="228"/>
      <c r="AR43" s="228"/>
      <c r="AS43" s="211"/>
      <c r="AT43" s="228"/>
      <c r="AU43" s="228"/>
      <c r="AV43" s="228"/>
      <c r="AW43" s="228"/>
      <c r="AX43" s="211"/>
      <c r="AY43" s="228"/>
      <c r="AZ43" s="228"/>
      <c r="BA43" s="228"/>
      <c r="BB43" s="228"/>
      <c r="BC43" s="211"/>
      <c r="BD43" s="228"/>
      <c r="BE43" s="228"/>
      <c r="BF43" s="228"/>
      <c r="BG43" s="228"/>
      <c r="BI43" s="228"/>
      <c r="BJ43" s="228"/>
      <c r="BK43" s="327"/>
      <c r="BL43" s="327"/>
      <c r="BN43" s="228"/>
      <c r="BO43" s="228"/>
      <c r="BP43" s="228"/>
      <c r="BQ43" s="228"/>
      <c r="BS43" s="228"/>
      <c r="BT43" s="228"/>
      <c r="BU43" s="228"/>
      <c r="BV43" s="228"/>
      <c r="BW43" s="211"/>
      <c r="BX43" s="228"/>
      <c r="BY43" s="228"/>
      <c r="BZ43" s="228"/>
      <c r="CA43" s="228"/>
      <c r="CB43" s="211"/>
      <c r="CC43" s="228"/>
      <c r="CD43" s="228"/>
      <c r="CE43" s="228"/>
      <c r="CF43" s="228"/>
      <c r="CH43" s="228"/>
      <c r="CI43" s="228"/>
      <c r="CJ43" s="228"/>
      <c r="CK43" s="228"/>
      <c r="CM43" s="228"/>
      <c r="CN43" s="228"/>
      <c r="CO43" s="228"/>
      <c r="CP43" s="228"/>
      <c r="CR43" s="228"/>
      <c r="CS43" s="228"/>
      <c r="CT43" s="228"/>
      <c r="CU43" s="228"/>
      <c r="CV43" s="211"/>
      <c r="CW43" s="228"/>
      <c r="CX43" s="228"/>
      <c r="CY43" s="228"/>
      <c r="CZ43" s="228"/>
      <c r="DA43" s="211"/>
      <c r="DB43" s="228"/>
      <c r="DC43" s="228"/>
      <c r="DD43" s="228"/>
      <c r="DE43" s="228"/>
      <c r="DG43" s="228"/>
      <c r="DH43" s="228"/>
      <c r="DI43" s="228"/>
      <c r="DJ43" s="228"/>
      <c r="DM43" s="222">
        <f t="shared" si="17"/>
        <v>0</v>
      </c>
      <c r="DN43" s="228"/>
      <c r="DO43" s="228"/>
      <c r="DP43" s="228"/>
    </row>
    <row r="44" spans="1:120">
      <c r="A44" s="221" t="s">
        <v>159</v>
      </c>
      <c r="B44" s="221" t="s">
        <v>160</v>
      </c>
      <c r="D44" s="218" t="s">
        <v>22</v>
      </c>
      <c r="E44" s="219" t="s">
        <v>131</v>
      </c>
      <c r="F44" s="219"/>
      <c r="G44" s="219"/>
      <c r="H44" s="219"/>
      <c r="N44" s="222">
        <f t="shared" si="11"/>
        <v>0</v>
      </c>
      <c r="O44" s="222">
        <f>T44+Y44+AD44</f>
        <v>1216</v>
      </c>
      <c r="P44" s="226"/>
      <c r="Q44" s="226"/>
      <c r="S44" s="226"/>
      <c r="T44" s="222">
        <v>384</v>
      </c>
      <c r="U44" s="226"/>
      <c r="V44" s="226"/>
      <c r="X44" s="226"/>
      <c r="Y44" s="222">
        <v>416</v>
      </c>
      <c r="Z44" s="226"/>
      <c r="AA44" s="226"/>
      <c r="AC44" s="226"/>
      <c r="AD44" s="222">
        <v>416</v>
      </c>
      <c r="AE44" s="226"/>
      <c r="AF44" s="226"/>
      <c r="AH44" s="226"/>
      <c r="AI44" s="222"/>
      <c r="AJ44" s="226"/>
      <c r="AK44" s="226"/>
      <c r="AO44" s="303"/>
      <c r="AP44" s="222">
        <f>SUM(AU44,AZ44,BE44,BJ44)</f>
        <v>0</v>
      </c>
      <c r="AQ44" s="226"/>
      <c r="AR44" s="226"/>
      <c r="AT44" s="226"/>
      <c r="AU44" s="222"/>
      <c r="AV44" s="226"/>
      <c r="AW44" s="226"/>
      <c r="AY44" s="226"/>
      <c r="AZ44" s="222"/>
      <c r="BA44" s="226"/>
      <c r="BB44" s="226"/>
      <c r="BD44" s="226"/>
      <c r="BE44" s="222"/>
      <c r="BF44" s="226"/>
      <c r="BG44" s="226"/>
      <c r="BI44" s="226"/>
      <c r="BJ44" s="222"/>
      <c r="BN44" s="303"/>
      <c r="BO44" s="222">
        <f>SUM(BT44,BY44,CD44,CI44)</f>
        <v>0</v>
      </c>
      <c r="BP44" s="226"/>
      <c r="BQ44" s="226"/>
      <c r="BS44" s="226"/>
      <c r="BT44" s="222"/>
      <c r="BU44" s="226"/>
      <c r="BV44" s="226"/>
      <c r="BX44" s="226"/>
      <c r="BY44" s="222"/>
      <c r="BZ44" s="226"/>
      <c r="CA44" s="226"/>
      <c r="CC44" s="226"/>
      <c r="CD44" s="222"/>
      <c r="CE44" s="226"/>
      <c r="CF44" s="226"/>
      <c r="CH44" s="226"/>
      <c r="CI44" s="222"/>
      <c r="CJ44" s="226"/>
      <c r="CK44" s="226"/>
      <c r="CM44" s="226"/>
      <c r="CN44" s="222">
        <f>SUM(CS44,CX44,DC44,DH44)</f>
        <v>0</v>
      </c>
      <c r="CO44" s="226"/>
      <c r="CP44" s="226"/>
      <c r="CR44" s="226"/>
      <c r="CS44" s="222"/>
      <c r="CT44" s="226"/>
      <c r="CU44" s="226"/>
      <c r="CW44" s="226"/>
      <c r="CX44" s="222"/>
      <c r="CY44" s="226"/>
      <c r="CZ44" s="226"/>
      <c r="DB44" s="226"/>
      <c r="DC44" s="222"/>
      <c r="DD44" s="226"/>
      <c r="DE44" s="226"/>
      <c r="DG44" s="226"/>
      <c r="DH44" s="222"/>
      <c r="DI44" s="226"/>
      <c r="DJ44" s="226"/>
      <c r="DM44" s="222">
        <f t="shared" si="17"/>
        <v>0</v>
      </c>
      <c r="DN44" s="222">
        <f>O44</f>
        <v>1216</v>
      </c>
      <c r="DO44" s="226"/>
      <c r="DP44" s="226"/>
    </row>
    <row r="45" spans="1:120">
      <c r="A45" s="221"/>
      <c r="B45" s="221"/>
      <c r="D45" s="218" t="s">
        <v>22</v>
      </c>
      <c r="E45" s="219"/>
      <c r="F45" s="219"/>
      <c r="G45" s="219"/>
      <c r="H45" s="219"/>
      <c r="N45" s="222"/>
      <c r="O45" s="222"/>
      <c r="P45" s="226"/>
      <c r="Q45" s="226"/>
      <c r="S45" s="226"/>
      <c r="T45" s="222"/>
      <c r="U45" s="226"/>
      <c r="V45" s="226"/>
      <c r="X45" s="226"/>
      <c r="Y45" s="222"/>
      <c r="Z45" s="226"/>
      <c r="AA45" s="226"/>
      <c r="AC45" s="226"/>
      <c r="AD45" s="222"/>
      <c r="AE45" s="226"/>
      <c r="AF45" s="226"/>
      <c r="AH45" s="226"/>
      <c r="AI45" s="222"/>
      <c r="AJ45" s="226"/>
      <c r="AK45" s="226"/>
      <c r="AO45" s="303"/>
      <c r="AP45" s="222"/>
      <c r="AQ45" s="226"/>
      <c r="AR45" s="226"/>
      <c r="AT45" s="226"/>
      <c r="AU45" s="222"/>
      <c r="AV45" s="226"/>
      <c r="AW45" s="226"/>
      <c r="AY45" s="226"/>
      <c r="AZ45" s="222"/>
      <c r="BA45" s="226"/>
      <c r="BB45" s="226"/>
      <c r="BD45" s="226"/>
      <c r="BE45" s="222"/>
      <c r="BF45" s="226"/>
      <c r="BG45" s="226"/>
      <c r="BI45" s="226"/>
      <c r="BJ45" s="222"/>
      <c r="BN45" s="303"/>
      <c r="BO45" s="222"/>
      <c r="BP45" s="226"/>
      <c r="BQ45" s="226"/>
      <c r="BS45" s="226"/>
      <c r="BT45" s="222"/>
      <c r="BU45" s="226"/>
      <c r="BV45" s="226"/>
      <c r="BX45" s="226"/>
      <c r="BY45" s="222"/>
      <c r="BZ45" s="226"/>
      <c r="CA45" s="226"/>
      <c r="CC45" s="226"/>
      <c r="CD45" s="222"/>
      <c r="CE45" s="226"/>
      <c r="CF45" s="226"/>
      <c r="CH45" s="226"/>
      <c r="CI45" s="222"/>
      <c r="CJ45" s="226"/>
      <c r="CK45" s="226"/>
      <c r="CM45" s="226"/>
      <c r="CN45" s="222"/>
      <c r="CO45" s="226"/>
      <c r="CP45" s="226"/>
      <c r="CR45" s="226"/>
      <c r="CS45" s="222"/>
      <c r="CT45" s="226"/>
      <c r="CU45" s="226"/>
      <c r="CW45" s="226"/>
      <c r="CX45" s="222"/>
      <c r="CY45" s="226"/>
      <c r="CZ45" s="226"/>
      <c r="DB45" s="226"/>
      <c r="DC45" s="222"/>
      <c r="DD45" s="226"/>
      <c r="DE45" s="226"/>
      <c r="DG45" s="226"/>
      <c r="DH45" s="222"/>
      <c r="DI45" s="226"/>
      <c r="DJ45" s="226"/>
      <c r="DM45" s="222">
        <f t="shared" si="17"/>
        <v>0</v>
      </c>
      <c r="DN45" s="222">
        <f t="shared" ref="DN45" si="32">O45</f>
        <v>0</v>
      </c>
      <c r="DO45" s="226"/>
      <c r="DP45" s="226"/>
    </row>
    <row r="46" spans="1:120">
      <c r="A46" s="221" t="s">
        <v>161</v>
      </c>
      <c r="B46" s="221" t="s">
        <v>160</v>
      </c>
      <c r="D46" s="218" t="s">
        <v>22</v>
      </c>
      <c r="E46" s="219" t="s">
        <v>131</v>
      </c>
      <c r="F46" s="219"/>
      <c r="G46" s="219"/>
      <c r="H46" s="219"/>
      <c r="N46" s="222"/>
      <c r="O46" s="222"/>
      <c r="P46" s="226"/>
      <c r="Q46" s="226"/>
      <c r="S46" s="226"/>
      <c r="T46" s="222"/>
      <c r="U46" s="226"/>
      <c r="V46" s="226"/>
      <c r="X46" s="226"/>
      <c r="Y46" s="222"/>
      <c r="Z46" s="226"/>
      <c r="AA46" s="226"/>
      <c r="AC46" s="226"/>
      <c r="AD46" s="222"/>
      <c r="AE46" s="226"/>
      <c r="AF46" s="226"/>
      <c r="AH46" s="226"/>
      <c r="AI46" s="222"/>
      <c r="AJ46" s="226"/>
      <c r="AK46" s="226"/>
      <c r="AO46" s="303"/>
      <c r="AP46" s="222">
        <f>SUM(AU46,AZ46,BE46,)</f>
        <v>1216</v>
      </c>
      <c r="AQ46" s="286"/>
      <c r="AR46" s="286"/>
      <c r="AT46" s="226"/>
      <c r="AU46" s="222">
        <v>384</v>
      </c>
      <c r="AV46" s="286"/>
      <c r="AW46" s="286"/>
      <c r="AY46" s="226"/>
      <c r="AZ46" s="222">
        <v>416</v>
      </c>
      <c r="BA46" s="286"/>
      <c r="BB46" s="286"/>
      <c r="BD46" s="226"/>
      <c r="BE46" s="222">
        <v>416</v>
      </c>
      <c r="BF46" s="226"/>
      <c r="BG46" s="226"/>
      <c r="BI46" s="226"/>
      <c r="BJ46" s="222">
        <v>400</v>
      </c>
      <c r="BN46" s="303"/>
      <c r="BO46" s="222">
        <f t="shared" ref="BO46:BO48" si="33">SUM(BT46,BY46,CD46,CI46)</f>
        <v>0</v>
      </c>
      <c r="BP46" s="226"/>
      <c r="BQ46" s="226"/>
      <c r="BS46" s="226"/>
      <c r="BT46" s="222"/>
      <c r="BU46" s="226"/>
      <c r="BV46" s="226"/>
      <c r="BX46" s="226"/>
      <c r="BY46" s="222"/>
      <c r="BZ46" s="226"/>
      <c r="CA46" s="226"/>
      <c r="CC46" s="226"/>
      <c r="CD46" s="222"/>
      <c r="CE46" s="226"/>
      <c r="CF46" s="226"/>
      <c r="CH46" s="226"/>
      <c r="CI46" s="222"/>
      <c r="CJ46" s="226"/>
      <c r="CK46" s="226"/>
      <c r="CM46" s="226"/>
      <c r="CN46" s="222">
        <f t="shared" ref="CN46:CN48" si="34">SUM(CS46,CX46,DC46,DH46)</f>
        <v>0</v>
      </c>
      <c r="CO46" s="226"/>
      <c r="CP46" s="226"/>
      <c r="CR46" s="226"/>
      <c r="CS46" s="222"/>
      <c r="CT46" s="226"/>
      <c r="CU46" s="226"/>
      <c r="CW46" s="226"/>
      <c r="CX46" s="222"/>
      <c r="CY46" s="226"/>
      <c r="CZ46" s="226"/>
      <c r="DB46" s="226"/>
      <c r="DC46" s="222"/>
      <c r="DD46" s="226"/>
      <c r="DE46" s="226"/>
      <c r="DG46" s="226"/>
      <c r="DH46" s="222"/>
      <c r="DI46" s="226"/>
      <c r="DJ46" s="226"/>
      <c r="DM46" s="222">
        <f t="shared" si="17"/>
        <v>0</v>
      </c>
      <c r="DN46" s="222">
        <f>AP46</f>
        <v>1216</v>
      </c>
      <c r="DO46" s="226"/>
      <c r="DP46" s="226"/>
    </row>
    <row r="47" spans="1:120">
      <c r="A47" s="221" t="s">
        <v>162</v>
      </c>
      <c r="B47" s="221" t="s">
        <v>160</v>
      </c>
      <c r="D47" s="218" t="s">
        <v>22</v>
      </c>
      <c r="E47" s="219" t="s">
        <v>131</v>
      </c>
      <c r="F47" s="219"/>
      <c r="G47" s="219"/>
      <c r="H47" s="219"/>
      <c r="N47" s="222"/>
      <c r="O47" s="222"/>
      <c r="P47" s="226"/>
      <c r="Q47" s="226"/>
      <c r="S47" s="226"/>
      <c r="T47" s="222"/>
      <c r="U47" s="226"/>
      <c r="V47" s="226"/>
      <c r="X47" s="226"/>
      <c r="Y47" s="222"/>
      <c r="Z47" s="226"/>
      <c r="AA47" s="226"/>
      <c r="AC47" s="226"/>
      <c r="AD47" s="222"/>
      <c r="AE47" s="226"/>
      <c r="AF47" s="226"/>
      <c r="AH47" s="226"/>
      <c r="AI47" s="222"/>
      <c r="AJ47" s="226"/>
      <c r="AK47" s="226"/>
      <c r="AO47" s="303"/>
      <c r="AP47" s="222">
        <f t="shared" ref="AP47:AP48" si="35">SUM(AU47,AZ47,BE47,BJ47)</f>
        <v>0</v>
      </c>
      <c r="AQ47" s="226"/>
      <c r="AR47" s="226"/>
      <c r="AT47" s="226"/>
      <c r="AU47" s="222"/>
      <c r="AV47" s="226"/>
      <c r="AW47" s="226"/>
      <c r="AY47" s="226"/>
      <c r="AZ47" s="222"/>
      <c r="BA47" s="226"/>
      <c r="BB47" s="226"/>
      <c r="BD47" s="226"/>
      <c r="BE47" s="222"/>
      <c r="BF47" s="226"/>
      <c r="BG47" s="226"/>
      <c r="BI47" s="226"/>
      <c r="BJ47" s="222"/>
      <c r="BN47" s="303"/>
      <c r="BO47" s="222">
        <f>BT47+BY47+CD47+CI47</f>
        <v>1104</v>
      </c>
      <c r="BP47" s="226"/>
      <c r="BQ47" s="226"/>
      <c r="BS47" s="226"/>
      <c r="BT47" s="222">
        <v>248</v>
      </c>
      <c r="BU47" s="226"/>
      <c r="BV47" s="226"/>
      <c r="BX47" s="226"/>
      <c r="BY47" s="222">
        <v>320</v>
      </c>
      <c r="BZ47" s="226"/>
      <c r="CA47" s="226"/>
      <c r="CC47" s="226"/>
      <c r="CD47" s="222">
        <v>344</v>
      </c>
      <c r="CE47" s="226"/>
      <c r="CF47" s="226"/>
      <c r="CH47" s="226"/>
      <c r="CI47" s="222">
        <v>192</v>
      </c>
      <c r="CJ47" s="226"/>
      <c r="CK47" s="226"/>
      <c r="CM47" s="226"/>
      <c r="CN47" s="222">
        <f t="shared" si="34"/>
        <v>0</v>
      </c>
      <c r="CO47" s="226"/>
      <c r="CP47" s="226"/>
      <c r="CR47" s="226"/>
      <c r="CS47" s="222"/>
      <c r="CT47" s="226"/>
      <c r="CU47" s="226"/>
      <c r="CW47" s="226"/>
      <c r="CX47" s="222"/>
      <c r="CY47" s="226"/>
      <c r="CZ47" s="226"/>
      <c r="DB47" s="226"/>
      <c r="DC47" s="222"/>
      <c r="DD47" s="226"/>
      <c r="DE47" s="226"/>
      <c r="DG47" s="226"/>
      <c r="DH47" s="222"/>
      <c r="DI47" s="226"/>
      <c r="DJ47" s="226"/>
      <c r="DM47" s="222">
        <f t="shared" si="17"/>
        <v>0</v>
      </c>
      <c r="DN47" s="222">
        <f>AI47</f>
        <v>0</v>
      </c>
      <c r="DO47" s="226"/>
      <c r="DP47" s="226"/>
    </row>
    <row r="48" spans="1:120" hidden="1">
      <c r="A48" s="221"/>
      <c r="B48" s="221"/>
      <c r="D48" s="218"/>
      <c r="E48" s="219"/>
      <c r="F48" s="219"/>
      <c r="G48" s="219"/>
      <c r="H48" s="219"/>
      <c r="N48" s="222"/>
      <c r="O48" s="222">
        <f t="shared" ref="O48" si="36">SUM(T48,Y48,AD48,AI48)</f>
        <v>0</v>
      </c>
      <c r="P48" s="226"/>
      <c r="Q48" s="226"/>
      <c r="S48" s="226"/>
      <c r="T48" s="222"/>
      <c r="U48" s="226"/>
      <c r="V48" s="226"/>
      <c r="X48" s="226"/>
      <c r="Y48" s="222"/>
      <c r="Z48" s="226"/>
      <c r="AA48" s="226"/>
      <c r="AC48" s="226"/>
      <c r="AD48" s="222"/>
      <c r="AE48" s="226"/>
      <c r="AF48" s="226"/>
      <c r="AH48" s="226"/>
      <c r="AI48" s="222"/>
      <c r="AJ48" s="226"/>
      <c r="AK48" s="226"/>
      <c r="AO48" s="303"/>
      <c r="AP48" s="222">
        <f t="shared" si="35"/>
        <v>0</v>
      </c>
      <c r="AQ48" s="226"/>
      <c r="AR48" s="226"/>
      <c r="AT48" s="226"/>
      <c r="AU48" s="222"/>
      <c r="AV48" s="226"/>
      <c r="AW48" s="226"/>
      <c r="AY48" s="226"/>
      <c r="AZ48" s="222"/>
      <c r="BA48" s="226"/>
      <c r="BB48" s="226"/>
      <c r="BD48" s="226"/>
      <c r="BE48" s="222"/>
      <c r="BF48" s="226"/>
      <c r="BG48" s="226"/>
      <c r="BI48" s="226"/>
      <c r="BJ48" s="222"/>
      <c r="BN48" s="303"/>
      <c r="BO48" s="222">
        <f t="shared" si="33"/>
        <v>0</v>
      </c>
      <c r="BP48" s="226"/>
      <c r="BQ48" s="226"/>
      <c r="BS48" s="226"/>
      <c r="BT48" s="222"/>
      <c r="BU48" s="226"/>
      <c r="BV48" s="226"/>
      <c r="BX48" s="226"/>
      <c r="BY48" s="222"/>
      <c r="BZ48" s="226"/>
      <c r="CA48" s="226"/>
      <c r="CC48" s="226"/>
      <c r="CD48" s="222"/>
      <c r="CE48" s="226"/>
      <c r="CF48" s="226"/>
      <c r="CH48" s="226"/>
      <c r="CI48" s="222"/>
      <c r="CJ48" s="226"/>
      <c r="CK48" s="226"/>
      <c r="CM48" s="226"/>
      <c r="CN48" s="222">
        <f t="shared" si="34"/>
        <v>0</v>
      </c>
      <c r="CO48" s="226"/>
      <c r="CP48" s="226"/>
      <c r="CR48" s="226"/>
      <c r="CS48" s="222"/>
      <c r="CT48" s="226"/>
      <c r="CU48" s="226"/>
      <c r="CW48" s="226"/>
      <c r="CX48" s="222"/>
      <c r="CY48" s="226"/>
      <c r="CZ48" s="226"/>
      <c r="DB48" s="226"/>
      <c r="DC48" s="222"/>
      <c r="DD48" s="226"/>
      <c r="DE48" s="226"/>
      <c r="DG48" s="226"/>
      <c r="DH48" s="222"/>
      <c r="DI48" s="226"/>
      <c r="DJ48" s="226"/>
      <c r="DM48" s="222">
        <f t="shared" si="17"/>
        <v>0</v>
      </c>
      <c r="DN48" s="222">
        <f>SUM(O48,BO48,CN48)</f>
        <v>0</v>
      </c>
      <c r="DO48" s="226"/>
      <c r="DP48" s="226"/>
    </row>
    <row r="49" spans="1:120" s="199" customFormat="1" outlineLevel="1">
      <c r="D49" s="208"/>
      <c r="J49" s="315"/>
      <c r="K49" s="315"/>
      <c r="N49" s="222"/>
      <c r="O49" s="240"/>
      <c r="P49" s="240"/>
      <c r="Q49" s="240"/>
      <c r="S49" s="240"/>
      <c r="T49" s="240"/>
      <c r="U49" s="240"/>
      <c r="V49" s="240"/>
      <c r="X49" s="240"/>
      <c r="Y49" s="240"/>
      <c r="Z49" s="240"/>
      <c r="AA49" s="240"/>
      <c r="AC49" s="240"/>
      <c r="AD49" s="240"/>
      <c r="AE49" s="240"/>
      <c r="AF49" s="240"/>
      <c r="AH49" s="240"/>
      <c r="AI49" s="240"/>
      <c r="AJ49" s="240"/>
      <c r="AK49" s="240"/>
      <c r="AL49" s="315"/>
      <c r="AM49" s="315"/>
      <c r="AO49" s="240"/>
      <c r="AP49" s="240"/>
      <c r="AQ49" s="240"/>
      <c r="AR49" s="240"/>
      <c r="AT49" s="240"/>
      <c r="AU49" s="240"/>
      <c r="AV49" s="240"/>
      <c r="AW49" s="240"/>
      <c r="AY49" s="240"/>
      <c r="AZ49" s="240"/>
      <c r="BA49" s="240"/>
      <c r="BB49" s="240"/>
      <c r="BD49" s="240"/>
      <c r="BE49" s="240"/>
      <c r="BF49" s="240"/>
      <c r="BG49" s="240"/>
      <c r="BI49" s="240"/>
      <c r="BJ49" s="240"/>
      <c r="BK49" s="315"/>
      <c r="BL49" s="315"/>
      <c r="BN49" s="240"/>
      <c r="BO49" s="240"/>
      <c r="BP49" s="240"/>
      <c r="BQ49" s="240"/>
      <c r="BS49" s="240"/>
      <c r="BT49" s="240"/>
      <c r="BU49" s="240"/>
      <c r="BV49" s="240"/>
      <c r="BX49" s="240"/>
      <c r="BY49" s="240"/>
      <c r="BZ49" s="240"/>
      <c r="CA49" s="240"/>
      <c r="CC49" s="240"/>
      <c r="CD49" s="240"/>
      <c r="CE49" s="240"/>
      <c r="CF49" s="240"/>
      <c r="CH49" s="240"/>
      <c r="CI49" s="240"/>
      <c r="CJ49" s="240"/>
      <c r="CK49" s="240"/>
      <c r="CM49" s="240"/>
      <c r="CN49" s="240"/>
      <c r="CO49" s="240"/>
      <c r="CP49" s="240"/>
      <c r="CR49" s="240"/>
      <c r="CS49" s="240"/>
      <c r="CT49" s="240"/>
      <c r="CU49" s="240"/>
      <c r="CW49" s="240"/>
      <c r="CX49" s="240"/>
      <c r="CY49" s="240"/>
      <c r="CZ49" s="240"/>
      <c r="DB49" s="240"/>
      <c r="DC49" s="240"/>
      <c r="DD49" s="240"/>
      <c r="DE49" s="240"/>
      <c r="DG49" s="240"/>
      <c r="DH49" s="240"/>
      <c r="DI49" s="240"/>
      <c r="DJ49" s="240"/>
      <c r="DM49" s="222">
        <f t="shared" ref="DM49:DM76" si="37">SUM(N49,BN49,CM49)</f>
        <v>0</v>
      </c>
      <c r="DN49" s="222">
        <f>AI49</f>
        <v>0</v>
      </c>
      <c r="DO49" s="240"/>
      <c r="DP49" s="240"/>
    </row>
    <row r="50" spans="1:120" s="238" customFormat="1" hidden="1" outlineLevel="1">
      <c r="A50" s="209" t="s">
        <v>163</v>
      </c>
      <c r="B50" s="209"/>
      <c r="C50" s="211"/>
      <c r="D50" s="212"/>
      <c r="E50" s="213"/>
      <c r="F50" s="213"/>
      <c r="G50" s="213"/>
      <c r="H50" s="213"/>
      <c r="I50" s="211"/>
      <c r="J50" s="326"/>
      <c r="K50" s="327"/>
      <c r="M50" s="211"/>
      <c r="N50" s="222"/>
      <c r="O50" s="228"/>
      <c r="P50" s="228"/>
      <c r="Q50" s="228"/>
      <c r="R50" s="211"/>
      <c r="S50" s="228"/>
      <c r="T50" s="228"/>
      <c r="U50" s="228"/>
      <c r="V50" s="228"/>
      <c r="W50" s="211"/>
      <c r="X50" s="228"/>
      <c r="Y50" s="228"/>
      <c r="Z50" s="228"/>
      <c r="AA50" s="228"/>
      <c r="AB50" s="211"/>
      <c r="AC50" s="228"/>
      <c r="AD50" s="228"/>
      <c r="AE50" s="228"/>
      <c r="AF50" s="228"/>
      <c r="AH50" s="228"/>
      <c r="AI50" s="228"/>
      <c r="AJ50" s="228"/>
      <c r="AK50" s="228"/>
      <c r="AL50" s="326"/>
      <c r="AM50" s="327"/>
      <c r="AO50" s="228"/>
      <c r="AP50" s="228"/>
      <c r="AQ50" s="228"/>
      <c r="AR50" s="228"/>
      <c r="AS50" s="211"/>
      <c r="AT50" s="228"/>
      <c r="AU50" s="228"/>
      <c r="AV50" s="228"/>
      <c r="AW50" s="228"/>
      <c r="AX50" s="211"/>
      <c r="AY50" s="228"/>
      <c r="AZ50" s="228"/>
      <c r="BA50" s="228"/>
      <c r="BB50" s="228"/>
      <c r="BC50" s="211"/>
      <c r="BD50" s="228"/>
      <c r="BE50" s="228"/>
      <c r="BF50" s="228"/>
      <c r="BG50" s="228"/>
      <c r="BI50" s="228"/>
      <c r="BJ50" s="228"/>
      <c r="BK50" s="327"/>
      <c r="BL50" s="327"/>
      <c r="BN50" s="228"/>
      <c r="BO50" s="228"/>
      <c r="BP50" s="228"/>
      <c r="BQ50" s="228"/>
      <c r="BS50" s="228"/>
      <c r="BT50" s="228"/>
      <c r="BU50" s="228"/>
      <c r="BV50" s="228"/>
      <c r="BW50" s="211"/>
      <c r="BX50" s="228"/>
      <c r="BY50" s="228"/>
      <c r="BZ50" s="228"/>
      <c r="CA50" s="228"/>
      <c r="CB50" s="211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V50" s="211"/>
      <c r="CW50" s="228"/>
      <c r="CX50" s="228"/>
      <c r="CY50" s="228"/>
      <c r="CZ50" s="228"/>
      <c r="DA50" s="211"/>
      <c r="DB50" s="228"/>
      <c r="DC50" s="228"/>
      <c r="DD50" s="228"/>
      <c r="DE50" s="228"/>
      <c r="DG50" s="228"/>
      <c r="DH50" s="228"/>
      <c r="DI50" s="228"/>
      <c r="DJ50" s="228"/>
      <c r="DM50" s="222">
        <f t="shared" si="37"/>
        <v>0</v>
      </c>
      <c r="DN50" s="222">
        <f>SUM(O50,BO50,CN50)</f>
        <v>0</v>
      </c>
      <c r="DO50" s="228"/>
      <c r="DP50" s="228"/>
    </row>
    <row r="51" spans="1:120" hidden="1" outlineLevel="1">
      <c r="A51" s="222" t="s">
        <v>164</v>
      </c>
      <c r="B51" s="222"/>
      <c r="D51" s="218"/>
      <c r="E51" s="219"/>
      <c r="F51" s="219"/>
      <c r="G51" s="219"/>
      <c r="H51" s="219"/>
      <c r="I51" s="240"/>
      <c r="J51" s="330"/>
      <c r="M51" s="240"/>
      <c r="N51" s="222"/>
      <c r="O51" s="226"/>
      <c r="P51" s="226"/>
      <c r="Q51" s="226"/>
      <c r="S51" s="226"/>
      <c r="T51" s="226"/>
      <c r="U51" s="226"/>
      <c r="V51" s="226"/>
      <c r="X51" s="226"/>
      <c r="Y51" s="226"/>
      <c r="Z51" s="226"/>
      <c r="AA51" s="226"/>
      <c r="AC51" s="226"/>
      <c r="AD51" s="226"/>
      <c r="AE51" s="226"/>
      <c r="AF51" s="226"/>
      <c r="AH51" s="226"/>
      <c r="AI51" s="226"/>
      <c r="AJ51" s="226"/>
      <c r="AK51" s="226"/>
      <c r="AL51" s="330"/>
      <c r="AO51" s="226"/>
      <c r="AP51" s="226"/>
      <c r="AQ51" s="226"/>
      <c r="AR51" s="226"/>
      <c r="AT51" s="226"/>
      <c r="AU51" s="226"/>
      <c r="AV51" s="226"/>
      <c r="AW51" s="226"/>
      <c r="AY51" s="226"/>
      <c r="AZ51" s="226"/>
      <c r="BA51" s="226"/>
      <c r="BB51" s="226"/>
      <c r="BD51" s="226"/>
      <c r="BE51" s="226"/>
      <c r="BF51" s="226"/>
      <c r="BG51" s="226"/>
      <c r="BI51" s="226"/>
      <c r="BJ51" s="226"/>
      <c r="BN51" s="226"/>
      <c r="BO51" s="226"/>
      <c r="BP51" s="226"/>
      <c r="BQ51" s="226"/>
      <c r="BS51" s="226"/>
      <c r="BT51" s="226"/>
      <c r="BU51" s="226"/>
      <c r="BV51" s="226"/>
      <c r="BX51" s="226"/>
      <c r="BY51" s="226"/>
      <c r="BZ51" s="226"/>
      <c r="CA51" s="226"/>
      <c r="CC51" s="226"/>
      <c r="CD51" s="226"/>
      <c r="CE51" s="226"/>
      <c r="CF51" s="226"/>
      <c r="CH51" s="226"/>
      <c r="CI51" s="226"/>
      <c r="CJ51" s="226"/>
      <c r="CK51" s="226"/>
      <c r="CM51" s="226"/>
      <c r="CN51" s="226"/>
      <c r="CO51" s="226"/>
      <c r="CP51" s="226"/>
      <c r="CQ51" s="283"/>
      <c r="CR51" s="226"/>
      <c r="CS51" s="226"/>
      <c r="CT51" s="226"/>
      <c r="CU51" s="226"/>
      <c r="CW51" s="226"/>
      <c r="CX51" s="226"/>
      <c r="CY51" s="226"/>
      <c r="CZ51" s="226"/>
      <c r="DB51" s="226"/>
      <c r="DC51" s="226"/>
      <c r="DD51" s="226"/>
      <c r="DE51" s="226"/>
      <c r="DG51" s="226"/>
      <c r="DH51" s="226"/>
      <c r="DI51" s="226"/>
      <c r="DJ51" s="226"/>
      <c r="DM51" s="222">
        <f t="shared" si="37"/>
        <v>0</v>
      </c>
      <c r="DN51" s="222">
        <f>AI51</f>
        <v>0</v>
      </c>
      <c r="DO51" s="226"/>
      <c r="DP51" s="226"/>
    </row>
    <row r="52" spans="1:120" hidden="1" outlineLevel="1">
      <c r="A52" s="222" t="s">
        <v>165</v>
      </c>
      <c r="B52" s="222"/>
      <c r="D52" s="218"/>
      <c r="E52" s="219"/>
      <c r="F52" s="219"/>
      <c r="G52" s="219"/>
      <c r="H52" s="219"/>
      <c r="I52" s="240"/>
      <c r="J52" s="330"/>
      <c r="M52" s="240"/>
      <c r="N52" s="222"/>
      <c r="O52" s="226"/>
      <c r="P52" s="226"/>
      <c r="Q52" s="226"/>
      <c r="S52" s="226"/>
      <c r="T52" s="226"/>
      <c r="U52" s="226"/>
      <c r="V52" s="226"/>
      <c r="X52" s="226"/>
      <c r="Y52" s="226"/>
      <c r="Z52" s="226"/>
      <c r="AA52" s="226"/>
      <c r="AC52" s="226"/>
      <c r="AD52" s="226"/>
      <c r="AE52" s="226"/>
      <c r="AF52" s="226"/>
      <c r="AH52" s="226"/>
      <c r="AI52" s="226"/>
      <c r="AJ52" s="226"/>
      <c r="AK52" s="226"/>
      <c r="AL52" s="330"/>
      <c r="AO52" s="226"/>
      <c r="AP52" s="226"/>
      <c r="AQ52" s="226"/>
      <c r="AR52" s="226"/>
      <c r="AT52" s="226"/>
      <c r="AU52" s="226"/>
      <c r="AV52" s="226"/>
      <c r="AW52" s="226"/>
      <c r="AY52" s="226"/>
      <c r="AZ52" s="226"/>
      <c r="BA52" s="226"/>
      <c r="BB52" s="226"/>
      <c r="BD52" s="226"/>
      <c r="BE52" s="226"/>
      <c r="BF52" s="226"/>
      <c r="BG52" s="226"/>
      <c r="BI52" s="226"/>
      <c r="BJ52" s="226"/>
      <c r="BN52" s="226"/>
      <c r="BO52" s="226"/>
      <c r="BP52" s="226"/>
      <c r="BQ52" s="226"/>
      <c r="BS52" s="226"/>
      <c r="BT52" s="226"/>
      <c r="BU52" s="226"/>
      <c r="BV52" s="226"/>
      <c r="BX52" s="226"/>
      <c r="BY52" s="226"/>
      <c r="BZ52" s="226"/>
      <c r="CA52" s="226"/>
      <c r="CC52" s="226"/>
      <c r="CD52" s="226"/>
      <c r="CE52" s="226"/>
      <c r="CF52" s="226"/>
      <c r="CH52" s="226"/>
      <c r="CI52" s="226"/>
      <c r="CJ52" s="226"/>
      <c r="CK52" s="226"/>
      <c r="CM52" s="226"/>
      <c r="CN52" s="226"/>
      <c r="CO52" s="226"/>
      <c r="CP52" s="226"/>
      <c r="CR52" s="226"/>
      <c r="CS52" s="226"/>
      <c r="CT52" s="226"/>
      <c r="CU52" s="226"/>
      <c r="CW52" s="226"/>
      <c r="CX52" s="226"/>
      <c r="CY52" s="226"/>
      <c r="CZ52" s="226"/>
      <c r="DB52" s="226"/>
      <c r="DC52" s="226"/>
      <c r="DD52" s="226"/>
      <c r="DE52" s="226"/>
      <c r="DG52" s="226"/>
      <c r="DH52" s="226"/>
      <c r="DI52" s="226"/>
      <c r="DJ52" s="226"/>
      <c r="DM52" s="222">
        <f t="shared" si="37"/>
        <v>0</v>
      </c>
      <c r="DN52" s="222">
        <f>SUM(O52,BO52,CN52)</f>
        <v>0</v>
      </c>
      <c r="DO52" s="226"/>
      <c r="DP52" s="226"/>
    </row>
    <row r="53" spans="1:120" hidden="1" outlineLevel="1">
      <c r="A53" s="222" t="s">
        <v>166</v>
      </c>
      <c r="B53" s="222"/>
      <c r="D53" s="218"/>
      <c r="E53" s="219"/>
      <c r="F53" s="219"/>
      <c r="G53" s="219"/>
      <c r="H53" s="219"/>
      <c r="I53" s="240"/>
      <c r="J53" s="330"/>
      <c r="M53" s="240"/>
      <c r="N53" s="222"/>
      <c r="O53" s="226"/>
      <c r="P53" s="226"/>
      <c r="Q53" s="226"/>
      <c r="S53" s="226"/>
      <c r="T53" s="226"/>
      <c r="U53" s="226"/>
      <c r="V53" s="226"/>
      <c r="X53" s="226"/>
      <c r="Y53" s="226"/>
      <c r="Z53" s="226"/>
      <c r="AA53" s="226"/>
      <c r="AC53" s="226"/>
      <c r="AD53" s="226"/>
      <c r="AE53" s="226"/>
      <c r="AF53" s="226"/>
      <c r="AH53" s="226"/>
      <c r="AI53" s="226"/>
      <c r="AJ53" s="226"/>
      <c r="AK53" s="226"/>
      <c r="AL53" s="330"/>
      <c r="AO53" s="226"/>
      <c r="AP53" s="226"/>
      <c r="AQ53" s="226"/>
      <c r="AR53" s="226"/>
      <c r="AT53" s="226"/>
      <c r="AU53" s="226"/>
      <c r="AV53" s="226"/>
      <c r="AW53" s="226"/>
      <c r="AY53" s="226"/>
      <c r="AZ53" s="226"/>
      <c r="BA53" s="226"/>
      <c r="BB53" s="226"/>
      <c r="BD53" s="226"/>
      <c r="BE53" s="226"/>
      <c r="BF53" s="226"/>
      <c r="BG53" s="226"/>
      <c r="BI53" s="226"/>
      <c r="BJ53" s="226"/>
      <c r="BN53" s="226"/>
      <c r="BO53" s="226"/>
      <c r="BP53" s="226"/>
      <c r="BQ53" s="226"/>
      <c r="BS53" s="226"/>
      <c r="BT53" s="226"/>
      <c r="BU53" s="226"/>
      <c r="BV53" s="226"/>
      <c r="BX53" s="226"/>
      <c r="BY53" s="226"/>
      <c r="BZ53" s="226"/>
      <c r="CA53" s="226"/>
      <c r="CC53" s="226"/>
      <c r="CD53" s="226"/>
      <c r="CE53" s="226"/>
      <c r="CF53" s="226"/>
      <c r="CH53" s="226"/>
      <c r="CI53" s="226"/>
      <c r="CJ53" s="226"/>
      <c r="CK53" s="226"/>
      <c r="CM53" s="226"/>
      <c r="CN53" s="226"/>
      <c r="CO53" s="226"/>
      <c r="CP53" s="226"/>
      <c r="CR53" s="226"/>
      <c r="CS53" s="226"/>
      <c r="CT53" s="226"/>
      <c r="CU53" s="226"/>
      <c r="CW53" s="226"/>
      <c r="CX53" s="226"/>
      <c r="CY53" s="226"/>
      <c r="CZ53" s="226"/>
      <c r="DB53" s="226"/>
      <c r="DC53" s="226"/>
      <c r="DD53" s="226"/>
      <c r="DE53" s="226"/>
      <c r="DG53" s="226"/>
      <c r="DH53" s="226"/>
      <c r="DI53" s="226"/>
      <c r="DJ53" s="226"/>
      <c r="DM53" s="222">
        <f t="shared" si="37"/>
        <v>0</v>
      </c>
      <c r="DN53" s="222">
        <f>AI53</f>
        <v>0</v>
      </c>
      <c r="DO53" s="226"/>
      <c r="DP53" s="226"/>
    </row>
    <row r="54" spans="1:120" hidden="1" outlineLevel="1">
      <c r="A54" s="222" t="s">
        <v>167</v>
      </c>
      <c r="B54" s="222"/>
      <c r="D54" s="218"/>
      <c r="E54" s="219"/>
      <c r="F54" s="219"/>
      <c r="G54" s="219"/>
      <c r="H54" s="219"/>
      <c r="I54" s="240"/>
      <c r="J54" s="330"/>
      <c r="M54" s="240"/>
      <c r="N54" s="222"/>
      <c r="O54" s="226"/>
      <c r="P54" s="226"/>
      <c r="Q54" s="226"/>
      <c r="S54" s="226"/>
      <c r="T54" s="226"/>
      <c r="U54" s="226"/>
      <c r="V54" s="226"/>
      <c r="X54" s="226"/>
      <c r="Y54" s="226"/>
      <c r="Z54" s="226"/>
      <c r="AA54" s="226"/>
      <c r="AC54" s="226"/>
      <c r="AD54" s="226"/>
      <c r="AE54" s="226"/>
      <c r="AF54" s="226"/>
      <c r="AH54" s="226"/>
      <c r="AI54" s="226"/>
      <c r="AJ54" s="226"/>
      <c r="AK54" s="226"/>
      <c r="AL54" s="330"/>
      <c r="AO54" s="226"/>
      <c r="AP54" s="226"/>
      <c r="AQ54" s="226"/>
      <c r="AR54" s="226"/>
      <c r="AT54" s="226"/>
      <c r="AU54" s="226"/>
      <c r="AV54" s="226"/>
      <c r="AW54" s="226"/>
      <c r="AY54" s="226"/>
      <c r="AZ54" s="226"/>
      <c r="BA54" s="226"/>
      <c r="BB54" s="226"/>
      <c r="BD54" s="226"/>
      <c r="BE54" s="226"/>
      <c r="BF54" s="226"/>
      <c r="BG54" s="226"/>
      <c r="BI54" s="226"/>
      <c r="BJ54" s="226"/>
      <c r="BN54" s="226"/>
      <c r="BO54" s="226"/>
      <c r="BP54" s="226"/>
      <c r="BQ54" s="226"/>
      <c r="BS54" s="226"/>
      <c r="BT54" s="226"/>
      <c r="BU54" s="226"/>
      <c r="BV54" s="226"/>
      <c r="BX54" s="226"/>
      <c r="BY54" s="226"/>
      <c r="BZ54" s="226"/>
      <c r="CA54" s="226"/>
      <c r="CC54" s="226"/>
      <c r="CD54" s="226"/>
      <c r="CE54" s="226"/>
      <c r="CF54" s="226"/>
      <c r="CH54" s="226"/>
      <c r="CI54" s="226"/>
      <c r="CJ54" s="226"/>
      <c r="CK54" s="226"/>
      <c r="CM54" s="226"/>
      <c r="CN54" s="226"/>
      <c r="CO54" s="226"/>
      <c r="CP54" s="226"/>
      <c r="CR54" s="226"/>
      <c r="CS54" s="226"/>
      <c r="CT54" s="226"/>
      <c r="CU54" s="226"/>
      <c r="CW54" s="226"/>
      <c r="CX54" s="226"/>
      <c r="CY54" s="226"/>
      <c r="CZ54" s="226"/>
      <c r="DB54" s="226"/>
      <c r="DC54" s="226"/>
      <c r="DD54" s="226"/>
      <c r="DE54" s="226"/>
      <c r="DG54" s="226"/>
      <c r="DH54" s="226"/>
      <c r="DI54" s="226"/>
      <c r="DJ54" s="226"/>
      <c r="DM54" s="222">
        <f t="shared" si="37"/>
        <v>0</v>
      </c>
      <c r="DN54" s="222">
        <f>SUM(O54,BO54,CN54)</f>
        <v>0</v>
      </c>
      <c r="DO54" s="226"/>
      <c r="DP54" s="226"/>
    </row>
    <row r="55" spans="1:120" hidden="1" outlineLevel="1">
      <c r="A55" s="222" t="s">
        <v>168</v>
      </c>
      <c r="B55" s="222"/>
      <c r="D55" s="218"/>
      <c r="E55" s="219"/>
      <c r="F55" s="219"/>
      <c r="G55" s="219"/>
      <c r="H55" s="219"/>
      <c r="I55" s="240"/>
      <c r="J55" s="330"/>
      <c r="M55" s="240"/>
      <c r="N55" s="222"/>
      <c r="O55" s="226"/>
      <c r="P55" s="226"/>
      <c r="Q55" s="226"/>
      <c r="S55" s="226"/>
      <c r="T55" s="226"/>
      <c r="U55" s="226"/>
      <c r="V55" s="226"/>
      <c r="X55" s="226"/>
      <c r="Y55" s="226"/>
      <c r="Z55" s="226"/>
      <c r="AA55" s="226"/>
      <c r="AC55" s="226"/>
      <c r="AD55" s="226"/>
      <c r="AE55" s="226"/>
      <c r="AF55" s="226"/>
      <c r="AH55" s="226"/>
      <c r="AI55" s="226"/>
      <c r="AJ55" s="226"/>
      <c r="AK55" s="226"/>
      <c r="AL55" s="330"/>
      <c r="AO55" s="226"/>
      <c r="AP55" s="226"/>
      <c r="AQ55" s="226"/>
      <c r="AR55" s="226"/>
      <c r="AT55" s="226"/>
      <c r="AU55" s="226"/>
      <c r="AV55" s="226"/>
      <c r="AW55" s="226"/>
      <c r="AY55" s="226"/>
      <c r="AZ55" s="226"/>
      <c r="BA55" s="226"/>
      <c r="BB55" s="226"/>
      <c r="BD55" s="226"/>
      <c r="BE55" s="226"/>
      <c r="BF55" s="226"/>
      <c r="BG55" s="226"/>
      <c r="BI55" s="226"/>
      <c r="BJ55" s="226"/>
      <c r="BN55" s="226"/>
      <c r="BO55" s="226"/>
      <c r="BP55" s="226"/>
      <c r="BQ55" s="226"/>
      <c r="BS55" s="226"/>
      <c r="BT55" s="226"/>
      <c r="BU55" s="226"/>
      <c r="BV55" s="226"/>
      <c r="BX55" s="226"/>
      <c r="BY55" s="226"/>
      <c r="BZ55" s="226"/>
      <c r="CA55" s="226"/>
      <c r="CC55" s="226"/>
      <c r="CD55" s="226"/>
      <c r="CE55" s="226"/>
      <c r="CF55" s="226"/>
      <c r="CH55" s="226"/>
      <c r="CI55" s="226"/>
      <c r="CJ55" s="226"/>
      <c r="CK55" s="226"/>
      <c r="CM55" s="226"/>
      <c r="CN55" s="226"/>
      <c r="CO55" s="226"/>
      <c r="CP55" s="226"/>
      <c r="CR55" s="226"/>
      <c r="CS55" s="226"/>
      <c r="CT55" s="226"/>
      <c r="CU55" s="226"/>
      <c r="CW55" s="226"/>
      <c r="CX55" s="226"/>
      <c r="CY55" s="226"/>
      <c r="CZ55" s="226"/>
      <c r="DB55" s="226"/>
      <c r="DC55" s="226"/>
      <c r="DD55" s="226"/>
      <c r="DE55" s="226"/>
      <c r="DG55" s="226"/>
      <c r="DH55" s="226"/>
      <c r="DI55" s="226"/>
      <c r="DJ55" s="226"/>
      <c r="DM55" s="222">
        <f t="shared" si="37"/>
        <v>0</v>
      </c>
      <c r="DN55" s="222">
        <f>AI55</f>
        <v>0</v>
      </c>
      <c r="DO55" s="226"/>
      <c r="DP55" s="226"/>
    </row>
    <row r="56" spans="1:120" hidden="1" outlineLevel="1">
      <c r="A56" s="222" t="s">
        <v>169</v>
      </c>
      <c r="B56" s="222"/>
      <c r="D56" s="218"/>
      <c r="E56" s="219"/>
      <c r="F56" s="219"/>
      <c r="G56" s="219"/>
      <c r="H56" s="219"/>
      <c r="I56" s="240"/>
      <c r="J56" s="330"/>
      <c r="M56" s="240"/>
      <c r="N56" s="222"/>
      <c r="O56" s="226"/>
      <c r="P56" s="226"/>
      <c r="Q56" s="226"/>
      <c r="S56" s="226"/>
      <c r="T56" s="226"/>
      <c r="U56" s="226"/>
      <c r="V56" s="226"/>
      <c r="X56" s="226"/>
      <c r="Y56" s="226"/>
      <c r="Z56" s="226"/>
      <c r="AA56" s="226"/>
      <c r="AC56" s="226"/>
      <c r="AD56" s="226"/>
      <c r="AE56" s="226"/>
      <c r="AF56" s="226"/>
      <c r="AH56" s="226"/>
      <c r="AI56" s="226"/>
      <c r="AJ56" s="226"/>
      <c r="AK56" s="226"/>
      <c r="AL56" s="330"/>
      <c r="AO56" s="226"/>
      <c r="AP56" s="226"/>
      <c r="AQ56" s="226"/>
      <c r="AR56" s="226"/>
      <c r="AT56" s="226"/>
      <c r="AU56" s="226"/>
      <c r="AV56" s="226"/>
      <c r="AW56" s="226"/>
      <c r="AY56" s="226"/>
      <c r="AZ56" s="226"/>
      <c r="BA56" s="226"/>
      <c r="BB56" s="226"/>
      <c r="BD56" s="226"/>
      <c r="BE56" s="226"/>
      <c r="BF56" s="226"/>
      <c r="BG56" s="226"/>
      <c r="BI56" s="226"/>
      <c r="BJ56" s="226"/>
      <c r="BN56" s="226"/>
      <c r="BO56" s="226"/>
      <c r="BP56" s="226"/>
      <c r="BQ56" s="226"/>
      <c r="BS56" s="226"/>
      <c r="BT56" s="226"/>
      <c r="BU56" s="226"/>
      <c r="BV56" s="226"/>
      <c r="BX56" s="226"/>
      <c r="BY56" s="226"/>
      <c r="BZ56" s="226"/>
      <c r="CA56" s="226"/>
      <c r="CC56" s="226"/>
      <c r="CD56" s="226"/>
      <c r="CE56" s="226"/>
      <c r="CF56" s="226"/>
      <c r="CH56" s="226"/>
      <c r="CI56" s="226"/>
      <c r="CJ56" s="226"/>
      <c r="CK56" s="226"/>
      <c r="CM56" s="226"/>
      <c r="CN56" s="226"/>
      <c r="CO56" s="226"/>
      <c r="CP56" s="226"/>
      <c r="CR56" s="226"/>
      <c r="CS56" s="226"/>
      <c r="CT56" s="226"/>
      <c r="CU56" s="226"/>
      <c r="CW56" s="226"/>
      <c r="CX56" s="226"/>
      <c r="CY56" s="226"/>
      <c r="CZ56" s="226"/>
      <c r="DB56" s="226"/>
      <c r="DC56" s="226"/>
      <c r="DD56" s="226"/>
      <c r="DE56" s="226"/>
      <c r="DG56" s="226"/>
      <c r="DH56" s="226"/>
      <c r="DI56" s="226"/>
      <c r="DJ56" s="226"/>
      <c r="DM56" s="222">
        <f t="shared" si="37"/>
        <v>0</v>
      </c>
      <c r="DN56" s="222">
        <f>SUM(O56,BO56,CN56)</f>
        <v>0</v>
      </c>
      <c r="DO56" s="226"/>
      <c r="DP56" s="226"/>
    </row>
    <row r="57" spans="1:120" hidden="1" outlineLevel="1">
      <c r="A57" s="222" t="s">
        <v>170</v>
      </c>
      <c r="B57" s="222"/>
      <c r="D57" s="218"/>
      <c r="E57" s="219"/>
      <c r="F57" s="219"/>
      <c r="G57" s="219"/>
      <c r="H57" s="219"/>
      <c r="I57" s="240"/>
      <c r="J57" s="330"/>
      <c r="M57" s="240"/>
      <c r="N57" s="222"/>
      <c r="O57" s="226"/>
      <c r="P57" s="226"/>
      <c r="Q57" s="226"/>
      <c r="S57" s="226"/>
      <c r="T57" s="226"/>
      <c r="U57" s="226"/>
      <c r="V57" s="226"/>
      <c r="X57" s="226"/>
      <c r="Y57" s="226"/>
      <c r="Z57" s="226"/>
      <c r="AA57" s="226"/>
      <c r="AC57" s="226"/>
      <c r="AD57" s="226"/>
      <c r="AE57" s="226"/>
      <c r="AF57" s="226"/>
      <c r="AH57" s="226"/>
      <c r="AI57" s="226"/>
      <c r="AJ57" s="226"/>
      <c r="AK57" s="226"/>
      <c r="AL57" s="330"/>
      <c r="AO57" s="226"/>
      <c r="AP57" s="226"/>
      <c r="AQ57" s="226"/>
      <c r="AR57" s="226"/>
      <c r="AT57" s="226"/>
      <c r="AU57" s="226"/>
      <c r="AV57" s="226"/>
      <c r="AW57" s="226"/>
      <c r="AY57" s="226"/>
      <c r="AZ57" s="226"/>
      <c r="BA57" s="226"/>
      <c r="BB57" s="226"/>
      <c r="BD57" s="226"/>
      <c r="BE57" s="226"/>
      <c r="BF57" s="226"/>
      <c r="BG57" s="226"/>
      <c r="BI57" s="226"/>
      <c r="BJ57" s="226"/>
      <c r="BN57" s="226"/>
      <c r="BO57" s="226"/>
      <c r="BP57" s="226"/>
      <c r="BQ57" s="226"/>
      <c r="BS57" s="226"/>
      <c r="BT57" s="226"/>
      <c r="BU57" s="226"/>
      <c r="BV57" s="226"/>
      <c r="BX57" s="226"/>
      <c r="BY57" s="226"/>
      <c r="BZ57" s="226"/>
      <c r="CA57" s="226"/>
      <c r="CC57" s="226"/>
      <c r="CD57" s="226"/>
      <c r="CE57" s="226"/>
      <c r="CF57" s="226"/>
      <c r="CH57" s="226"/>
      <c r="CI57" s="226"/>
      <c r="CJ57" s="226"/>
      <c r="CK57" s="226"/>
      <c r="CM57" s="226"/>
      <c r="CN57" s="226"/>
      <c r="CO57" s="226"/>
      <c r="CP57" s="226"/>
      <c r="CR57" s="226"/>
      <c r="CS57" s="226"/>
      <c r="CT57" s="226"/>
      <c r="CU57" s="226"/>
      <c r="CW57" s="226"/>
      <c r="CX57" s="226"/>
      <c r="CY57" s="226"/>
      <c r="CZ57" s="226"/>
      <c r="DB57" s="226"/>
      <c r="DC57" s="226"/>
      <c r="DD57" s="226"/>
      <c r="DE57" s="226"/>
      <c r="DG57" s="226"/>
      <c r="DH57" s="226"/>
      <c r="DI57" s="226"/>
      <c r="DJ57" s="226"/>
      <c r="DM57" s="222">
        <f t="shared" si="37"/>
        <v>0</v>
      </c>
      <c r="DN57" s="222">
        <f>AI57</f>
        <v>0</v>
      </c>
      <c r="DO57" s="226"/>
      <c r="DP57" s="226"/>
    </row>
    <row r="58" spans="1:120" hidden="1" outlineLevel="1">
      <c r="A58" s="222" t="s">
        <v>171</v>
      </c>
      <c r="B58" s="222"/>
      <c r="D58" s="218"/>
      <c r="E58" s="219"/>
      <c r="F58" s="219"/>
      <c r="G58" s="219"/>
      <c r="H58" s="219"/>
      <c r="I58" s="240"/>
      <c r="J58" s="330"/>
      <c r="M58" s="240"/>
      <c r="N58" s="222"/>
      <c r="O58" s="226"/>
      <c r="P58" s="226"/>
      <c r="Q58" s="226"/>
      <c r="S58" s="226"/>
      <c r="T58" s="226"/>
      <c r="U58" s="226"/>
      <c r="V58" s="226"/>
      <c r="X58" s="226"/>
      <c r="Y58" s="226"/>
      <c r="Z58" s="226"/>
      <c r="AA58" s="226"/>
      <c r="AC58" s="226"/>
      <c r="AD58" s="226"/>
      <c r="AE58" s="226"/>
      <c r="AF58" s="226"/>
      <c r="AH58" s="226"/>
      <c r="AI58" s="226"/>
      <c r="AJ58" s="226"/>
      <c r="AK58" s="226"/>
      <c r="AL58" s="330"/>
      <c r="AO58" s="226"/>
      <c r="AP58" s="226"/>
      <c r="AQ58" s="226"/>
      <c r="AR58" s="226"/>
      <c r="AT58" s="226"/>
      <c r="AU58" s="226"/>
      <c r="AV58" s="226"/>
      <c r="AW58" s="226"/>
      <c r="AY58" s="226"/>
      <c r="AZ58" s="226"/>
      <c r="BA58" s="226"/>
      <c r="BB58" s="226"/>
      <c r="BD58" s="226"/>
      <c r="BE58" s="226"/>
      <c r="BF58" s="226"/>
      <c r="BG58" s="226"/>
      <c r="BI58" s="226"/>
      <c r="BJ58" s="226"/>
      <c r="BN58" s="226"/>
      <c r="BO58" s="226"/>
      <c r="BP58" s="226"/>
      <c r="BQ58" s="226"/>
      <c r="BS58" s="226"/>
      <c r="BT58" s="226"/>
      <c r="BU58" s="226"/>
      <c r="BV58" s="226"/>
      <c r="BX58" s="226"/>
      <c r="BY58" s="226"/>
      <c r="BZ58" s="226"/>
      <c r="CA58" s="226"/>
      <c r="CC58" s="226"/>
      <c r="CD58" s="226"/>
      <c r="CE58" s="226"/>
      <c r="CF58" s="226"/>
      <c r="CH58" s="226"/>
      <c r="CI58" s="226"/>
      <c r="CJ58" s="226"/>
      <c r="CK58" s="226"/>
      <c r="CM58" s="226"/>
      <c r="CN58" s="226"/>
      <c r="CO58" s="226"/>
      <c r="CP58" s="226"/>
      <c r="CR58" s="226"/>
      <c r="CS58" s="226"/>
      <c r="CT58" s="226"/>
      <c r="CU58" s="226"/>
      <c r="CW58" s="226"/>
      <c r="CX58" s="226"/>
      <c r="CY58" s="226"/>
      <c r="CZ58" s="226"/>
      <c r="DB58" s="226"/>
      <c r="DC58" s="226"/>
      <c r="DD58" s="226"/>
      <c r="DE58" s="226"/>
      <c r="DG58" s="226"/>
      <c r="DH58" s="226"/>
      <c r="DI58" s="226"/>
      <c r="DJ58" s="226"/>
      <c r="DM58" s="222">
        <f t="shared" si="37"/>
        <v>0</v>
      </c>
      <c r="DN58" s="222">
        <f>SUM(O58,BO58,CN58)</f>
        <v>0</v>
      </c>
      <c r="DO58" s="226"/>
      <c r="DP58" s="226"/>
    </row>
    <row r="59" spans="1:120" hidden="1" outlineLevel="1">
      <c r="A59" s="221" t="s">
        <v>172</v>
      </c>
      <c r="B59" s="221"/>
      <c r="D59" s="218"/>
      <c r="E59" s="219"/>
      <c r="F59" s="219"/>
      <c r="G59" s="219"/>
      <c r="H59" s="219"/>
      <c r="N59" s="222"/>
      <c r="O59" s="226"/>
      <c r="P59" s="226"/>
      <c r="Q59" s="226"/>
      <c r="S59" s="226"/>
      <c r="T59" s="226"/>
      <c r="U59" s="226"/>
      <c r="V59" s="226"/>
      <c r="X59" s="226"/>
      <c r="Y59" s="226"/>
      <c r="Z59" s="226"/>
      <c r="AA59" s="226"/>
      <c r="AC59" s="226"/>
      <c r="AD59" s="226"/>
      <c r="AE59" s="226"/>
      <c r="AF59" s="226"/>
      <c r="AH59" s="226"/>
      <c r="AI59" s="226"/>
      <c r="AJ59" s="226"/>
      <c r="AK59" s="226"/>
      <c r="AO59" s="226"/>
      <c r="AP59" s="226"/>
      <c r="AQ59" s="226"/>
      <c r="AR59" s="226"/>
      <c r="AT59" s="226"/>
      <c r="AU59" s="226"/>
      <c r="AV59" s="226"/>
      <c r="AW59" s="226"/>
      <c r="AY59" s="226"/>
      <c r="AZ59" s="226"/>
      <c r="BA59" s="226"/>
      <c r="BB59" s="226"/>
      <c r="BD59" s="226"/>
      <c r="BE59" s="226"/>
      <c r="BF59" s="226"/>
      <c r="BG59" s="226"/>
      <c r="BI59" s="226"/>
      <c r="BJ59" s="226"/>
      <c r="BN59" s="226"/>
      <c r="BO59" s="226"/>
      <c r="BP59" s="226"/>
      <c r="BQ59" s="226"/>
      <c r="BS59" s="226"/>
      <c r="BT59" s="226"/>
      <c r="BU59" s="226"/>
      <c r="BV59" s="226"/>
      <c r="BX59" s="226"/>
      <c r="BY59" s="226"/>
      <c r="BZ59" s="226"/>
      <c r="CA59" s="226"/>
      <c r="CC59" s="226"/>
      <c r="CD59" s="226"/>
      <c r="CE59" s="226"/>
      <c r="CF59" s="226"/>
      <c r="CH59" s="226"/>
      <c r="CI59" s="226"/>
      <c r="CJ59" s="226"/>
      <c r="CK59" s="226"/>
      <c r="CM59" s="226"/>
      <c r="CN59" s="226"/>
      <c r="CO59" s="226"/>
      <c r="CP59" s="226"/>
      <c r="CR59" s="226"/>
      <c r="CS59" s="226"/>
      <c r="CT59" s="226"/>
      <c r="CU59" s="226"/>
      <c r="CW59" s="226"/>
      <c r="CX59" s="226"/>
      <c r="CY59" s="226"/>
      <c r="CZ59" s="226"/>
      <c r="DB59" s="226"/>
      <c r="DC59" s="226"/>
      <c r="DD59" s="226"/>
      <c r="DE59" s="226"/>
      <c r="DG59" s="226"/>
      <c r="DH59" s="226"/>
      <c r="DI59" s="226"/>
      <c r="DJ59" s="226"/>
      <c r="DM59" s="222">
        <f t="shared" si="37"/>
        <v>0</v>
      </c>
      <c r="DN59" s="222">
        <f>AI59</f>
        <v>0</v>
      </c>
      <c r="DO59" s="226"/>
      <c r="DP59" s="226"/>
    </row>
    <row r="60" spans="1:120" s="199" customFormat="1" ht="18" hidden="1" customHeight="1">
      <c r="A60" s="211" t="s">
        <v>173</v>
      </c>
      <c r="D60" s="208"/>
      <c r="J60" s="315"/>
      <c r="K60" s="315"/>
      <c r="N60" s="222"/>
      <c r="O60" s="240"/>
      <c r="P60" s="240"/>
      <c r="Q60" s="240"/>
      <c r="S60" s="240"/>
      <c r="T60" s="240"/>
      <c r="U60" s="240"/>
      <c r="V60" s="240"/>
      <c r="X60" s="240"/>
      <c r="Y60" s="240"/>
      <c r="Z60" s="240"/>
      <c r="AA60" s="240"/>
      <c r="AC60" s="240"/>
      <c r="AD60" s="240"/>
      <c r="AE60" s="240"/>
      <c r="AF60" s="240"/>
      <c r="AH60" s="240"/>
      <c r="AI60" s="240"/>
      <c r="AJ60" s="240"/>
      <c r="AK60" s="240"/>
      <c r="AL60" s="315"/>
      <c r="AM60" s="315"/>
      <c r="AO60" s="240"/>
      <c r="AP60" s="240"/>
      <c r="AQ60" s="240"/>
      <c r="AR60" s="240"/>
      <c r="AT60" s="240"/>
      <c r="AU60" s="240"/>
      <c r="AV60" s="240"/>
      <c r="AW60" s="240"/>
      <c r="AY60" s="240"/>
      <c r="AZ60" s="240"/>
      <c r="BA60" s="240"/>
      <c r="BB60" s="240"/>
      <c r="BD60" s="240"/>
      <c r="BE60" s="240"/>
      <c r="BF60" s="240"/>
      <c r="BG60" s="240"/>
      <c r="BI60" s="240"/>
      <c r="BJ60" s="240"/>
      <c r="BK60" s="315"/>
      <c r="BL60" s="315"/>
      <c r="BN60" s="240"/>
      <c r="BO60" s="240"/>
      <c r="BP60" s="240"/>
      <c r="BQ60" s="240"/>
      <c r="BS60" s="240"/>
      <c r="BT60" s="240"/>
      <c r="BU60" s="240"/>
      <c r="BV60" s="240"/>
      <c r="BX60" s="240"/>
      <c r="BY60" s="240"/>
      <c r="BZ60" s="240"/>
      <c r="CA60" s="240"/>
      <c r="CC60" s="240"/>
      <c r="CD60" s="240"/>
      <c r="CE60" s="240"/>
      <c r="CF60" s="240"/>
      <c r="CH60" s="240"/>
      <c r="CI60" s="240"/>
      <c r="CJ60" s="240"/>
      <c r="CK60" s="240"/>
      <c r="CM60" s="240"/>
      <c r="CN60" s="240"/>
      <c r="CO60" s="240"/>
      <c r="CP60" s="240"/>
      <c r="CR60" s="240"/>
      <c r="CS60" s="240"/>
      <c r="CT60" s="240"/>
      <c r="CU60" s="240"/>
      <c r="CW60" s="240"/>
      <c r="CX60" s="240"/>
      <c r="CY60" s="240"/>
      <c r="CZ60" s="240"/>
      <c r="DB60" s="240"/>
      <c r="DC60" s="240"/>
      <c r="DD60" s="240"/>
      <c r="DE60" s="240"/>
      <c r="DG60" s="240"/>
      <c r="DH60" s="240"/>
      <c r="DI60" s="240"/>
      <c r="DJ60" s="240"/>
      <c r="DM60" s="222">
        <f t="shared" si="37"/>
        <v>0</v>
      </c>
      <c r="DN60" s="222">
        <f>SUM(O60,BO60,CN60)</f>
        <v>0</v>
      </c>
      <c r="DO60" s="240"/>
      <c r="DP60" s="240"/>
    </row>
    <row r="61" spans="1:120" s="238" customFormat="1">
      <c r="A61" s="209" t="s">
        <v>174</v>
      </c>
      <c r="B61" s="209"/>
      <c r="C61" s="211"/>
      <c r="D61" s="212"/>
      <c r="E61" s="213"/>
      <c r="F61" s="213"/>
      <c r="G61" s="213"/>
      <c r="H61" s="213"/>
      <c r="I61" s="211"/>
      <c r="J61" s="326"/>
      <c r="K61" s="327"/>
      <c r="M61" s="211"/>
      <c r="N61" s="222"/>
      <c r="O61" s="228"/>
      <c r="P61" s="228"/>
      <c r="Q61" s="228"/>
      <c r="R61" s="211"/>
      <c r="S61" s="228"/>
      <c r="T61" s="228"/>
      <c r="U61" s="228"/>
      <c r="V61" s="228"/>
      <c r="W61" s="211"/>
      <c r="X61" s="228"/>
      <c r="Y61" s="228"/>
      <c r="Z61" s="228"/>
      <c r="AA61" s="228"/>
      <c r="AB61" s="211"/>
      <c r="AC61" s="228"/>
      <c r="AD61" s="228"/>
      <c r="AE61" s="228"/>
      <c r="AF61" s="228"/>
      <c r="AH61" s="228"/>
      <c r="AI61" s="228"/>
      <c r="AJ61" s="228"/>
      <c r="AK61" s="228"/>
      <c r="AL61" s="326"/>
      <c r="AM61" s="327"/>
      <c r="AO61" s="228"/>
      <c r="AP61" s="228"/>
      <c r="AQ61" s="228"/>
      <c r="AR61" s="228"/>
      <c r="AS61" s="211"/>
      <c r="AT61" s="228"/>
      <c r="AU61" s="228"/>
      <c r="AV61" s="228"/>
      <c r="AW61" s="228"/>
      <c r="AX61" s="211"/>
      <c r="AY61" s="228"/>
      <c r="AZ61" s="228"/>
      <c r="BA61" s="228"/>
      <c r="BB61" s="228"/>
      <c r="BC61" s="211"/>
      <c r="BD61" s="228"/>
      <c r="BE61" s="228"/>
      <c r="BF61" s="228"/>
      <c r="BG61" s="228"/>
      <c r="BI61" s="228"/>
      <c r="BJ61" s="228"/>
      <c r="BK61" s="327"/>
      <c r="BL61" s="327"/>
      <c r="BN61" s="228"/>
      <c r="BO61" s="228"/>
      <c r="BP61" s="228"/>
      <c r="BQ61" s="228"/>
      <c r="BS61" s="228"/>
      <c r="BT61" s="228"/>
      <c r="BU61" s="228"/>
      <c r="BV61" s="228"/>
      <c r="BW61" s="211"/>
      <c r="BX61" s="228"/>
      <c r="BY61" s="228"/>
      <c r="BZ61" s="228"/>
      <c r="CA61" s="228"/>
      <c r="CB61" s="211"/>
      <c r="CC61" s="228"/>
      <c r="CD61" s="228"/>
      <c r="CE61" s="228"/>
      <c r="CF61" s="228"/>
      <c r="CH61" s="228"/>
      <c r="CI61" s="228"/>
      <c r="CJ61" s="228"/>
      <c r="CK61" s="228"/>
      <c r="CM61" s="228"/>
      <c r="CN61" s="228"/>
      <c r="CO61" s="228"/>
      <c r="CP61" s="228"/>
      <c r="CR61" s="228"/>
      <c r="CS61" s="228"/>
      <c r="CT61" s="228"/>
      <c r="CU61" s="228"/>
      <c r="CV61" s="211"/>
      <c r="CW61" s="228"/>
      <c r="CX61" s="228"/>
      <c r="CY61" s="228"/>
      <c r="CZ61" s="228"/>
      <c r="DA61" s="211"/>
      <c r="DB61" s="228"/>
      <c r="DC61" s="228"/>
      <c r="DD61" s="228"/>
      <c r="DE61" s="228"/>
      <c r="DG61" s="228"/>
      <c r="DH61" s="228"/>
      <c r="DI61" s="228"/>
      <c r="DJ61" s="228"/>
      <c r="DM61" s="222">
        <f t="shared" si="37"/>
        <v>0</v>
      </c>
      <c r="DN61" s="222">
        <f>AI61</f>
        <v>0</v>
      </c>
      <c r="DO61" s="228"/>
      <c r="DP61" s="228"/>
    </row>
    <row r="62" spans="1:120" hidden="1">
      <c r="A62" s="221" t="s">
        <v>105</v>
      </c>
      <c r="B62" s="221"/>
      <c r="D62" s="223"/>
      <c r="E62" s="224"/>
      <c r="F62" s="224"/>
      <c r="G62" s="224"/>
      <c r="H62" s="224"/>
      <c r="I62" s="240"/>
      <c r="J62" s="330"/>
      <c r="M62" s="240"/>
      <c r="N62" s="222"/>
      <c r="O62" s="226"/>
      <c r="P62" s="222">
        <f>SUM(U62,Z62,AE62,AJ62)</f>
        <v>0</v>
      </c>
      <c r="Q62" s="226"/>
      <c r="S62" s="226"/>
      <c r="T62" s="226"/>
      <c r="U62" s="222"/>
      <c r="V62" s="226"/>
      <c r="X62" s="226"/>
      <c r="Y62" s="226"/>
      <c r="Z62" s="222"/>
      <c r="AA62" s="226"/>
      <c r="AC62" s="226"/>
      <c r="AD62" s="226"/>
      <c r="AE62" s="222"/>
      <c r="AF62" s="226"/>
      <c r="AH62" s="226"/>
      <c r="AI62" s="226"/>
      <c r="AJ62" s="222"/>
      <c r="AK62" s="226"/>
      <c r="AL62" s="330"/>
      <c r="AO62" s="226"/>
      <c r="AP62" s="226"/>
      <c r="AQ62" s="222" t="e">
        <f>SUM(AV62,BA62,BF62,#REF!)</f>
        <v>#REF!</v>
      </c>
      <c r="AR62" s="226"/>
      <c r="AT62" s="226"/>
      <c r="AU62" s="226"/>
      <c r="AV62" s="222"/>
      <c r="AW62" s="226"/>
      <c r="AY62" s="226"/>
      <c r="AZ62" s="226"/>
      <c r="BA62" s="222"/>
      <c r="BB62" s="226"/>
      <c r="BD62" s="226"/>
      <c r="BE62" s="226"/>
      <c r="BF62" s="222"/>
      <c r="BG62" s="226"/>
      <c r="BI62" s="226"/>
      <c r="BJ62" s="226"/>
      <c r="BN62" s="226"/>
      <c r="BO62" s="226"/>
      <c r="BP62" s="222">
        <f>SUM(BU62,BZ62,CE62,CJ62)</f>
        <v>2</v>
      </c>
      <c r="BQ62" s="226"/>
      <c r="BS62" s="226"/>
      <c r="BT62" s="226"/>
      <c r="BU62" s="222"/>
      <c r="BV62" s="226"/>
      <c r="BX62" s="226"/>
      <c r="BY62" s="226"/>
      <c r="BZ62" s="222">
        <v>2</v>
      </c>
      <c r="CA62" s="226"/>
      <c r="CC62" s="226"/>
      <c r="CD62" s="226"/>
      <c r="CE62" s="222"/>
      <c r="CF62" s="226"/>
      <c r="CH62" s="226"/>
      <c r="CI62" s="226"/>
      <c r="CJ62" s="222"/>
      <c r="CK62" s="226"/>
      <c r="CM62" s="226"/>
      <c r="CN62" s="226"/>
      <c r="CO62" s="222">
        <f>SUM(CT62,CY62,DD62,DI62)</f>
        <v>0</v>
      </c>
      <c r="CP62" s="226"/>
      <c r="CR62" s="226"/>
      <c r="CS62" s="226"/>
      <c r="CT62" s="222"/>
      <c r="CU62" s="226"/>
      <c r="CW62" s="226"/>
      <c r="CX62" s="226"/>
      <c r="CY62" s="222"/>
      <c r="CZ62" s="226"/>
      <c r="DB62" s="226"/>
      <c r="DC62" s="226"/>
      <c r="DD62" s="222"/>
      <c r="DE62" s="226"/>
      <c r="DG62" s="226"/>
      <c r="DH62" s="226"/>
      <c r="DI62" s="222"/>
      <c r="DJ62" s="226"/>
      <c r="DM62" s="222">
        <f t="shared" si="37"/>
        <v>0</v>
      </c>
      <c r="DN62" s="222">
        <f>SUM(O62,BO62,CN62)</f>
        <v>0</v>
      </c>
      <c r="DO62" s="222" t="e">
        <f>SUM(P62,#REF!,BP62,CO62)</f>
        <v>#REF!</v>
      </c>
      <c r="DP62" s="226"/>
    </row>
    <row r="63" spans="1:120" hidden="1">
      <c r="A63" s="221" t="s">
        <v>106</v>
      </c>
      <c r="B63" s="221"/>
      <c r="D63" s="225"/>
      <c r="E63" s="226"/>
      <c r="F63" s="226"/>
      <c r="G63" s="226"/>
      <c r="H63" s="226"/>
      <c r="I63" s="240"/>
      <c r="J63" s="330"/>
      <c r="M63" s="240"/>
      <c r="N63" s="222"/>
      <c r="O63" s="226"/>
      <c r="P63" s="222">
        <f t="shared" ref="P63:P71" si="38">SUM(U63,Z63,AE63,AJ63)</f>
        <v>0</v>
      </c>
      <c r="Q63" s="226"/>
      <c r="S63" s="226"/>
      <c r="T63" s="226"/>
      <c r="U63" s="222"/>
      <c r="V63" s="226"/>
      <c r="X63" s="226"/>
      <c r="Y63" s="226"/>
      <c r="Z63" s="222"/>
      <c r="AA63" s="226"/>
      <c r="AC63" s="226"/>
      <c r="AD63" s="226"/>
      <c r="AE63" s="222"/>
      <c r="AF63" s="226"/>
      <c r="AH63" s="226"/>
      <c r="AI63" s="226"/>
      <c r="AJ63" s="222"/>
      <c r="AK63" s="226"/>
      <c r="AL63" s="330"/>
      <c r="AO63" s="226"/>
      <c r="AP63" s="226"/>
      <c r="AQ63" s="222" t="e">
        <f>SUM(AV63,BA63,BF63,#REF!)</f>
        <v>#REF!</v>
      </c>
      <c r="AR63" s="226"/>
      <c r="AT63" s="226"/>
      <c r="AU63" s="226"/>
      <c r="AV63" s="222"/>
      <c r="AW63" s="226"/>
      <c r="AY63" s="226"/>
      <c r="AZ63" s="226"/>
      <c r="BA63" s="222"/>
      <c r="BB63" s="226"/>
      <c r="BD63" s="226"/>
      <c r="BE63" s="226"/>
      <c r="BF63" s="222">
        <v>1</v>
      </c>
      <c r="BG63" s="226"/>
      <c r="BI63" s="226"/>
      <c r="BJ63" s="226"/>
      <c r="BN63" s="226"/>
      <c r="BO63" s="226"/>
      <c r="BP63" s="222">
        <f t="shared" ref="BP63:BP66" si="39">SUM(BU63,BZ63,CE63,CJ63)</f>
        <v>0</v>
      </c>
      <c r="BQ63" s="226"/>
      <c r="BS63" s="226"/>
      <c r="BT63" s="226"/>
      <c r="BU63" s="222"/>
      <c r="BV63" s="226"/>
      <c r="BX63" s="226"/>
      <c r="BY63" s="226"/>
      <c r="BZ63" s="222"/>
      <c r="CA63" s="226"/>
      <c r="CC63" s="226"/>
      <c r="CD63" s="226"/>
      <c r="CE63" s="222"/>
      <c r="CF63" s="226"/>
      <c r="CH63" s="226"/>
      <c r="CI63" s="226"/>
      <c r="CJ63" s="222"/>
      <c r="CK63" s="226"/>
      <c r="CM63" s="226"/>
      <c r="CN63" s="226"/>
      <c r="CO63" s="222">
        <f t="shared" ref="CO63:CO71" si="40">SUM(CT63,CY63,DD63,DI63)</f>
        <v>0</v>
      </c>
      <c r="CP63" s="226"/>
      <c r="CR63" s="226"/>
      <c r="CS63" s="226"/>
      <c r="CT63" s="222"/>
      <c r="CU63" s="226"/>
      <c r="CW63" s="226"/>
      <c r="CX63" s="226"/>
      <c r="CY63" s="222"/>
      <c r="CZ63" s="226"/>
      <c r="DB63" s="226"/>
      <c r="DC63" s="226"/>
      <c r="DD63" s="222"/>
      <c r="DE63" s="226"/>
      <c r="DG63" s="226"/>
      <c r="DH63" s="226"/>
      <c r="DI63" s="222"/>
      <c r="DJ63" s="226"/>
      <c r="DM63" s="222">
        <f t="shared" si="37"/>
        <v>0</v>
      </c>
      <c r="DN63" s="222">
        <f>AI63</f>
        <v>0</v>
      </c>
      <c r="DO63" s="222" t="e">
        <f>SUM(P63,#REF!,BP63,CO63)</f>
        <v>#REF!</v>
      </c>
      <c r="DP63" s="226"/>
    </row>
    <row r="64" spans="1:120" hidden="1">
      <c r="A64" s="221" t="s">
        <v>175</v>
      </c>
      <c r="B64" s="221"/>
      <c r="D64" s="225"/>
      <c r="E64" s="226"/>
      <c r="F64" s="226"/>
      <c r="G64" s="226"/>
      <c r="H64" s="226"/>
      <c r="I64" s="240"/>
      <c r="J64" s="330"/>
      <c r="M64" s="240"/>
      <c r="N64" s="222"/>
      <c r="O64" s="226"/>
      <c r="P64" s="222">
        <f t="shared" si="38"/>
        <v>0</v>
      </c>
      <c r="Q64" s="226"/>
      <c r="S64" s="226"/>
      <c r="T64" s="226"/>
      <c r="U64" s="222"/>
      <c r="V64" s="226"/>
      <c r="X64" s="226"/>
      <c r="Y64" s="226"/>
      <c r="Z64" s="222"/>
      <c r="AA64" s="226"/>
      <c r="AC64" s="226"/>
      <c r="AD64" s="226"/>
      <c r="AE64" s="222"/>
      <c r="AF64" s="226"/>
      <c r="AH64" s="226"/>
      <c r="AI64" s="226"/>
      <c r="AJ64" s="222"/>
      <c r="AK64" s="226"/>
      <c r="AL64" s="330"/>
      <c r="AO64" s="226"/>
      <c r="AP64" s="226"/>
      <c r="AQ64" s="222" t="e">
        <f>SUM(AV64,BA64,BF64,#REF!)</f>
        <v>#REF!</v>
      </c>
      <c r="AR64" s="226"/>
      <c r="AT64" s="226"/>
      <c r="AU64" s="226"/>
      <c r="AV64" s="222"/>
      <c r="AW64" s="226"/>
      <c r="AY64" s="226"/>
      <c r="AZ64" s="226"/>
      <c r="BA64" s="222"/>
      <c r="BB64" s="226"/>
      <c r="BD64" s="226"/>
      <c r="BE64" s="226"/>
      <c r="BF64" s="222"/>
      <c r="BG64" s="226"/>
      <c r="BI64" s="226"/>
      <c r="BJ64" s="226"/>
      <c r="BN64" s="226"/>
      <c r="BO64" s="226"/>
      <c r="BP64" s="222">
        <f t="shared" si="39"/>
        <v>1</v>
      </c>
      <c r="BQ64" s="226"/>
      <c r="BS64" s="226"/>
      <c r="BT64" s="226"/>
      <c r="BU64" s="222"/>
      <c r="BV64" s="226"/>
      <c r="BX64" s="226"/>
      <c r="BY64" s="226"/>
      <c r="BZ64" s="222"/>
      <c r="CA64" s="226"/>
      <c r="CC64" s="226"/>
      <c r="CD64" s="226"/>
      <c r="CE64" s="222"/>
      <c r="CF64" s="226"/>
      <c r="CH64" s="226"/>
      <c r="CI64" s="226"/>
      <c r="CJ64" s="222">
        <v>1</v>
      </c>
      <c r="CK64" s="226"/>
      <c r="CM64" s="226"/>
      <c r="CN64" s="226"/>
      <c r="CO64" s="222">
        <f t="shared" si="40"/>
        <v>0</v>
      </c>
      <c r="CP64" s="226"/>
      <c r="CR64" s="226"/>
      <c r="CS64" s="226"/>
      <c r="CT64" s="222"/>
      <c r="CU64" s="226"/>
      <c r="CW64" s="226"/>
      <c r="CX64" s="226"/>
      <c r="CY64" s="222"/>
      <c r="CZ64" s="226"/>
      <c r="DB64" s="226"/>
      <c r="DC64" s="226"/>
      <c r="DD64" s="222"/>
      <c r="DE64" s="226"/>
      <c r="DG64" s="226"/>
      <c r="DH64" s="226"/>
      <c r="DI64" s="222"/>
      <c r="DJ64" s="226"/>
      <c r="DM64" s="222">
        <f t="shared" si="37"/>
        <v>0</v>
      </c>
      <c r="DN64" s="222">
        <f>SUM(O64,BO64,CN64)</f>
        <v>0</v>
      </c>
      <c r="DO64" s="222" t="e">
        <f>SUM(P64,#REF!,BP64,CO64)</f>
        <v>#REF!</v>
      </c>
      <c r="DP64" s="226"/>
    </row>
    <row r="65" spans="1:120" hidden="1">
      <c r="A65" s="221" t="s">
        <v>108</v>
      </c>
      <c r="B65" s="221"/>
      <c r="D65" s="225"/>
      <c r="E65" s="226"/>
      <c r="F65" s="226"/>
      <c r="G65" s="226"/>
      <c r="H65" s="226"/>
      <c r="I65" s="240"/>
      <c r="J65" s="330"/>
      <c r="M65" s="240"/>
      <c r="N65" s="222"/>
      <c r="O65" s="226"/>
      <c r="P65" s="222">
        <f t="shared" si="38"/>
        <v>0</v>
      </c>
      <c r="Q65" s="226"/>
      <c r="S65" s="226"/>
      <c r="T65" s="226"/>
      <c r="U65" s="222"/>
      <c r="V65" s="226"/>
      <c r="X65" s="226"/>
      <c r="Y65" s="226"/>
      <c r="Z65" s="222"/>
      <c r="AA65" s="226"/>
      <c r="AC65" s="226"/>
      <c r="AD65" s="226"/>
      <c r="AE65" s="222"/>
      <c r="AF65" s="226"/>
      <c r="AH65" s="226"/>
      <c r="AI65" s="226"/>
      <c r="AJ65" s="222"/>
      <c r="AK65" s="226"/>
      <c r="AL65" s="330"/>
      <c r="AO65" s="226"/>
      <c r="AP65" s="226"/>
      <c r="AQ65" s="222" t="e">
        <f>SUM(AV65,BA65,BF65,#REF!)</f>
        <v>#REF!</v>
      </c>
      <c r="AR65" s="226"/>
      <c r="AT65" s="226"/>
      <c r="AU65" s="226"/>
      <c r="AV65" s="222"/>
      <c r="AW65" s="226"/>
      <c r="AY65" s="226"/>
      <c r="AZ65" s="226"/>
      <c r="BA65" s="222"/>
      <c r="BB65" s="226"/>
      <c r="BD65" s="226"/>
      <c r="BE65" s="226"/>
      <c r="BF65" s="222"/>
      <c r="BG65" s="226"/>
      <c r="BI65" s="226"/>
      <c r="BJ65" s="226"/>
      <c r="BN65" s="226"/>
      <c r="BO65" s="226"/>
      <c r="BP65" s="222">
        <f t="shared" si="39"/>
        <v>1</v>
      </c>
      <c r="BQ65" s="226"/>
      <c r="BS65" s="226"/>
      <c r="BT65" s="226"/>
      <c r="BU65" s="222"/>
      <c r="BV65" s="226"/>
      <c r="BX65" s="226"/>
      <c r="BY65" s="226"/>
      <c r="BZ65" s="222"/>
      <c r="CA65" s="226"/>
      <c r="CC65" s="226"/>
      <c r="CD65" s="226"/>
      <c r="CE65" s="222"/>
      <c r="CF65" s="226"/>
      <c r="CH65" s="226"/>
      <c r="CI65" s="226"/>
      <c r="CJ65" s="222">
        <v>1</v>
      </c>
      <c r="CK65" s="226"/>
      <c r="CM65" s="226"/>
      <c r="CN65" s="226"/>
      <c r="CO65" s="222">
        <f t="shared" si="40"/>
        <v>0</v>
      </c>
      <c r="CP65" s="226"/>
      <c r="CR65" s="226"/>
      <c r="CS65" s="226"/>
      <c r="CT65" s="222"/>
      <c r="CU65" s="226"/>
      <c r="CW65" s="226"/>
      <c r="CX65" s="226"/>
      <c r="CY65" s="222"/>
      <c r="CZ65" s="226"/>
      <c r="DB65" s="226"/>
      <c r="DC65" s="226"/>
      <c r="DD65" s="222"/>
      <c r="DE65" s="226"/>
      <c r="DG65" s="226"/>
      <c r="DH65" s="226"/>
      <c r="DI65" s="222"/>
      <c r="DJ65" s="226"/>
      <c r="DM65" s="222">
        <f t="shared" si="37"/>
        <v>0</v>
      </c>
      <c r="DN65" s="222">
        <f>AI65</f>
        <v>0</v>
      </c>
      <c r="DO65" s="222" t="e">
        <f>SUM(P65,#REF!,BP65,CO65)</f>
        <v>#REF!</v>
      </c>
      <c r="DP65" s="226"/>
    </row>
    <row r="66" spans="1:120" hidden="1">
      <c r="A66" s="221" t="s">
        <v>115</v>
      </c>
      <c r="B66" s="221"/>
      <c r="D66" s="225"/>
      <c r="E66" s="226"/>
      <c r="F66" s="226"/>
      <c r="G66" s="226"/>
      <c r="H66" s="226"/>
      <c r="I66" s="240"/>
      <c r="J66" s="330"/>
      <c r="M66" s="240"/>
      <c r="N66" s="222"/>
      <c r="O66" s="226"/>
      <c r="P66" s="222">
        <f t="shared" si="38"/>
        <v>0</v>
      </c>
      <c r="Q66" s="226"/>
      <c r="S66" s="226"/>
      <c r="T66" s="226"/>
      <c r="U66" s="222"/>
      <c r="V66" s="226"/>
      <c r="X66" s="226"/>
      <c r="Y66" s="226"/>
      <c r="Z66" s="222"/>
      <c r="AA66" s="226"/>
      <c r="AC66" s="226"/>
      <c r="AD66" s="226"/>
      <c r="AE66" s="222"/>
      <c r="AF66" s="226"/>
      <c r="AH66" s="226"/>
      <c r="AI66" s="226"/>
      <c r="AJ66" s="222"/>
      <c r="AK66" s="226"/>
      <c r="AL66" s="330"/>
      <c r="AO66" s="226"/>
      <c r="AP66" s="226"/>
      <c r="AQ66" s="222" t="e">
        <f>SUM(AV66,BA66,BF66,#REF!)</f>
        <v>#REF!</v>
      </c>
      <c r="AR66" s="226"/>
      <c r="AT66" s="226"/>
      <c r="AU66" s="226"/>
      <c r="AV66" s="222"/>
      <c r="AW66" s="226"/>
      <c r="AY66" s="226"/>
      <c r="AZ66" s="226"/>
      <c r="BA66" s="222"/>
      <c r="BB66" s="226"/>
      <c r="BD66" s="226"/>
      <c r="BE66" s="226"/>
      <c r="BF66" s="222"/>
      <c r="BG66" s="226"/>
      <c r="BI66" s="226"/>
      <c r="BJ66" s="226"/>
      <c r="BN66" s="226"/>
      <c r="BO66" s="226"/>
      <c r="BP66" s="222">
        <f t="shared" si="39"/>
        <v>2</v>
      </c>
      <c r="BQ66" s="226"/>
      <c r="BS66" s="226"/>
      <c r="BT66" s="226"/>
      <c r="BU66" s="222"/>
      <c r="BV66" s="226"/>
      <c r="BX66" s="226"/>
      <c r="BY66" s="226"/>
      <c r="BZ66" s="222">
        <v>2</v>
      </c>
      <c r="CA66" s="226"/>
      <c r="CC66" s="226"/>
      <c r="CD66" s="226"/>
      <c r="CE66" s="222"/>
      <c r="CF66" s="226"/>
      <c r="CH66" s="226"/>
      <c r="CI66" s="226"/>
      <c r="CJ66" s="222"/>
      <c r="CK66" s="226"/>
      <c r="CM66" s="226"/>
      <c r="CN66" s="226"/>
      <c r="CO66" s="222">
        <f t="shared" si="40"/>
        <v>0</v>
      </c>
      <c r="CP66" s="226"/>
      <c r="CR66" s="226"/>
      <c r="CS66" s="226"/>
      <c r="CT66" s="222"/>
      <c r="CU66" s="226"/>
      <c r="CW66" s="226"/>
      <c r="CX66" s="226"/>
      <c r="CY66" s="222"/>
      <c r="CZ66" s="226"/>
      <c r="DB66" s="226"/>
      <c r="DC66" s="226"/>
      <c r="DD66" s="222"/>
      <c r="DE66" s="226"/>
      <c r="DG66" s="226"/>
      <c r="DH66" s="226"/>
      <c r="DI66" s="222"/>
      <c r="DJ66" s="226"/>
      <c r="DM66" s="222">
        <f t="shared" si="37"/>
        <v>0</v>
      </c>
      <c r="DN66" s="222">
        <f>SUM(O66,BO66,CN66)</f>
        <v>0</v>
      </c>
      <c r="DO66" s="222" t="e">
        <f>SUM(P66,#REF!,BP66,CO66)</f>
        <v>#REF!</v>
      </c>
      <c r="DP66" s="226"/>
    </row>
    <row r="67" spans="1:120" hidden="1">
      <c r="A67" s="221" t="s">
        <v>122</v>
      </c>
      <c r="B67" s="221"/>
      <c r="D67" s="225"/>
      <c r="E67" s="226"/>
      <c r="F67" s="226"/>
      <c r="G67" s="226"/>
      <c r="H67" s="226"/>
      <c r="I67" s="240"/>
      <c r="J67" s="330"/>
      <c r="M67" s="240"/>
      <c r="N67" s="222"/>
      <c r="O67" s="226"/>
      <c r="P67" s="222">
        <f t="shared" si="38"/>
        <v>0</v>
      </c>
      <c r="Q67" s="226"/>
      <c r="S67" s="226"/>
      <c r="T67" s="226"/>
      <c r="U67" s="222"/>
      <c r="V67" s="226"/>
      <c r="X67" s="226"/>
      <c r="Y67" s="226"/>
      <c r="Z67" s="222"/>
      <c r="AA67" s="226"/>
      <c r="AC67" s="226"/>
      <c r="AD67" s="226"/>
      <c r="AE67" s="222"/>
      <c r="AF67" s="226"/>
      <c r="AH67" s="226"/>
      <c r="AI67" s="226"/>
      <c r="AJ67" s="222"/>
      <c r="AK67" s="226"/>
      <c r="AL67" s="330"/>
      <c r="AO67" s="226"/>
      <c r="AP67" s="226"/>
      <c r="AQ67" s="222" t="e">
        <f>SUM(AV67,BA67,BF67,#REF!)</f>
        <v>#REF!</v>
      </c>
      <c r="AR67" s="226"/>
      <c r="AT67" s="226"/>
      <c r="AU67" s="226"/>
      <c r="AV67" s="222"/>
      <c r="AW67" s="226"/>
      <c r="AY67" s="226"/>
      <c r="AZ67" s="226"/>
      <c r="BA67" s="222"/>
      <c r="BB67" s="226"/>
      <c r="BD67" s="226"/>
      <c r="BE67" s="226"/>
      <c r="BF67" s="222"/>
      <c r="BG67" s="226"/>
      <c r="BI67" s="226"/>
      <c r="BJ67" s="226"/>
      <c r="BN67" s="226"/>
      <c r="BO67" s="226"/>
      <c r="BP67" s="222">
        <f t="shared" ref="BP67:BP71" si="41">SUM(BU67,BZ67,CE67,CJ67)</f>
        <v>0</v>
      </c>
      <c r="BQ67" s="226"/>
      <c r="BS67" s="226"/>
      <c r="BT67" s="226"/>
      <c r="BU67" s="222"/>
      <c r="BV67" s="226"/>
      <c r="BX67" s="226"/>
      <c r="BY67" s="226"/>
      <c r="BZ67" s="222"/>
      <c r="CA67" s="226"/>
      <c r="CC67" s="226"/>
      <c r="CD67" s="226"/>
      <c r="CE67" s="222"/>
      <c r="CF67" s="226"/>
      <c r="CH67" s="226"/>
      <c r="CI67" s="226"/>
      <c r="CJ67" s="222"/>
      <c r="CK67" s="226"/>
      <c r="CM67" s="226"/>
      <c r="CN67" s="226"/>
      <c r="CO67" s="222">
        <f t="shared" si="40"/>
        <v>0</v>
      </c>
      <c r="CP67" s="226"/>
      <c r="CR67" s="226"/>
      <c r="CS67" s="226"/>
      <c r="CT67" s="222"/>
      <c r="CU67" s="226"/>
      <c r="CW67" s="226"/>
      <c r="CX67" s="226"/>
      <c r="CY67" s="222"/>
      <c r="CZ67" s="226"/>
      <c r="DB67" s="226"/>
      <c r="DC67" s="226"/>
      <c r="DD67" s="222"/>
      <c r="DE67" s="226"/>
      <c r="DG67" s="226"/>
      <c r="DH67" s="226"/>
      <c r="DI67" s="222"/>
      <c r="DJ67" s="226"/>
      <c r="DM67" s="222">
        <f t="shared" si="37"/>
        <v>0</v>
      </c>
      <c r="DN67" s="222">
        <f>AI67</f>
        <v>0</v>
      </c>
      <c r="DO67" s="222" t="e">
        <f>SUM(P67,#REF!,BP67,CO67)</f>
        <v>#REF!</v>
      </c>
      <c r="DP67" s="226"/>
    </row>
    <row r="68" spans="1:120" hidden="1">
      <c r="A68" s="221" t="s">
        <v>131</v>
      </c>
      <c r="B68" s="221"/>
      <c r="D68" s="225"/>
      <c r="E68" s="226"/>
      <c r="F68" s="226"/>
      <c r="G68" s="226"/>
      <c r="H68" s="226"/>
      <c r="I68" s="240"/>
      <c r="J68" s="330"/>
      <c r="M68" s="240"/>
      <c r="N68" s="222"/>
      <c r="O68" s="226"/>
      <c r="P68" s="222">
        <f t="shared" si="38"/>
        <v>0</v>
      </c>
      <c r="Q68" s="226"/>
      <c r="S68" s="226"/>
      <c r="T68" s="226"/>
      <c r="U68" s="222"/>
      <c r="V68" s="226"/>
      <c r="X68" s="226"/>
      <c r="Y68" s="226"/>
      <c r="Z68" s="222"/>
      <c r="AA68" s="226"/>
      <c r="AC68" s="226"/>
      <c r="AD68" s="226"/>
      <c r="AE68" s="222"/>
      <c r="AF68" s="226"/>
      <c r="AH68" s="226"/>
      <c r="AI68" s="226"/>
      <c r="AJ68" s="222"/>
      <c r="AK68" s="226"/>
      <c r="AL68" s="330"/>
      <c r="AO68" s="226"/>
      <c r="AP68" s="226"/>
      <c r="AQ68" s="222" t="e">
        <f>SUM(AV68,BA68,BF68,#REF!)</f>
        <v>#REF!</v>
      </c>
      <c r="AR68" s="226"/>
      <c r="AT68" s="226"/>
      <c r="AU68" s="226"/>
      <c r="AV68" s="222"/>
      <c r="AW68" s="226"/>
      <c r="AY68" s="226"/>
      <c r="AZ68" s="226"/>
      <c r="BA68" s="222"/>
      <c r="BB68" s="226"/>
      <c r="BD68" s="226"/>
      <c r="BE68" s="226"/>
      <c r="BF68" s="222"/>
      <c r="BG68" s="226"/>
      <c r="BI68" s="226"/>
      <c r="BJ68" s="226"/>
      <c r="BN68" s="226"/>
      <c r="BO68" s="226"/>
      <c r="BP68" s="222">
        <f t="shared" si="41"/>
        <v>0</v>
      </c>
      <c r="BQ68" s="226"/>
      <c r="BS68" s="226"/>
      <c r="BT68" s="226"/>
      <c r="BU68" s="222"/>
      <c r="BV68" s="226"/>
      <c r="BX68" s="226"/>
      <c r="BY68" s="226"/>
      <c r="BZ68" s="222"/>
      <c r="CA68" s="226"/>
      <c r="CC68" s="226"/>
      <c r="CD68" s="226"/>
      <c r="CE68" s="222"/>
      <c r="CF68" s="226"/>
      <c r="CH68" s="226"/>
      <c r="CI68" s="226"/>
      <c r="CJ68" s="222"/>
      <c r="CK68" s="226"/>
      <c r="CM68" s="226"/>
      <c r="CN68" s="226"/>
      <c r="CO68" s="222">
        <f t="shared" si="40"/>
        <v>0</v>
      </c>
      <c r="CP68" s="226"/>
      <c r="CR68" s="226"/>
      <c r="CS68" s="226"/>
      <c r="CT68" s="222"/>
      <c r="CU68" s="226"/>
      <c r="CW68" s="226"/>
      <c r="CX68" s="226"/>
      <c r="CY68" s="222"/>
      <c r="CZ68" s="226"/>
      <c r="DB68" s="226"/>
      <c r="DC68" s="226"/>
      <c r="DD68" s="222"/>
      <c r="DE68" s="226"/>
      <c r="DG68" s="226"/>
      <c r="DH68" s="226"/>
      <c r="DI68" s="222"/>
      <c r="DJ68" s="226"/>
      <c r="DM68" s="222">
        <f t="shared" si="37"/>
        <v>0</v>
      </c>
      <c r="DN68" s="222">
        <f>SUM(O68,BO68,CN68)</f>
        <v>0</v>
      </c>
      <c r="DO68" s="222" t="e">
        <f>SUM(P68,#REF!,BP68,CO68)</f>
        <v>#REF!</v>
      </c>
      <c r="DP68" s="226"/>
    </row>
    <row r="69" spans="1:120" hidden="1">
      <c r="A69" s="221" t="s">
        <v>145</v>
      </c>
      <c r="B69" s="221"/>
      <c r="D69" s="225"/>
      <c r="E69" s="226"/>
      <c r="F69" s="226"/>
      <c r="G69" s="226"/>
      <c r="H69" s="226"/>
      <c r="I69" s="240"/>
      <c r="J69" s="330"/>
      <c r="M69" s="240"/>
      <c r="N69" s="222"/>
      <c r="O69" s="226"/>
      <c r="P69" s="222">
        <f t="shared" si="38"/>
        <v>0</v>
      </c>
      <c r="Q69" s="226"/>
      <c r="S69" s="226"/>
      <c r="T69" s="226"/>
      <c r="U69" s="222"/>
      <c r="V69" s="226"/>
      <c r="X69" s="226"/>
      <c r="Y69" s="226"/>
      <c r="Z69" s="222"/>
      <c r="AA69" s="226"/>
      <c r="AC69" s="226"/>
      <c r="AD69" s="226"/>
      <c r="AE69" s="222"/>
      <c r="AF69" s="226"/>
      <c r="AH69" s="226"/>
      <c r="AI69" s="226"/>
      <c r="AJ69" s="222"/>
      <c r="AK69" s="226"/>
      <c r="AL69" s="330"/>
      <c r="AO69" s="226"/>
      <c r="AP69" s="226"/>
      <c r="AQ69" s="222" t="e">
        <f>SUM(AV69,BA69,BF69,#REF!)</f>
        <v>#REF!</v>
      </c>
      <c r="AR69" s="226"/>
      <c r="AT69" s="226"/>
      <c r="AU69" s="226"/>
      <c r="AV69" s="222"/>
      <c r="AW69" s="226"/>
      <c r="AY69" s="226"/>
      <c r="AZ69" s="226"/>
      <c r="BA69" s="222"/>
      <c r="BB69" s="226"/>
      <c r="BD69" s="226"/>
      <c r="BE69" s="226"/>
      <c r="BF69" s="222"/>
      <c r="BG69" s="226"/>
      <c r="BI69" s="226"/>
      <c r="BJ69" s="226"/>
      <c r="BN69" s="226"/>
      <c r="BO69" s="226"/>
      <c r="BP69" s="222">
        <f t="shared" si="41"/>
        <v>0</v>
      </c>
      <c r="BQ69" s="226"/>
      <c r="BS69" s="226"/>
      <c r="BT69" s="226"/>
      <c r="BU69" s="222"/>
      <c r="BV69" s="226"/>
      <c r="BX69" s="226"/>
      <c r="BY69" s="226"/>
      <c r="BZ69" s="222"/>
      <c r="CA69" s="226"/>
      <c r="CC69" s="226"/>
      <c r="CD69" s="226"/>
      <c r="CE69" s="222"/>
      <c r="CF69" s="226"/>
      <c r="CH69" s="226"/>
      <c r="CI69" s="226"/>
      <c r="CJ69" s="222"/>
      <c r="CK69" s="226"/>
      <c r="CM69" s="226"/>
      <c r="CN69" s="226"/>
      <c r="CO69" s="222">
        <f t="shared" si="40"/>
        <v>0</v>
      </c>
      <c r="CP69" s="226"/>
      <c r="CR69" s="226"/>
      <c r="CS69" s="226"/>
      <c r="CT69" s="222"/>
      <c r="CU69" s="226"/>
      <c r="CW69" s="226"/>
      <c r="CX69" s="226"/>
      <c r="CY69" s="222"/>
      <c r="CZ69" s="226"/>
      <c r="DB69" s="226"/>
      <c r="DC69" s="226"/>
      <c r="DD69" s="222"/>
      <c r="DE69" s="226"/>
      <c r="DG69" s="226"/>
      <c r="DH69" s="226"/>
      <c r="DI69" s="222"/>
      <c r="DJ69" s="226"/>
      <c r="DM69" s="222">
        <f t="shared" si="37"/>
        <v>0</v>
      </c>
      <c r="DN69" s="222">
        <f>AI69</f>
        <v>0</v>
      </c>
      <c r="DO69" s="222" t="e">
        <f>SUM(P69,#REF!,BP69,CO69)</f>
        <v>#REF!</v>
      </c>
      <c r="DP69" s="226"/>
    </row>
    <row r="70" spans="1:120" hidden="1">
      <c r="A70" s="221" t="s">
        <v>176</v>
      </c>
      <c r="B70" s="221"/>
      <c r="D70" s="225"/>
      <c r="E70" s="226"/>
      <c r="F70" s="226"/>
      <c r="G70" s="226"/>
      <c r="H70" s="226"/>
      <c r="I70" s="240"/>
      <c r="J70" s="330"/>
      <c r="M70" s="240"/>
      <c r="N70" s="222"/>
      <c r="O70" s="226"/>
      <c r="P70" s="222">
        <f t="shared" si="38"/>
        <v>0</v>
      </c>
      <c r="Q70" s="226"/>
      <c r="S70" s="226"/>
      <c r="T70" s="226"/>
      <c r="U70" s="222"/>
      <c r="V70" s="226"/>
      <c r="X70" s="226"/>
      <c r="Y70" s="226"/>
      <c r="Z70" s="222"/>
      <c r="AA70" s="226"/>
      <c r="AC70" s="226"/>
      <c r="AD70" s="226"/>
      <c r="AE70" s="222"/>
      <c r="AF70" s="226"/>
      <c r="AH70" s="226"/>
      <c r="AI70" s="226"/>
      <c r="AJ70" s="222"/>
      <c r="AK70" s="226"/>
      <c r="AL70" s="330"/>
      <c r="AO70" s="226"/>
      <c r="AP70" s="226"/>
      <c r="AQ70" s="222" t="e">
        <f>SUM(AV70,BA70,BF70,#REF!)</f>
        <v>#REF!</v>
      </c>
      <c r="AR70" s="226"/>
      <c r="AT70" s="226"/>
      <c r="AU70" s="226"/>
      <c r="AV70" s="222"/>
      <c r="AW70" s="226"/>
      <c r="AY70" s="226"/>
      <c r="AZ70" s="226"/>
      <c r="BA70" s="222"/>
      <c r="BB70" s="226"/>
      <c r="BD70" s="226"/>
      <c r="BE70" s="226"/>
      <c r="BF70" s="222"/>
      <c r="BG70" s="226"/>
      <c r="BI70" s="226"/>
      <c r="BJ70" s="226"/>
      <c r="BN70" s="226"/>
      <c r="BO70" s="226"/>
      <c r="BP70" s="222">
        <f t="shared" si="41"/>
        <v>0</v>
      </c>
      <c r="BQ70" s="226"/>
      <c r="BS70" s="226"/>
      <c r="BT70" s="226"/>
      <c r="BU70" s="222"/>
      <c r="BV70" s="226"/>
      <c r="BX70" s="226"/>
      <c r="BY70" s="226"/>
      <c r="BZ70" s="222"/>
      <c r="CA70" s="226"/>
      <c r="CC70" s="226"/>
      <c r="CD70" s="226"/>
      <c r="CE70" s="222"/>
      <c r="CF70" s="226"/>
      <c r="CH70" s="226"/>
      <c r="CI70" s="226"/>
      <c r="CJ70" s="222"/>
      <c r="CK70" s="226"/>
      <c r="CM70" s="226"/>
      <c r="CN70" s="226"/>
      <c r="CO70" s="222">
        <f t="shared" si="40"/>
        <v>0</v>
      </c>
      <c r="CP70" s="226"/>
      <c r="CR70" s="226"/>
      <c r="CS70" s="226"/>
      <c r="CT70" s="222"/>
      <c r="CU70" s="226"/>
      <c r="CW70" s="226"/>
      <c r="CX70" s="226"/>
      <c r="CY70" s="222"/>
      <c r="CZ70" s="226"/>
      <c r="DB70" s="226"/>
      <c r="DC70" s="226"/>
      <c r="DD70" s="222"/>
      <c r="DE70" s="226"/>
      <c r="DG70" s="226"/>
      <c r="DH70" s="226"/>
      <c r="DI70" s="222"/>
      <c r="DJ70" s="226"/>
      <c r="DM70" s="222">
        <f t="shared" si="37"/>
        <v>0</v>
      </c>
      <c r="DN70" s="222">
        <f>SUM(O70,BO70,CN70)</f>
        <v>0</v>
      </c>
      <c r="DO70" s="222" t="e">
        <f>SUM(P70,#REF!,BP70,CO70)</f>
        <v>#REF!</v>
      </c>
      <c r="DP70" s="226"/>
    </row>
    <row r="71" spans="1:120" hidden="1">
      <c r="A71" s="221"/>
      <c r="B71" s="221"/>
      <c r="D71" s="225"/>
      <c r="E71" s="226"/>
      <c r="F71" s="226"/>
      <c r="G71" s="226"/>
      <c r="H71" s="226"/>
      <c r="I71" s="240"/>
      <c r="J71" s="330"/>
      <c r="M71" s="240"/>
      <c r="N71" s="222"/>
      <c r="O71" s="226"/>
      <c r="P71" s="222">
        <f t="shared" si="38"/>
        <v>0</v>
      </c>
      <c r="Q71" s="226"/>
      <c r="S71" s="226"/>
      <c r="T71" s="226"/>
      <c r="U71" s="222"/>
      <c r="V71" s="226"/>
      <c r="X71" s="226"/>
      <c r="Y71" s="226"/>
      <c r="Z71" s="222"/>
      <c r="AA71" s="226"/>
      <c r="AC71" s="226"/>
      <c r="AD71" s="226"/>
      <c r="AE71" s="222"/>
      <c r="AF71" s="226"/>
      <c r="AH71" s="226"/>
      <c r="AI71" s="226"/>
      <c r="AJ71" s="222"/>
      <c r="AK71" s="226"/>
      <c r="AL71" s="330"/>
      <c r="AO71" s="226"/>
      <c r="AP71" s="226"/>
      <c r="AQ71" s="222" t="e">
        <f>SUM(AV71,BA71,BF71,#REF!)</f>
        <v>#REF!</v>
      </c>
      <c r="AR71" s="226"/>
      <c r="AT71" s="226"/>
      <c r="AU71" s="226"/>
      <c r="AV71" s="222"/>
      <c r="AW71" s="226"/>
      <c r="AY71" s="226"/>
      <c r="AZ71" s="226"/>
      <c r="BA71" s="222"/>
      <c r="BB71" s="226"/>
      <c r="BD71" s="226"/>
      <c r="BE71" s="226"/>
      <c r="BF71" s="222"/>
      <c r="BG71" s="226"/>
      <c r="BI71" s="226"/>
      <c r="BJ71" s="226"/>
      <c r="BN71" s="226"/>
      <c r="BO71" s="226"/>
      <c r="BP71" s="222">
        <f t="shared" si="41"/>
        <v>0</v>
      </c>
      <c r="BQ71" s="226"/>
      <c r="BS71" s="226"/>
      <c r="BT71" s="226"/>
      <c r="BU71" s="222"/>
      <c r="BV71" s="226"/>
      <c r="BX71" s="226"/>
      <c r="BY71" s="226"/>
      <c r="BZ71" s="222"/>
      <c r="CA71" s="226"/>
      <c r="CC71" s="226"/>
      <c r="CD71" s="226"/>
      <c r="CE71" s="222"/>
      <c r="CF71" s="226"/>
      <c r="CH71" s="226"/>
      <c r="CI71" s="226"/>
      <c r="CJ71" s="222"/>
      <c r="CK71" s="226"/>
      <c r="CM71" s="226"/>
      <c r="CN71" s="226"/>
      <c r="CO71" s="222">
        <f t="shared" si="40"/>
        <v>0</v>
      </c>
      <c r="CP71" s="226"/>
      <c r="CR71" s="226"/>
      <c r="CS71" s="226"/>
      <c r="CT71" s="222"/>
      <c r="CU71" s="226"/>
      <c r="CW71" s="226"/>
      <c r="CX71" s="226"/>
      <c r="CY71" s="222"/>
      <c r="CZ71" s="226"/>
      <c r="DB71" s="226"/>
      <c r="DC71" s="226"/>
      <c r="DD71" s="222"/>
      <c r="DE71" s="226"/>
      <c r="DG71" s="226"/>
      <c r="DH71" s="226"/>
      <c r="DI71" s="222"/>
      <c r="DJ71" s="226"/>
      <c r="DM71" s="222">
        <f t="shared" si="37"/>
        <v>0</v>
      </c>
      <c r="DN71" s="222">
        <f>AI71</f>
        <v>0</v>
      </c>
      <c r="DO71" s="222" t="e">
        <f>SUM(P71,#REF!,BP71,CO71)</f>
        <v>#REF!</v>
      </c>
      <c r="DP71" s="226"/>
    </row>
    <row r="72" spans="1:120" s="199" customFormat="1" hidden="1">
      <c r="D72" s="208"/>
      <c r="J72" s="315"/>
      <c r="K72" s="315"/>
      <c r="N72" s="222"/>
      <c r="O72" s="240"/>
      <c r="P72" s="240"/>
      <c r="Q72" s="240"/>
      <c r="S72" s="240"/>
      <c r="T72" s="240"/>
      <c r="U72" s="240"/>
      <c r="V72" s="240"/>
      <c r="X72" s="240"/>
      <c r="Y72" s="240"/>
      <c r="Z72" s="240"/>
      <c r="AA72" s="240"/>
      <c r="AC72" s="240"/>
      <c r="AD72" s="240"/>
      <c r="AE72" s="240"/>
      <c r="AF72" s="240"/>
      <c r="AH72" s="240"/>
      <c r="AI72" s="240"/>
      <c r="AJ72" s="240"/>
      <c r="AK72" s="240"/>
      <c r="AL72" s="315"/>
      <c r="AM72" s="315"/>
      <c r="AO72" s="240"/>
      <c r="AP72" s="240"/>
      <c r="AQ72" s="240"/>
      <c r="AR72" s="240"/>
      <c r="AT72" s="240"/>
      <c r="AU72" s="240"/>
      <c r="AV72" s="240"/>
      <c r="AW72" s="240"/>
      <c r="AY72" s="240"/>
      <c r="AZ72" s="240"/>
      <c r="BA72" s="240"/>
      <c r="BB72" s="240"/>
      <c r="BD72" s="240"/>
      <c r="BE72" s="240"/>
      <c r="BF72" s="240"/>
      <c r="BG72" s="240"/>
      <c r="BI72" s="240"/>
      <c r="BJ72" s="240"/>
      <c r="BK72" s="315"/>
      <c r="BL72" s="315"/>
      <c r="BN72" s="240"/>
      <c r="BO72" s="240"/>
      <c r="BP72" s="240"/>
      <c r="BQ72" s="240"/>
      <c r="BS72" s="240"/>
      <c r="BT72" s="240"/>
      <c r="BU72" s="240"/>
      <c r="BV72" s="240"/>
      <c r="BX72" s="240"/>
      <c r="BY72" s="240"/>
      <c r="BZ72" s="240"/>
      <c r="CA72" s="240"/>
      <c r="CC72" s="240"/>
      <c r="CD72" s="240"/>
      <c r="CE72" s="240"/>
      <c r="CF72" s="240"/>
      <c r="CH72" s="240"/>
      <c r="CI72" s="240"/>
      <c r="CJ72" s="240"/>
      <c r="CK72" s="240"/>
      <c r="CM72" s="240"/>
      <c r="CN72" s="240"/>
      <c r="CO72" s="240"/>
      <c r="CP72" s="240"/>
      <c r="CR72" s="240"/>
      <c r="CS72" s="240"/>
      <c r="CT72" s="240"/>
      <c r="CU72" s="240"/>
      <c r="CW72" s="240"/>
      <c r="CX72" s="240"/>
      <c r="CY72" s="240"/>
      <c r="CZ72" s="240"/>
      <c r="DB72" s="240"/>
      <c r="DC72" s="240"/>
      <c r="DD72" s="240"/>
      <c r="DE72" s="240"/>
      <c r="DG72" s="240"/>
      <c r="DH72" s="240"/>
      <c r="DI72" s="240"/>
      <c r="DJ72" s="240"/>
      <c r="DM72" s="222">
        <f t="shared" si="37"/>
        <v>0</v>
      </c>
      <c r="DN72" s="222">
        <f>SUM(O72,BO72,CN72)</f>
        <v>0</v>
      </c>
      <c r="DO72" s="240"/>
      <c r="DP72" s="240"/>
    </row>
    <row r="73" spans="1:120" s="238" customFormat="1" ht="28.9">
      <c r="A73" s="209" t="s">
        <v>177</v>
      </c>
      <c r="B73" s="210" t="s">
        <v>71</v>
      </c>
      <c r="C73" s="211"/>
      <c r="D73" s="227"/>
      <c r="E73" s="228"/>
      <c r="F73" s="228"/>
      <c r="G73" s="228"/>
      <c r="H73" s="228"/>
      <c r="I73" s="211"/>
      <c r="J73" s="326"/>
      <c r="K73" s="327"/>
      <c r="M73" s="211"/>
      <c r="N73" s="222"/>
      <c r="O73" s="228"/>
      <c r="P73" s="228"/>
      <c r="Q73" s="228"/>
      <c r="R73" s="211"/>
      <c r="S73" s="228"/>
      <c r="T73" s="228"/>
      <c r="U73" s="228"/>
      <c r="V73" s="228"/>
      <c r="W73" s="211"/>
      <c r="X73" s="228"/>
      <c r="Y73" s="228"/>
      <c r="Z73" s="228"/>
      <c r="AA73" s="228"/>
      <c r="AB73" s="211"/>
      <c r="AC73" s="228"/>
      <c r="AD73" s="228"/>
      <c r="AE73" s="228"/>
      <c r="AF73" s="228"/>
      <c r="AH73" s="228"/>
      <c r="AI73" s="228"/>
      <c r="AJ73" s="228"/>
      <c r="AK73" s="228"/>
      <c r="AL73" s="326"/>
      <c r="AM73" s="327"/>
      <c r="AO73" s="228"/>
      <c r="AP73" s="228"/>
      <c r="AQ73" s="228"/>
      <c r="AR73" s="228"/>
      <c r="AS73" s="211"/>
      <c r="AT73" s="228"/>
      <c r="AU73" s="228"/>
      <c r="AV73" s="228"/>
      <c r="AW73" s="228"/>
      <c r="AX73" s="211"/>
      <c r="AY73" s="228"/>
      <c r="AZ73" s="228"/>
      <c r="BA73" s="228"/>
      <c r="BB73" s="228"/>
      <c r="BC73" s="211"/>
      <c r="BD73" s="228"/>
      <c r="BE73" s="228"/>
      <c r="BF73" s="228"/>
      <c r="BG73" s="228"/>
      <c r="BI73" s="228"/>
      <c r="BJ73" s="228"/>
      <c r="BK73" s="327"/>
      <c r="BL73" s="327"/>
      <c r="BN73" s="228"/>
      <c r="BO73" s="228"/>
      <c r="BP73" s="228"/>
      <c r="BQ73" s="228"/>
      <c r="BS73" s="228"/>
      <c r="BT73" s="228"/>
      <c r="BU73" s="228"/>
      <c r="BV73" s="228"/>
      <c r="BW73" s="211"/>
      <c r="BX73" s="228"/>
      <c r="BY73" s="228"/>
      <c r="BZ73" s="228"/>
      <c r="CA73" s="228"/>
      <c r="CB73" s="211"/>
      <c r="CC73" s="228"/>
      <c r="CD73" s="228"/>
      <c r="CE73" s="228"/>
      <c r="CF73" s="228"/>
      <c r="CH73" s="228"/>
      <c r="CI73" s="228"/>
      <c r="CJ73" s="228"/>
      <c r="CK73" s="228"/>
      <c r="CM73" s="228"/>
      <c r="CN73" s="228"/>
      <c r="CO73" s="228"/>
      <c r="CP73" s="228"/>
      <c r="CR73" s="228"/>
      <c r="CS73" s="228"/>
      <c r="CT73" s="228"/>
      <c r="CU73" s="228"/>
      <c r="CV73" s="211"/>
      <c r="CW73" s="228"/>
      <c r="CX73" s="228"/>
      <c r="CY73" s="228"/>
      <c r="CZ73" s="228"/>
      <c r="DA73" s="211"/>
      <c r="DB73" s="228"/>
      <c r="DC73" s="228"/>
      <c r="DD73" s="228"/>
      <c r="DE73" s="228"/>
      <c r="DG73" s="228"/>
      <c r="DH73" s="228"/>
      <c r="DI73" s="228"/>
      <c r="DJ73" s="228"/>
      <c r="DM73" s="222">
        <f t="shared" si="37"/>
        <v>0</v>
      </c>
      <c r="DN73" s="222">
        <f>AI73</f>
        <v>0</v>
      </c>
      <c r="DO73" s="228"/>
      <c r="DP73" s="228"/>
    </row>
    <row r="74" spans="1:120">
      <c r="A74" s="221" t="s">
        <v>178</v>
      </c>
      <c r="B74" s="221"/>
      <c r="D74" s="358"/>
      <c r="E74" s="221"/>
      <c r="F74" s="221"/>
      <c r="G74" s="221"/>
      <c r="H74" s="221"/>
      <c r="J74" s="316"/>
      <c r="K74" s="316"/>
      <c r="N74" s="222">
        <v>8</v>
      </c>
      <c r="O74" s="222">
        <f>SUM(T74,Y74,AD74,AI74)</f>
        <v>0</v>
      </c>
      <c r="P74" s="226"/>
      <c r="Q74" s="222">
        <f t="shared" si="2"/>
        <v>0</v>
      </c>
      <c r="S74" s="222"/>
      <c r="T74" s="226"/>
      <c r="U74" s="226"/>
      <c r="V74" s="222"/>
      <c r="X74" s="222"/>
      <c r="Y74" s="226"/>
      <c r="Z74" s="226"/>
      <c r="AA74" s="222"/>
      <c r="AC74" s="222"/>
      <c r="AD74" s="226"/>
      <c r="AE74" s="226"/>
      <c r="AF74" s="222"/>
      <c r="AH74" s="222"/>
      <c r="AI74" s="222"/>
      <c r="AJ74" s="226"/>
      <c r="AK74" s="222"/>
      <c r="AL74" s="316"/>
      <c r="AM74" s="316"/>
      <c r="AO74" s="222">
        <f t="shared" ref="AO74:AP80" si="42">SUM(AT74,AY74,BD74,BI74)</f>
        <v>0</v>
      </c>
      <c r="AP74" s="222">
        <f>SUM(AU74,AZ74,BE74,BJ74)</f>
        <v>0</v>
      </c>
      <c r="AQ74" s="226"/>
      <c r="AR74" s="222" t="e">
        <f>SUM(AW74,BB74,BG74,#REF!)</f>
        <v>#REF!</v>
      </c>
      <c r="AT74" s="222"/>
      <c r="AU74" s="222"/>
      <c r="AV74" s="226"/>
      <c r="AW74" s="222"/>
      <c r="AY74" s="222"/>
      <c r="AZ74" s="222"/>
      <c r="BA74" s="226"/>
      <c r="BB74" s="222"/>
      <c r="BD74" s="222"/>
      <c r="BE74" s="222"/>
      <c r="BF74" s="226"/>
      <c r="BG74" s="222"/>
      <c r="BI74" s="222"/>
      <c r="BJ74" s="222"/>
      <c r="BN74" s="222">
        <f t="shared" ref="BN74:BN75" si="43">SUM(BS74,BX74,CC74,CH74)</f>
        <v>0</v>
      </c>
      <c r="BO74" s="222">
        <f>SUM(BT74,BY74,CD74,CI74)</f>
        <v>0</v>
      </c>
      <c r="BP74" s="226"/>
      <c r="BQ74" s="222">
        <f t="shared" ref="BQ74:BQ78" si="44">SUM(BV74,CA74,CF74,CK74)</f>
        <v>0</v>
      </c>
      <c r="BS74" s="222"/>
      <c r="BT74" s="222"/>
      <c r="BU74" s="226"/>
      <c r="BV74" s="222"/>
      <c r="BX74" s="222"/>
      <c r="BY74" s="222"/>
      <c r="BZ74" s="226"/>
      <c r="CA74" s="222"/>
      <c r="CC74" s="222"/>
      <c r="CD74" s="222"/>
      <c r="CE74" s="226"/>
      <c r="CF74" s="222"/>
      <c r="CH74" s="222"/>
      <c r="CI74" s="222"/>
      <c r="CJ74" s="226"/>
      <c r="CK74" s="222"/>
      <c r="CM74" s="222">
        <f>SUM(CR74,CW74,DB74,DG74)</f>
        <v>0</v>
      </c>
      <c r="CN74" s="222">
        <f>SUM(CS74,CX74,DC74,DH74)</f>
        <v>0</v>
      </c>
      <c r="CO74" s="226"/>
      <c r="CP74" s="222">
        <f>SUM(CU74,CZ74,DE74,DJ74)</f>
        <v>0</v>
      </c>
      <c r="CR74" s="222"/>
      <c r="CS74" s="222"/>
      <c r="CT74" s="226"/>
      <c r="CU74" s="222"/>
      <c r="CW74" s="222"/>
      <c r="CX74" s="222"/>
      <c r="CY74" s="226"/>
      <c r="CZ74" s="222"/>
      <c r="DB74" s="222"/>
      <c r="DC74" s="222"/>
      <c r="DD74" s="226"/>
      <c r="DE74" s="222"/>
      <c r="DG74" s="222"/>
      <c r="DH74" s="222"/>
      <c r="DI74" s="226"/>
      <c r="DJ74" s="222"/>
      <c r="DM74" s="222">
        <f t="shared" si="37"/>
        <v>8</v>
      </c>
      <c r="DN74" s="222">
        <f>SUM(O74,BO74,CN74)</f>
        <v>0</v>
      </c>
      <c r="DO74" s="226"/>
      <c r="DP74" s="222" t="e">
        <f>SUM(Q74,#REF!,BQ74,CP74)</f>
        <v>#REF!</v>
      </c>
    </row>
    <row r="75" spans="1:120">
      <c r="A75" s="221" t="s">
        <v>179</v>
      </c>
      <c r="B75" s="221" t="s">
        <v>180</v>
      </c>
      <c r="D75" s="358"/>
      <c r="E75" s="221"/>
      <c r="F75" s="221"/>
      <c r="G75" s="221"/>
      <c r="H75" s="221"/>
      <c r="J75" s="316" t="s">
        <v>181</v>
      </c>
      <c r="K75" s="316" t="s">
        <v>146</v>
      </c>
      <c r="N75" s="222">
        <f t="shared" ref="N75:N80" si="45">SUM(S75,X75,AC75,AH75)</f>
        <v>36</v>
      </c>
      <c r="O75" s="222">
        <f t="shared" ref="O75:O78" si="46">SUM(T75,Y75,AD75,AI75)</f>
        <v>0</v>
      </c>
      <c r="P75" s="226"/>
      <c r="Q75" s="222">
        <f t="shared" ref="Q75:Q81" si="47">SUM(V75,AA75,AF75,AK75)</f>
        <v>0</v>
      </c>
      <c r="S75" s="222">
        <v>12</v>
      </c>
      <c r="T75" s="226"/>
      <c r="U75" s="226"/>
      <c r="V75" s="222"/>
      <c r="X75" s="222">
        <v>13</v>
      </c>
      <c r="Y75" s="226"/>
      <c r="Z75" s="226"/>
      <c r="AA75" s="222"/>
      <c r="AC75" s="222">
        <v>6</v>
      </c>
      <c r="AD75" s="226"/>
      <c r="AE75" s="226"/>
      <c r="AF75" s="222"/>
      <c r="AH75" s="222">
        <v>5</v>
      </c>
      <c r="AI75" s="222"/>
      <c r="AJ75" s="226"/>
      <c r="AK75" s="222"/>
      <c r="AL75" s="316" t="s">
        <v>181</v>
      </c>
      <c r="AM75" s="316" t="s">
        <v>146</v>
      </c>
      <c r="AO75" s="222">
        <f t="shared" si="42"/>
        <v>30</v>
      </c>
      <c r="AP75" s="222">
        <f t="shared" si="42"/>
        <v>0</v>
      </c>
      <c r="AQ75" s="226"/>
      <c r="AR75" s="222" t="e">
        <f>SUM(AW75,BB75,BG75,#REF!)</f>
        <v>#REF!</v>
      </c>
      <c r="AT75" s="222">
        <v>12</v>
      </c>
      <c r="AU75" s="222"/>
      <c r="AV75" s="226"/>
      <c r="AW75" s="222"/>
      <c r="AY75" s="222">
        <v>13</v>
      </c>
      <c r="AZ75" s="222"/>
      <c r="BA75" s="226"/>
      <c r="BB75" s="222"/>
      <c r="BD75" s="222">
        <v>5</v>
      </c>
      <c r="BE75" s="222"/>
      <c r="BF75" s="226"/>
      <c r="BG75" s="222"/>
      <c r="BI75" s="222"/>
      <c r="BJ75" s="222"/>
      <c r="BK75" s="353" t="s">
        <v>182</v>
      </c>
      <c r="BL75" s="353" t="s">
        <v>183</v>
      </c>
      <c r="BN75" s="222">
        <f t="shared" si="43"/>
        <v>0</v>
      </c>
      <c r="BO75" s="222">
        <f t="shared" ref="BO75:BO78" si="48">SUM(BT75,BY75,CD75,CI75)</f>
        <v>0</v>
      </c>
      <c r="BP75" s="226"/>
      <c r="BQ75" s="222">
        <f t="shared" si="44"/>
        <v>0</v>
      </c>
      <c r="BS75" s="222"/>
      <c r="BT75" s="222"/>
      <c r="BU75" s="226"/>
      <c r="BV75" s="222"/>
      <c r="BX75" s="222"/>
      <c r="BY75" s="222"/>
      <c r="BZ75" s="226"/>
      <c r="CA75" s="222"/>
      <c r="CC75" s="222"/>
      <c r="CD75" s="222"/>
      <c r="CE75" s="226"/>
      <c r="CF75" s="222"/>
      <c r="CH75" s="222"/>
      <c r="CI75" s="222"/>
      <c r="CJ75" s="226"/>
      <c r="CK75" s="222"/>
      <c r="CM75" s="222">
        <f t="shared" ref="CM75:CM78" si="49">SUM(CR75,CW75,DB75,DG75)</f>
        <v>0</v>
      </c>
      <c r="CN75" s="222">
        <f t="shared" ref="CN75:CN78" si="50">SUM(CS75,CX75,DC75,DH75)</f>
        <v>0</v>
      </c>
      <c r="CO75" s="226"/>
      <c r="CP75" s="222">
        <f t="shared" ref="CP75:CP78" si="51">SUM(CU75,CZ75,DE75,DJ75)</f>
        <v>0</v>
      </c>
      <c r="CR75" s="222"/>
      <c r="CS75" s="222"/>
      <c r="CT75" s="226"/>
      <c r="CU75" s="222"/>
      <c r="CW75" s="222"/>
      <c r="CX75" s="222"/>
      <c r="CY75" s="226"/>
      <c r="CZ75" s="222"/>
      <c r="DB75" s="222"/>
      <c r="DC75" s="222"/>
      <c r="DD75" s="226"/>
      <c r="DE75" s="222"/>
      <c r="DG75" s="222"/>
      <c r="DH75" s="222"/>
      <c r="DI75" s="226"/>
      <c r="DJ75" s="222"/>
      <c r="DM75" s="222">
        <f t="shared" si="37"/>
        <v>36</v>
      </c>
      <c r="DN75" s="222">
        <f>AI75</f>
        <v>0</v>
      </c>
      <c r="DO75" s="226"/>
      <c r="DP75" s="222" t="e">
        <f>SUM(Q75,#REF!,BQ75,CP75)</f>
        <v>#REF!</v>
      </c>
    </row>
    <row r="76" spans="1:120">
      <c r="A76" s="221" t="s">
        <v>184</v>
      </c>
      <c r="B76" s="221"/>
      <c r="D76" s="358"/>
      <c r="E76" s="221"/>
      <c r="F76" s="221"/>
      <c r="G76" s="221"/>
      <c r="H76" s="221"/>
      <c r="J76" s="316"/>
      <c r="K76" s="316"/>
      <c r="N76" s="222">
        <v>3</v>
      </c>
      <c r="O76" s="222">
        <f t="shared" ref="O76" si="52">SUM(T76,Y76,AD76,AI76)</f>
        <v>0</v>
      </c>
      <c r="P76" s="226"/>
      <c r="Q76" s="222">
        <f t="shared" ref="Q76" si="53">SUM(V76,AA76,AF76,AK76)</f>
        <v>0</v>
      </c>
      <c r="S76" s="222"/>
      <c r="T76" s="222"/>
      <c r="U76" s="226"/>
      <c r="V76" s="222"/>
      <c r="X76" s="222"/>
      <c r="Y76" s="222"/>
      <c r="Z76" s="226"/>
      <c r="AA76" s="222"/>
      <c r="AC76" s="222"/>
      <c r="AD76" s="222"/>
      <c r="AE76" s="226"/>
      <c r="AF76" s="222"/>
      <c r="AH76" s="222"/>
      <c r="AI76" s="222"/>
      <c r="AJ76" s="226"/>
      <c r="AK76" s="222"/>
      <c r="AL76" s="316"/>
      <c r="AM76" s="316"/>
      <c r="AO76" s="222">
        <v>3</v>
      </c>
      <c r="AP76" s="222">
        <f t="shared" si="42"/>
        <v>0</v>
      </c>
      <c r="AQ76" s="226"/>
      <c r="AR76" s="222" t="e">
        <f>SUM(AW76,BB76,BG76,#REF!)</f>
        <v>#REF!</v>
      </c>
      <c r="AT76" s="222"/>
      <c r="AU76" s="222"/>
      <c r="AV76" s="226"/>
      <c r="AW76" s="222"/>
      <c r="AY76" s="222"/>
      <c r="AZ76" s="222"/>
      <c r="BA76" s="226"/>
      <c r="BB76" s="222"/>
      <c r="BD76" s="222"/>
      <c r="BE76" s="222"/>
      <c r="BF76" s="226"/>
      <c r="BG76" s="222"/>
      <c r="BI76" s="222"/>
      <c r="BJ76" s="222"/>
      <c r="BN76" s="222">
        <v>3</v>
      </c>
      <c r="BO76" s="222">
        <f t="shared" ref="BO76" si="54">SUM(BT76,BY76,CD76,CI76)</f>
        <v>0</v>
      </c>
      <c r="BP76" s="226"/>
      <c r="BQ76" s="222">
        <f t="shared" ref="BQ76" si="55">SUM(BV76,CA76,CF76,CK76)</f>
        <v>0</v>
      </c>
      <c r="BS76" s="222"/>
      <c r="BT76" s="222"/>
      <c r="BU76" s="226"/>
      <c r="BV76" s="222"/>
      <c r="BX76" s="222"/>
      <c r="BY76" s="222"/>
      <c r="BZ76" s="226"/>
      <c r="CA76" s="222"/>
      <c r="CC76" s="222"/>
      <c r="CD76" s="222"/>
      <c r="CE76" s="226"/>
      <c r="CF76" s="222"/>
      <c r="CH76" s="222"/>
      <c r="CI76" s="222"/>
      <c r="CJ76" s="226"/>
      <c r="CK76" s="222"/>
      <c r="CM76" s="222">
        <f t="shared" ref="CM76" si="56">SUM(CR76,CW76,DB76,DG76)</f>
        <v>0</v>
      </c>
      <c r="CN76" s="222">
        <f t="shared" ref="CN76" si="57">SUM(CS76,CX76,DC76,DH76)</f>
        <v>0</v>
      </c>
      <c r="CO76" s="226"/>
      <c r="CP76" s="222">
        <f t="shared" ref="CP76" si="58">SUM(CU76,CZ76,DE76,DJ76)</f>
        <v>0</v>
      </c>
      <c r="CR76" s="222"/>
      <c r="CS76" s="222"/>
      <c r="CT76" s="226"/>
      <c r="CU76" s="222"/>
      <c r="CW76" s="222"/>
      <c r="CX76" s="222"/>
      <c r="CY76" s="226"/>
      <c r="CZ76" s="222"/>
      <c r="DB76" s="222"/>
      <c r="DC76" s="222"/>
      <c r="DD76" s="226"/>
      <c r="DE76" s="222"/>
      <c r="DG76" s="222"/>
      <c r="DH76" s="222"/>
      <c r="DI76" s="226"/>
      <c r="DJ76" s="222"/>
      <c r="DM76" s="222">
        <f t="shared" si="37"/>
        <v>6</v>
      </c>
      <c r="DN76" s="222">
        <f>SUM(O76,BO76,CN76)</f>
        <v>0</v>
      </c>
      <c r="DO76" s="226"/>
      <c r="DP76" s="222" t="e">
        <f>SUM(Q76,#REF!,BQ76,CP76)</f>
        <v>#REF!</v>
      </c>
    </row>
    <row r="77" spans="1:120">
      <c r="A77" s="221" t="s">
        <v>185</v>
      </c>
      <c r="B77" s="221"/>
      <c r="D77" s="358"/>
      <c r="E77" s="221"/>
      <c r="F77" s="221"/>
      <c r="G77" s="221"/>
      <c r="H77" s="221"/>
      <c r="J77" s="316"/>
      <c r="K77" s="316"/>
      <c r="N77" s="222">
        <f t="shared" si="45"/>
        <v>0</v>
      </c>
      <c r="O77" s="222"/>
      <c r="P77" s="226"/>
      <c r="Q77" s="222"/>
      <c r="S77" s="222"/>
      <c r="T77" s="222"/>
      <c r="U77" s="226"/>
      <c r="V77" s="222"/>
      <c r="X77" s="222"/>
      <c r="Y77" s="222"/>
      <c r="Z77" s="226"/>
      <c r="AA77" s="222"/>
      <c r="AC77" s="222"/>
      <c r="AD77" s="222"/>
      <c r="AE77" s="226"/>
      <c r="AF77" s="222"/>
      <c r="AH77" s="222"/>
      <c r="AI77" s="222"/>
      <c r="AJ77" s="226"/>
      <c r="AK77" s="222"/>
      <c r="AL77" s="316"/>
      <c r="AM77" s="316"/>
      <c r="AO77" s="222">
        <f t="shared" si="42"/>
        <v>0</v>
      </c>
      <c r="AP77" s="222"/>
      <c r="AQ77" s="226"/>
      <c r="AR77" s="222"/>
      <c r="AT77" s="222"/>
      <c r="AU77" s="222"/>
      <c r="AV77" s="226"/>
      <c r="AW77" s="222"/>
      <c r="AY77" s="222"/>
      <c r="AZ77" s="222"/>
      <c r="BA77" s="226"/>
      <c r="BB77" s="222"/>
      <c r="BD77" s="222"/>
      <c r="BE77" s="222"/>
      <c r="BF77" s="226"/>
      <c r="BG77" s="222"/>
      <c r="BI77" s="222"/>
      <c r="BJ77" s="222"/>
      <c r="BN77" s="222"/>
      <c r="BO77" s="222"/>
      <c r="BP77" s="226"/>
      <c r="BQ77" s="222"/>
      <c r="BS77" s="222"/>
      <c r="BT77" s="222"/>
      <c r="BU77" s="226"/>
      <c r="BV77" s="222"/>
      <c r="BX77" s="222"/>
      <c r="BY77" s="222"/>
      <c r="BZ77" s="226"/>
      <c r="CA77" s="222"/>
      <c r="CC77" s="222"/>
      <c r="CD77" s="222"/>
      <c r="CE77" s="226"/>
      <c r="CF77" s="222"/>
      <c r="CH77" s="222"/>
      <c r="CI77" s="222"/>
      <c r="CJ77" s="226"/>
      <c r="CK77" s="222"/>
      <c r="CM77" s="222"/>
      <c r="CN77" s="222"/>
      <c r="CO77" s="226"/>
      <c r="CP77" s="222"/>
      <c r="CR77" s="222"/>
      <c r="CS77" s="222"/>
      <c r="CT77" s="226"/>
      <c r="CU77" s="222"/>
      <c r="CW77" s="222"/>
      <c r="CX77" s="222"/>
      <c r="CY77" s="226"/>
      <c r="CZ77" s="222"/>
      <c r="DB77" s="222"/>
      <c r="DC77" s="222"/>
      <c r="DD77" s="226"/>
      <c r="DE77" s="222"/>
      <c r="DG77" s="222"/>
      <c r="DH77" s="222"/>
      <c r="DI77" s="226"/>
      <c r="DJ77" s="222"/>
      <c r="DM77" s="222"/>
      <c r="DN77" s="222"/>
      <c r="DO77" s="226"/>
      <c r="DP77" s="222"/>
    </row>
    <row r="78" spans="1:120">
      <c r="A78" s="221" t="s">
        <v>186</v>
      </c>
      <c r="B78" s="221"/>
      <c r="D78" s="358" t="s">
        <v>131</v>
      </c>
      <c r="E78" s="221"/>
      <c r="F78" s="221"/>
      <c r="G78" s="221"/>
      <c r="H78" s="221"/>
      <c r="J78" s="316"/>
      <c r="K78" s="316"/>
      <c r="N78" s="222"/>
      <c r="O78" s="222">
        <f t="shared" si="46"/>
        <v>0</v>
      </c>
      <c r="P78" s="226"/>
      <c r="Q78" s="222">
        <f t="shared" si="47"/>
        <v>0</v>
      </c>
      <c r="S78" s="222"/>
      <c r="T78" s="222"/>
      <c r="U78" s="226"/>
      <c r="V78" s="222"/>
      <c r="X78" s="222"/>
      <c r="Y78" s="222"/>
      <c r="Z78" s="226"/>
      <c r="AA78" s="222"/>
      <c r="AC78" s="222"/>
      <c r="AD78" s="222"/>
      <c r="AE78" s="226"/>
      <c r="AF78" s="222"/>
      <c r="AH78" s="222">
        <v>16</v>
      </c>
      <c r="AI78" s="222"/>
      <c r="AJ78" s="226"/>
      <c r="AK78" s="222"/>
      <c r="AL78" s="316"/>
      <c r="AM78" s="316"/>
      <c r="AO78" s="222">
        <f t="shared" si="42"/>
        <v>0</v>
      </c>
      <c r="AP78" s="222"/>
      <c r="AQ78" s="226"/>
      <c r="AR78" s="222"/>
      <c r="AT78" s="222"/>
      <c r="AU78" s="222"/>
      <c r="AV78" s="226"/>
      <c r="AW78" s="222"/>
      <c r="AY78" s="222"/>
      <c r="AZ78" s="222"/>
      <c r="BA78" s="226"/>
      <c r="BB78" s="222"/>
      <c r="BD78" s="222"/>
      <c r="BE78" s="222"/>
      <c r="BF78" s="226"/>
      <c r="BG78" s="222"/>
      <c r="BI78" s="222"/>
      <c r="BJ78" s="222"/>
      <c r="BN78" s="222">
        <v>8</v>
      </c>
      <c r="BO78" s="222">
        <f t="shared" si="48"/>
        <v>0</v>
      </c>
      <c r="BP78" s="226"/>
      <c r="BQ78" s="222">
        <f t="shared" si="44"/>
        <v>0</v>
      </c>
      <c r="BS78" s="222"/>
      <c r="BT78" s="222"/>
      <c r="BU78" s="226"/>
      <c r="BV78" s="222"/>
      <c r="BX78" s="222"/>
      <c r="BY78" s="222"/>
      <c r="BZ78" s="226"/>
      <c r="CA78" s="222"/>
      <c r="CC78" s="222"/>
      <c r="CD78" s="222"/>
      <c r="CE78" s="226"/>
      <c r="CF78" s="222"/>
      <c r="CH78" s="222"/>
      <c r="CI78" s="222"/>
      <c r="CJ78" s="226"/>
      <c r="CK78" s="222"/>
      <c r="CM78" s="222">
        <f t="shared" si="49"/>
        <v>0</v>
      </c>
      <c r="CN78" s="222">
        <f t="shared" si="50"/>
        <v>0</v>
      </c>
      <c r="CO78" s="226"/>
      <c r="CP78" s="222">
        <f t="shared" si="51"/>
        <v>0</v>
      </c>
      <c r="CR78" s="222"/>
      <c r="CS78" s="222"/>
      <c r="CT78" s="226"/>
      <c r="CU78" s="222"/>
      <c r="CW78" s="222"/>
      <c r="CX78" s="222"/>
      <c r="CY78" s="226"/>
      <c r="CZ78" s="222"/>
      <c r="DB78" s="222"/>
      <c r="DC78" s="222"/>
      <c r="DD78" s="226"/>
      <c r="DE78" s="222"/>
      <c r="DG78" s="222"/>
      <c r="DH78" s="222"/>
      <c r="DI78" s="226"/>
      <c r="DJ78" s="222"/>
      <c r="DM78" s="222">
        <f>SUM(N78,BN78,CM78)</f>
        <v>8</v>
      </c>
      <c r="DN78" s="222">
        <f>AI78</f>
        <v>0</v>
      </c>
      <c r="DO78" s="226"/>
      <c r="DP78" s="222" t="e">
        <f>SUM(Q78,#REF!,BQ78,CP78)</f>
        <v>#REF!</v>
      </c>
    </row>
    <row r="79" spans="1:120">
      <c r="A79" s="221" t="s">
        <v>187</v>
      </c>
      <c r="B79" s="221"/>
      <c r="D79" s="208"/>
      <c r="E79" s="199"/>
      <c r="F79" s="199"/>
      <c r="G79" s="199"/>
      <c r="H79" s="199"/>
      <c r="J79" s="316"/>
      <c r="K79" s="316"/>
      <c r="N79" s="222">
        <f t="shared" si="45"/>
        <v>0</v>
      </c>
      <c r="O79" s="222"/>
      <c r="P79" s="226"/>
      <c r="Q79" s="222"/>
      <c r="S79" s="222"/>
      <c r="T79" s="222"/>
      <c r="U79" s="226"/>
      <c r="V79" s="222"/>
      <c r="X79" s="222"/>
      <c r="Y79" s="222"/>
      <c r="Z79" s="226"/>
      <c r="AA79" s="222"/>
      <c r="AC79" s="222"/>
      <c r="AD79" s="222"/>
      <c r="AE79" s="226"/>
      <c r="AF79" s="222"/>
      <c r="AH79" s="222"/>
      <c r="AI79" s="222"/>
      <c r="AJ79" s="304"/>
      <c r="AK79" s="240"/>
      <c r="AL79" s="316"/>
      <c r="AM79" s="316"/>
      <c r="AO79" s="222">
        <f t="shared" si="42"/>
        <v>0</v>
      </c>
      <c r="AP79" s="222"/>
      <c r="AQ79" s="226"/>
      <c r="AR79" s="222"/>
      <c r="AT79" s="222"/>
      <c r="AU79" s="222"/>
      <c r="AV79" s="226"/>
      <c r="AW79" s="222"/>
      <c r="AY79" s="222"/>
      <c r="AZ79" s="222"/>
      <c r="BA79" s="226"/>
      <c r="BB79" s="222"/>
      <c r="BD79" s="222"/>
      <c r="BE79" s="222"/>
      <c r="BF79" s="226"/>
      <c r="BG79" s="222"/>
      <c r="BI79" s="222"/>
      <c r="BJ79" s="222"/>
      <c r="BN79" s="240"/>
      <c r="BO79" s="240"/>
      <c r="BP79" s="304"/>
      <c r="BQ79" s="240"/>
      <c r="BS79" s="240"/>
      <c r="BT79" s="240"/>
      <c r="BU79" s="304"/>
      <c r="BV79" s="240"/>
      <c r="BX79" s="240"/>
      <c r="BY79" s="240"/>
      <c r="BZ79" s="304"/>
      <c r="CA79" s="240"/>
      <c r="CC79" s="240"/>
      <c r="CD79" s="240"/>
      <c r="CE79" s="304"/>
      <c r="CF79" s="240"/>
      <c r="CH79" s="240"/>
      <c r="CI79" s="240"/>
      <c r="CJ79" s="304"/>
      <c r="CK79" s="240"/>
      <c r="CM79" s="240"/>
      <c r="CN79" s="240"/>
      <c r="CO79" s="304"/>
      <c r="CP79" s="240"/>
      <c r="CR79" s="240"/>
      <c r="CS79" s="240"/>
      <c r="CT79" s="304"/>
      <c r="CU79" s="240"/>
      <c r="CW79" s="240"/>
      <c r="CX79" s="240"/>
      <c r="CY79" s="304"/>
      <c r="CZ79" s="240"/>
      <c r="DB79" s="240"/>
      <c r="DC79" s="240"/>
      <c r="DD79" s="304"/>
      <c r="DE79" s="240"/>
      <c r="DG79" s="240"/>
      <c r="DH79" s="240"/>
      <c r="DI79" s="304"/>
      <c r="DJ79" s="240"/>
      <c r="DM79" s="222"/>
      <c r="DN79" s="222"/>
      <c r="DO79" s="304"/>
      <c r="DP79" s="240"/>
    </row>
    <row r="80" spans="1:120" s="199" customFormat="1">
      <c r="A80" s="221" t="s">
        <v>188</v>
      </c>
      <c r="B80" s="221"/>
      <c r="D80" s="208"/>
      <c r="J80" s="316"/>
      <c r="K80" s="316"/>
      <c r="N80" s="222">
        <f t="shared" si="45"/>
        <v>0</v>
      </c>
      <c r="O80" s="222"/>
      <c r="P80" s="226"/>
      <c r="Q80" s="222"/>
      <c r="S80" s="222"/>
      <c r="T80" s="222"/>
      <c r="U80" s="226"/>
      <c r="V80" s="222"/>
      <c r="X80" s="222"/>
      <c r="Y80" s="222"/>
      <c r="Z80" s="226"/>
      <c r="AA80" s="222"/>
      <c r="AC80" s="222"/>
      <c r="AD80" s="222"/>
      <c r="AE80" s="226"/>
      <c r="AF80" s="222"/>
      <c r="AG80" s="201"/>
      <c r="AH80" s="222"/>
      <c r="AI80" s="222"/>
      <c r="AJ80" s="240"/>
      <c r="AK80" s="240"/>
      <c r="AL80" s="316"/>
      <c r="AM80" s="316"/>
      <c r="AO80" s="222">
        <f t="shared" si="42"/>
        <v>0</v>
      </c>
      <c r="AP80" s="222">
        <f t="shared" si="42"/>
        <v>0</v>
      </c>
      <c r="AQ80" s="226"/>
      <c r="AR80" s="222" t="e">
        <f>SUM(AW80,BB80,BG80,#REF!)</f>
        <v>#REF!</v>
      </c>
      <c r="AT80" s="222"/>
      <c r="AU80" s="222"/>
      <c r="AV80" s="226"/>
      <c r="AW80" s="222"/>
      <c r="AY80" s="222"/>
      <c r="AZ80" s="222"/>
      <c r="BA80" s="226"/>
      <c r="BB80" s="222"/>
      <c r="BD80" s="222"/>
      <c r="BE80" s="222"/>
      <c r="BF80" s="226"/>
      <c r="BG80" s="222"/>
      <c r="BH80" s="201"/>
      <c r="BI80" s="222"/>
      <c r="BJ80" s="222"/>
      <c r="BK80" s="314"/>
      <c r="BL80" s="314"/>
      <c r="BN80" s="240"/>
      <c r="BO80" s="240"/>
      <c r="BP80" s="240"/>
      <c r="BQ80" s="240"/>
      <c r="BS80" s="240"/>
      <c r="BT80" s="240"/>
      <c r="BU80" s="240"/>
      <c r="BV80" s="240"/>
      <c r="BX80" s="240"/>
      <c r="BY80" s="240"/>
      <c r="BZ80" s="240"/>
      <c r="CA80" s="240"/>
      <c r="CC80" s="240"/>
      <c r="CD80" s="240"/>
      <c r="CE80" s="240"/>
      <c r="CF80" s="240"/>
      <c r="CH80" s="240"/>
      <c r="CI80" s="240"/>
      <c r="CJ80" s="240"/>
      <c r="CK80" s="240"/>
      <c r="CM80" s="240"/>
      <c r="CN80" s="240"/>
      <c r="CO80" s="240"/>
      <c r="CP80" s="240"/>
      <c r="CR80" s="240"/>
      <c r="CS80" s="240"/>
      <c r="CT80" s="240"/>
      <c r="CU80" s="240"/>
      <c r="CW80" s="240"/>
      <c r="CX80" s="240"/>
      <c r="CY80" s="240"/>
      <c r="CZ80" s="240"/>
      <c r="DB80" s="240"/>
      <c r="DC80" s="240"/>
      <c r="DD80" s="240"/>
      <c r="DE80" s="240"/>
      <c r="DG80" s="240"/>
      <c r="DH80" s="240"/>
      <c r="DI80" s="240"/>
      <c r="DJ80" s="240"/>
      <c r="DM80" s="222">
        <f>SUM(N80,BN80,CM80)</f>
        <v>0</v>
      </c>
      <c r="DN80" s="222">
        <f>SUM(O80,BO80,CN80)</f>
        <v>0</v>
      </c>
      <c r="DO80" s="240"/>
      <c r="DP80" s="240"/>
    </row>
    <row r="81" spans="1:120" s="202" customFormat="1">
      <c r="A81" s="284" t="s">
        <v>189</v>
      </c>
      <c r="B81" s="285"/>
      <c r="C81" s="207"/>
      <c r="D81" s="309">
        <f>S81+X81+AC81+AH81</f>
        <v>262</v>
      </c>
      <c r="E81" s="285"/>
      <c r="F81" s="285"/>
      <c r="G81" s="285"/>
      <c r="H81" s="285"/>
      <c r="I81" s="207"/>
      <c r="J81" s="331"/>
      <c r="K81" s="314"/>
      <c r="L81" s="201"/>
      <c r="M81" s="207"/>
      <c r="N81" s="286">
        <f>SUM(N17:N80)-N42</f>
        <v>243</v>
      </c>
      <c r="O81" s="287">
        <f>SUM(T81,Y81,AD81,)</f>
        <v>1216</v>
      </c>
      <c r="P81" s="287">
        <f>SUM(P17:P80)</f>
        <v>0</v>
      </c>
      <c r="Q81" s="222">
        <f t="shared" si="47"/>
        <v>0</v>
      </c>
      <c r="R81" s="207"/>
      <c r="S81" s="288">
        <f>SUM(S17:S80)-S42</f>
        <v>84</v>
      </c>
      <c r="T81" s="287">
        <v>384</v>
      </c>
      <c r="U81" s="287">
        <f>SUM(U17:U80)</f>
        <v>0</v>
      </c>
      <c r="V81" s="287">
        <f>SUM(V17:V80)</f>
        <v>0</v>
      </c>
      <c r="W81" s="207"/>
      <c r="X81" s="288">
        <f>SUM(X17:X80)</f>
        <v>97</v>
      </c>
      <c r="Y81" s="287">
        <v>416</v>
      </c>
      <c r="Z81" s="287">
        <f>SUM(Z17:Z80)</f>
        <v>0</v>
      </c>
      <c r="AA81" s="287">
        <f>SUM(AA17:AA80)</f>
        <v>0</v>
      </c>
      <c r="AB81" s="207"/>
      <c r="AC81" s="288">
        <f>SUM(AC17:AC80)</f>
        <v>48</v>
      </c>
      <c r="AD81" s="287">
        <v>416</v>
      </c>
      <c r="AE81" s="287">
        <f>SUM(AE17:AE80)</f>
        <v>0</v>
      </c>
      <c r="AF81" s="287">
        <f>SUM(AF17:AF80)</f>
        <v>0</v>
      </c>
      <c r="AG81" s="201"/>
      <c r="AH81" s="288">
        <f>SUM(AH17:AH80)</f>
        <v>33</v>
      </c>
      <c r="AI81" s="287">
        <v>232</v>
      </c>
      <c r="AJ81" s="287">
        <f>SUM(AJ17:AJ80)</f>
        <v>0</v>
      </c>
      <c r="AK81" s="287">
        <f>SUM(AK17:AK80)</f>
        <v>0</v>
      </c>
      <c r="AL81" s="331"/>
      <c r="AM81" s="314"/>
      <c r="AN81" s="201"/>
      <c r="AO81" s="240"/>
      <c r="AP81" s="240"/>
      <c r="AQ81" s="240"/>
      <c r="AR81" s="240"/>
      <c r="AS81" s="199"/>
      <c r="AT81" s="240"/>
      <c r="AU81" s="240"/>
      <c r="AV81" s="240"/>
      <c r="AW81" s="240"/>
      <c r="AX81" s="199"/>
      <c r="AY81" s="240"/>
      <c r="AZ81" s="240"/>
      <c r="BA81" s="240"/>
      <c r="BB81" s="240"/>
      <c r="BC81" s="199"/>
      <c r="BD81" s="240"/>
      <c r="BE81" s="240"/>
      <c r="BF81" s="240"/>
      <c r="BG81" s="240"/>
      <c r="BH81" s="199"/>
      <c r="BI81" s="240"/>
      <c r="BJ81" s="240"/>
      <c r="BK81" s="315"/>
      <c r="BL81" s="315"/>
      <c r="BM81" s="201"/>
      <c r="BN81" s="306">
        <f>SUM(BN17:BN80)</f>
        <v>69</v>
      </c>
      <c r="BO81" s="287">
        <f>SUM(BO17:BO80)</f>
        <v>1104</v>
      </c>
      <c r="BP81" s="287">
        <f>SUM(BP17:BP80)</f>
        <v>6</v>
      </c>
      <c r="BQ81" s="287">
        <f t="shared" ref="BQ81" si="59">SUM(BV81,CA81,CF81,CK81)</f>
        <v>0</v>
      </c>
      <c r="BR81" s="201"/>
      <c r="BS81" s="288">
        <f>SUM(BS17:BS80)-BS42</f>
        <v>28</v>
      </c>
      <c r="BT81" s="287">
        <f>SUM(BT17:BT80)</f>
        <v>248</v>
      </c>
      <c r="BU81" s="287">
        <f>SUM(BU17:BU80)</f>
        <v>0</v>
      </c>
      <c r="BV81" s="287">
        <f>SUM(BV17:BV80)</f>
        <v>0</v>
      </c>
      <c r="BW81" s="207"/>
      <c r="BX81" s="288">
        <f>SUM(BX17:BX80)-BX42</f>
        <v>20</v>
      </c>
      <c r="BY81" s="287">
        <f>SUM(BY17:BY80)</f>
        <v>320</v>
      </c>
      <c r="BZ81" s="287">
        <f>SUM(BZ17:BZ80)</f>
        <v>4</v>
      </c>
      <c r="CA81" s="287">
        <f>SUM(CA17:CA80)</f>
        <v>0</v>
      </c>
      <c r="CB81" s="207"/>
      <c r="CC81" s="288">
        <f>SUM(CC17:CC80)-CC42</f>
        <v>10</v>
      </c>
      <c r="CD81" s="287">
        <f>SUM(CD17:CD80)</f>
        <v>344</v>
      </c>
      <c r="CE81" s="287">
        <f>SUM(CE17:CE80)</f>
        <v>0</v>
      </c>
      <c r="CF81" s="287">
        <f>SUM(CF17:CF80)</f>
        <v>0</v>
      </c>
      <c r="CG81" s="201"/>
      <c r="CH81" s="288">
        <f>SUM(CH17:CH80)-CH42</f>
        <v>0</v>
      </c>
      <c r="CI81" s="287">
        <f>SUM(CI17:CI80)</f>
        <v>192</v>
      </c>
      <c r="CJ81" s="287">
        <f>SUM(CJ17:CJ80)</f>
        <v>2</v>
      </c>
      <c r="CK81" s="287">
        <f>SUM(CK17:CK80)</f>
        <v>0</v>
      </c>
      <c r="CL81" s="201"/>
      <c r="CM81" s="287">
        <f>SUM(CM17:CM80)</f>
        <v>0</v>
      </c>
      <c r="CN81" s="287">
        <f>SUM(CN17:CN80)</f>
        <v>0</v>
      </c>
      <c r="CO81" s="287">
        <f>SUM(CO17:CO80)</f>
        <v>0</v>
      </c>
      <c r="CP81" s="287">
        <f t="shared" ref="CP81" si="60">SUM(CU81,CZ81,DE81,DJ81)</f>
        <v>0</v>
      </c>
      <c r="CR81" s="288">
        <f>SUM(CR17:CR80)</f>
        <v>0</v>
      </c>
      <c r="CS81" s="287">
        <f>SUM(CS17:CS80)</f>
        <v>0</v>
      </c>
      <c r="CT81" s="287">
        <f>SUM(CT17:CT80)</f>
        <v>0</v>
      </c>
      <c r="CU81" s="287">
        <f>SUM(CU17:CU80)</f>
        <v>0</v>
      </c>
      <c r="CV81" s="207"/>
      <c r="CW81" s="288">
        <f>SUM(CW17:CW80)</f>
        <v>0</v>
      </c>
      <c r="CX81" s="287">
        <f>SUM(CX17:CX80)</f>
        <v>0</v>
      </c>
      <c r="CY81" s="287">
        <f>SUM(CY17:CY80)</f>
        <v>0</v>
      </c>
      <c r="CZ81" s="287">
        <f>SUM(CZ17:CZ80)</f>
        <v>0</v>
      </c>
      <c r="DA81" s="207"/>
      <c r="DB81" s="288">
        <f>SUM(DB17:DB80)</f>
        <v>0</v>
      </c>
      <c r="DC81" s="287">
        <f>SUM(DC17:DC80)</f>
        <v>0</v>
      </c>
      <c r="DD81" s="287">
        <f>SUM(DD17:DD80)</f>
        <v>0</v>
      </c>
      <c r="DE81" s="287">
        <f>SUM(DE17:DE80)</f>
        <v>0</v>
      </c>
      <c r="DF81" s="201"/>
      <c r="DG81" s="288">
        <f>SUM(DG17:DG80)</f>
        <v>0</v>
      </c>
      <c r="DH81" s="287">
        <f>SUM(DH17:DH80)</f>
        <v>0</v>
      </c>
      <c r="DI81" s="287">
        <f>SUM(DI17:DI80)</f>
        <v>0</v>
      </c>
      <c r="DJ81" s="287">
        <f>SUM(DJ17:DJ80)</f>
        <v>0</v>
      </c>
      <c r="DK81" s="201"/>
      <c r="DL81" s="201"/>
      <c r="DM81" s="222">
        <f>SUM(N81,BN81,CM81)</f>
        <v>312</v>
      </c>
      <c r="DN81" s="222">
        <f>AI81</f>
        <v>232</v>
      </c>
      <c r="DO81" s="287" t="e">
        <f>SUM(DO17:DO80)</f>
        <v>#REF!</v>
      </c>
      <c r="DP81" s="287" t="e">
        <f>SUM(DP17:DP78)</f>
        <v>#REF!</v>
      </c>
    </row>
    <row r="82" spans="1:120">
      <c r="AO82" s="306">
        <f>SUM(AO17:AO81)</f>
        <v>213</v>
      </c>
      <c r="AP82" s="287">
        <f>SUM(AU82,AZ82,BE82)</f>
        <v>976</v>
      </c>
      <c r="AQ82" s="287" t="e">
        <f>SUM(AQ17:AQ81)</f>
        <v>#REF!</v>
      </c>
      <c r="AR82" s="287" t="e">
        <f>SUM(AW82,BB82,BG82,#REF!)</f>
        <v>#REF!</v>
      </c>
      <c r="AS82" s="207"/>
      <c r="AT82" s="288">
        <f>SUM(AT17:AT40)-AT42</f>
        <v>66</v>
      </c>
      <c r="AU82" s="287">
        <v>400</v>
      </c>
      <c r="AV82" s="287">
        <f>SUM(AV17:AV81)</f>
        <v>0</v>
      </c>
      <c r="AW82" s="287">
        <f>SUM(AW17:AW81)</f>
        <v>0</v>
      </c>
      <c r="AX82" s="207"/>
      <c r="AY82" s="288">
        <f>SUM(AY17:AY81)-AY42</f>
        <v>91</v>
      </c>
      <c r="AZ82" s="287">
        <v>400</v>
      </c>
      <c r="BA82" s="287">
        <f>SUM(BA17:BA81)</f>
        <v>0</v>
      </c>
      <c r="BB82" s="287">
        <f>SUM(BB17:BB81)</f>
        <v>0</v>
      </c>
      <c r="BC82" s="207"/>
      <c r="BD82" s="288">
        <f>SUM(BD17:BD81)-BD42</f>
        <v>35</v>
      </c>
      <c r="BE82" s="287">
        <v>176</v>
      </c>
      <c r="BF82" s="287">
        <f>SUM(BF17:BF81)</f>
        <v>1</v>
      </c>
      <c r="BG82" s="287">
        <f>SUM(BG17:BG81)</f>
        <v>0</v>
      </c>
      <c r="BI82" s="288">
        <f>SUM(BI17:BI81)-BI42</f>
        <v>0</v>
      </c>
      <c r="BJ82" s="287"/>
    </row>
    <row r="83" spans="1:120">
      <c r="A83" s="289" t="s">
        <v>190</v>
      </c>
      <c r="B83" s="285"/>
      <c r="N83" s="399" t="s">
        <v>191</v>
      </c>
      <c r="O83" s="400"/>
      <c r="P83" s="401"/>
      <c r="Q83" s="287">
        <f>SUM(N81:Q81)</f>
        <v>1459</v>
      </c>
      <c r="S83" s="399" t="s">
        <v>192</v>
      </c>
      <c r="T83" s="400"/>
      <c r="U83" s="401"/>
      <c r="V83" s="287">
        <f>SUM(S81:V81)</f>
        <v>468</v>
      </c>
      <c r="X83" s="399" t="s">
        <v>192</v>
      </c>
      <c r="Y83" s="400"/>
      <c r="Z83" s="401"/>
      <c r="AA83" s="287">
        <f>SUM(X81:AA81)</f>
        <v>513</v>
      </c>
      <c r="AC83" s="399" t="s">
        <v>192</v>
      </c>
      <c r="AD83" s="400"/>
      <c r="AE83" s="401"/>
      <c r="AF83" s="287">
        <f>SUM(AC81:AF81)</f>
        <v>464</v>
      </c>
      <c r="AH83" s="399" t="s">
        <v>192</v>
      </c>
      <c r="AI83" s="400"/>
      <c r="AJ83" s="401"/>
      <c r="AK83" s="287">
        <f>SUM(AH81:AK81)</f>
        <v>265</v>
      </c>
      <c r="BN83" s="399" t="s">
        <v>191</v>
      </c>
      <c r="BO83" s="400"/>
      <c r="BP83" s="401"/>
      <c r="BQ83" s="287">
        <f>SUM(BN81:BQ81)</f>
        <v>1179</v>
      </c>
      <c r="BS83" s="399" t="s">
        <v>192</v>
      </c>
      <c r="BT83" s="400"/>
      <c r="BU83" s="401"/>
      <c r="BV83" s="287">
        <f>SUM(BS81:BV81)</f>
        <v>276</v>
      </c>
      <c r="BX83" s="399" t="s">
        <v>192</v>
      </c>
      <c r="BY83" s="400"/>
      <c r="BZ83" s="401"/>
      <c r="CA83" s="287">
        <f>SUM(BX81:CA81)</f>
        <v>344</v>
      </c>
      <c r="CC83" s="399" t="s">
        <v>192</v>
      </c>
      <c r="CD83" s="400"/>
      <c r="CE83" s="401"/>
      <c r="CF83" s="287">
        <f>SUM(CC81:CF81)</f>
        <v>354</v>
      </c>
      <c r="CH83" s="399" t="s">
        <v>192</v>
      </c>
      <c r="CI83" s="400"/>
      <c r="CJ83" s="401"/>
      <c r="CK83" s="287">
        <f>SUM(CH81:CK81)</f>
        <v>194</v>
      </c>
      <c r="CM83" s="399" t="s">
        <v>193</v>
      </c>
      <c r="CN83" s="400"/>
      <c r="CO83" s="401"/>
      <c r="CP83" s="287">
        <f>SUM(CM81:CP81)</f>
        <v>0</v>
      </c>
      <c r="CR83" s="399" t="s">
        <v>192</v>
      </c>
      <c r="CS83" s="400"/>
      <c r="CT83" s="401"/>
      <c r="CU83" s="287">
        <f>SUM(CR81:CU81)</f>
        <v>0</v>
      </c>
      <c r="CW83" s="399" t="s">
        <v>192</v>
      </c>
      <c r="CX83" s="400"/>
      <c r="CY83" s="401"/>
      <c r="CZ83" s="287">
        <f>SUM(CW81:CZ81)</f>
        <v>0</v>
      </c>
      <c r="DB83" s="399" t="s">
        <v>192</v>
      </c>
      <c r="DC83" s="400"/>
      <c r="DD83" s="401"/>
      <c r="DE83" s="287">
        <f>SUM(DB81:DE81)</f>
        <v>0</v>
      </c>
      <c r="DG83" s="399" t="s">
        <v>192</v>
      </c>
      <c r="DH83" s="400"/>
      <c r="DI83" s="401"/>
      <c r="DJ83" s="287">
        <f>SUM(DG81:DJ81)</f>
        <v>0</v>
      </c>
      <c r="DM83" s="399" t="s">
        <v>193</v>
      </c>
      <c r="DN83" s="400"/>
      <c r="DO83" s="401"/>
      <c r="DP83" s="287" t="e">
        <f>SUM(DM81:DP81)</f>
        <v>#REF!</v>
      </c>
    </row>
    <row r="84" spans="1:120">
      <c r="AO84" s="399" t="s">
        <v>191</v>
      </c>
      <c r="AP84" s="400"/>
      <c r="AQ84" s="401"/>
      <c r="AR84" s="287" t="e">
        <f>SUM(AO82:AR82)</f>
        <v>#REF!</v>
      </c>
      <c r="AT84" s="399" t="s">
        <v>192</v>
      </c>
      <c r="AU84" s="400"/>
      <c r="AV84" s="401"/>
      <c r="AW84" s="287">
        <f>+AT82+AU82+AV82+AW82</f>
        <v>466</v>
      </c>
      <c r="AY84" s="399" t="s">
        <v>192</v>
      </c>
      <c r="AZ84" s="400"/>
      <c r="BA84" s="401"/>
      <c r="BB84" s="287">
        <f>+AY82+AZ82+BA82+BB82</f>
        <v>491</v>
      </c>
      <c r="BD84" s="399" t="s">
        <v>192</v>
      </c>
      <c r="BE84" s="400"/>
      <c r="BF84" s="401"/>
      <c r="BG84" s="287">
        <f>+BD82+BE82+BF82+BG82</f>
        <v>212</v>
      </c>
    </row>
    <row r="86" spans="1:120">
      <c r="A86" s="202" t="s">
        <v>38</v>
      </c>
      <c r="B86" s="202"/>
      <c r="D86" s="402" t="str">
        <f>Examenprogramma!$B$35</f>
        <v>30 juni 2018</v>
      </c>
      <c r="E86" s="402"/>
      <c r="F86" s="402"/>
      <c r="G86" s="402"/>
      <c r="H86" s="402"/>
      <c r="N86" s="199"/>
      <c r="O86" s="199"/>
      <c r="P86" s="199"/>
      <c r="Q86" s="199"/>
      <c r="S86" s="199"/>
      <c r="T86" s="199"/>
      <c r="U86" s="199"/>
      <c r="V86" s="199"/>
      <c r="X86" s="199"/>
      <c r="Y86" s="199"/>
      <c r="Z86" s="199"/>
      <c r="AA86" s="199"/>
      <c r="BS86" s="199"/>
      <c r="BT86" s="199"/>
      <c r="BU86" s="199"/>
      <c r="BV86" s="199"/>
      <c r="BX86" s="199"/>
      <c r="BY86" s="199"/>
      <c r="BZ86" s="199"/>
      <c r="CA86" s="199"/>
      <c r="CR86" s="199"/>
      <c r="CS86" s="199"/>
      <c r="CT86" s="199"/>
      <c r="CU86" s="199"/>
      <c r="CW86" s="199"/>
      <c r="CX86" s="199"/>
      <c r="CY86" s="199"/>
      <c r="CZ86" s="199"/>
    </row>
    <row r="87" spans="1:120">
      <c r="A87" s="202" t="s">
        <v>39</v>
      </c>
      <c r="B87" s="202"/>
      <c r="D87" s="403" t="str">
        <f>Examenprogramma!$B$36</f>
        <v>Maasland</v>
      </c>
      <c r="E87" s="403"/>
      <c r="F87" s="403"/>
      <c r="G87" s="403"/>
      <c r="H87" s="403"/>
      <c r="N87" s="199"/>
      <c r="O87" s="199"/>
      <c r="P87" s="199"/>
      <c r="Q87" s="199"/>
      <c r="S87" s="199"/>
      <c r="T87" s="199"/>
      <c r="U87" s="199"/>
      <c r="V87" s="199"/>
      <c r="X87" s="199"/>
      <c r="Y87" s="199"/>
      <c r="Z87" s="199"/>
      <c r="AA87" s="199"/>
      <c r="AT87" s="199"/>
      <c r="AU87" s="199"/>
      <c r="AV87" s="199"/>
      <c r="AW87" s="199"/>
      <c r="AY87" s="199"/>
      <c r="AZ87" s="199"/>
      <c r="BA87" s="199"/>
      <c r="BB87" s="199"/>
      <c r="BS87" s="199"/>
      <c r="BT87" s="199"/>
      <c r="BU87" s="199"/>
      <c r="BV87" s="199"/>
      <c r="BX87" s="199"/>
      <c r="BY87" s="199"/>
      <c r="BZ87" s="199"/>
      <c r="CA87" s="199"/>
      <c r="CR87" s="199"/>
      <c r="CS87" s="199"/>
      <c r="CT87" s="199"/>
      <c r="CU87" s="199"/>
      <c r="CW87" s="199"/>
      <c r="CX87" s="199"/>
      <c r="CY87" s="199"/>
      <c r="CZ87" s="199"/>
    </row>
    <row r="88" spans="1:120">
      <c r="A88" s="202" t="s">
        <v>40</v>
      </c>
      <c r="B88" s="202"/>
      <c r="D88" s="389" t="str">
        <f>Examenprogramma!$B$37</f>
        <v>A. Reijm</v>
      </c>
      <c r="E88" s="389"/>
      <c r="F88" s="389"/>
      <c r="G88" s="389"/>
      <c r="H88" s="389"/>
      <c r="N88" s="199"/>
      <c r="O88" s="199"/>
      <c r="P88" s="199"/>
      <c r="Q88" s="199"/>
      <c r="S88" s="199"/>
      <c r="T88" s="199"/>
      <c r="U88" s="199"/>
      <c r="V88" s="199"/>
      <c r="X88" s="199"/>
      <c r="Y88" s="199"/>
      <c r="Z88" s="199"/>
      <c r="AA88" s="199"/>
      <c r="AT88" s="199"/>
      <c r="AU88" s="199"/>
      <c r="AV88" s="199"/>
      <c r="AW88" s="199"/>
      <c r="AY88" s="199"/>
      <c r="AZ88" s="199"/>
      <c r="BA88" s="199"/>
      <c r="BB88" s="199"/>
      <c r="BS88" s="199"/>
      <c r="BT88" s="199"/>
      <c r="BU88" s="199"/>
      <c r="BV88" s="199"/>
      <c r="BX88" s="199"/>
      <c r="BY88" s="199"/>
      <c r="BZ88" s="199"/>
      <c r="CA88" s="199"/>
      <c r="CR88" s="199"/>
      <c r="CS88" s="199"/>
      <c r="CT88" s="199"/>
      <c r="CU88" s="199"/>
      <c r="CW88" s="199"/>
      <c r="CX88" s="199"/>
      <c r="CY88" s="199"/>
      <c r="CZ88" s="199"/>
    </row>
    <row r="89" spans="1:120">
      <c r="AT89" s="199"/>
      <c r="AU89" s="199"/>
      <c r="AV89" s="199"/>
      <c r="AW89" s="199"/>
      <c r="AY89" s="199"/>
      <c r="AZ89" s="199"/>
      <c r="BA89" s="199"/>
      <c r="BB89" s="199"/>
    </row>
    <row r="102" spans="4:4">
      <c r="D102" s="229"/>
    </row>
  </sheetData>
  <mergeCells count="145">
    <mergeCell ref="S5:X5"/>
    <mergeCell ref="S7:X7"/>
    <mergeCell ref="AT5:AY5"/>
    <mergeCell ref="AT7:AY7"/>
    <mergeCell ref="D7:G7"/>
    <mergeCell ref="D8:G8"/>
    <mergeCell ref="D9:G9"/>
    <mergeCell ref="D3:G3"/>
    <mergeCell ref="D4:G4"/>
    <mergeCell ref="D5:G5"/>
    <mergeCell ref="D6:G6"/>
    <mergeCell ref="DP13:DP14"/>
    <mergeCell ref="CP13:CP14"/>
    <mergeCell ref="DJ13:DJ14"/>
    <mergeCell ref="DM13:DM14"/>
    <mergeCell ref="DN13:DN14"/>
    <mergeCell ref="DO13:DO14"/>
    <mergeCell ref="D10:G10"/>
    <mergeCell ref="D11:G11"/>
    <mergeCell ref="BV13:BV14"/>
    <mergeCell ref="BX13:BX14"/>
    <mergeCell ref="BY13:BY14"/>
    <mergeCell ref="BZ13:BZ14"/>
    <mergeCell ref="CA13:CA14"/>
    <mergeCell ref="CC13:CC14"/>
    <mergeCell ref="CD13:CD14"/>
    <mergeCell ref="CE13:CE14"/>
    <mergeCell ref="CY13:CY14"/>
    <mergeCell ref="CJ13:CJ14"/>
    <mergeCell ref="CK13:CK14"/>
    <mergeCell ref="CF13:CF14"/>
    <mergeCell ref="CM12:CO12"/>
    <mergeCell ref="CM13:CM14"/>
    <mergeCell ref="CN13:CN14"/>
    <mergeCell ref="CO13:CO14"/>
    <mergeCell ref="CR83:CT83"/>
    <mergeCell ref="CW83:CY83"/>
    <mergeCell ref="DB83:DD83"/>
    <mergeCell ref="DG83:DI83"/>
    <mergeCell ref="DM83:DO83"/>
    <mergeCell ref="CR12:CT12"/>
    <mergeCell ref="CW12:CY12"/>
    <mergeCell ref="DB12:DD12"/>
    <mergeCell ref="DG12:DI12"/>
    <mergeCell ref="DM12:DO12"/>
    <mergeCell ref="CR13:CR14"/>
    <mergeCell ref="CS13:CS14"/>
    <mergeCell ref="CT13:CT14"/>
    <mergeCell ref="CU13:CU14"/>
    <mergeCell ref="CW13:CW14"/>
    <mergeCell ref="CX13:CX14"/>
    <mergeCell ref="CZ13:CZ14"/>
    <mergeCell ref="DB13:DB14"/>
    <mergeCell ref="DC13:DC14"/>
    <mergeCell ref="DD13:DD14"/>
    <mergeCell ref="DE13:DE14"/>
    <mergeCell ref="DG13:DG14"/>
    <mergeCell ref="DH13:DH14"/>
    <mergeCell ref="DI13:DI14"/>
    <mergeCell ref="CM83:CO83"/>
    <mergeCell ref="B12:B14"/>
    <mergeCell ref="BN83:BP83"/>
    <mergeCell ref="BS83:BU83"/>
    <mergeCell ref="BX83:BZ83"/>
    <mergeCell ref="CC83:CE83"/>
    <mergeCell ref="CH83:CJ83"/>
    <mergeCell ref="N83:P83"/>
    <mergeCell ref="S83:U83"/>
    <mergeCell ref="X83:Z83"/>
    <mergeCell ref="AC83:AE83"/>
    <mergeCell ref="AH83:AJ83"/>
    <mergeCell ref="AK13:AK14"/>
    <mergeCell ref="BQ13:BQ14"/>
    <mergeCell ref="AI13:AI14"/>
    <mergeCell ref="CH13:CH14"/>
    <mergeCell ref="CI13:CI14"/>
    <mergeCell ref="BS12:BU12"/>
    <mergeCell ref="BX12:BZ12"/>
    <mergeCell ref="CC12:CE12"/>
    <mergeCell ref="CH12:CJ12"/>
    <mergeCell ref="BS13:BS14"/>
    <mergeCell ref="BT13:BT14"/>
    <mergeCell ref="BU13:BU14"/>
    <mergeCell ref="A13:A14"/>
    <mergeCell ref="AH13:AH14"/>
    <mergeCell ref="U13:U14"/>
    <mergeCell ref="V13:V14"/>
    <mergeCell ref="X12:Z12"/>
    <mergeCell ref="X13:X14"/>
    <mergeCell ref="Y13:Y14"/>
    <mergeCell ref="Z13:Z14"/>
    <mergeCell ref="AA13:AA14"/>
    <mergeCell ref="E12:E14"/>
    <mergeCell ref="F12:F14"/>
    <mergeCell ref="G12:G14"/>
    <mergeCell ref="H12:H14"/>
    <mergeCell ref="O13:O14"/>
    <mergeCell ref="P13:P14"/>
    <mergeCell ref="Q13:Q14"/>
    <mergeCell ref="S12:U12"/>
    <mergeCell ref="S13:S14"/>
    <mergeCell ref="T13:T14"/>
    <mergeCell ref="D12:D14"/>
    <mergeCell ref="AC13:AC14"/>
    <mergeCell ref="AD13:AD14"/>
    <mergeCell ref="AF13:AF14"/>
    <mergeCell ref="AO12:AQ12"/>
    <mergeCell ref="AT12:AV12"/>
    <mergeCell ref="AY12:BA12"/>
    <mergeCell ref="BD12:BF12"/>
    <mergeCell ref="AO13:AO14"/>
    <mergeCell ref="AP13:AP14"/>
    <mergeCell ref="AQ13:AQ14"/>
    <mergeCell ref="AR13:AR14"/>
    <mergeCell ref="AT13:AT14"/>
    <mergeCell ref="AU13:AU14"/>
    <mergeCell ref="AV13:AV14"/>
    <mergeCell ref="AW13:AW14"/>
    <mergeCell ref="AY13:AY14"/>
    <mergeCell ref="AZ13:AZ14"/>
    <mergeCell ref="BA13:BA14"/>
    <mergeCell ref="D88:H88"/>
    <mergeCell ref="BN12:BP12"/>
    <mergeCell ref="AH12:AJ12"/>
    <mergeCell ref="AC12:AE12"/>
    <mergeCell ref="AE13:AE14"/>
    <mergeCell ref="AJ13:AJ14"/>
    <mergeCell ref="BP13:BP14"/>
    <mergeCell ref="BN13:BN14"/>
    <mergeCell ref="BO13:BO14"/>
    <mergeCell ref="N12:P12"/>
    <mergeCell ref="N13:N14"/>
    <mergeCell ref="BB13:BB14"/>
    <mergeCell ref="BD13:BD14"/>
    <mergeCell ref="BE13:BE14"/>
    <mergeCell ref="BF13:BF14"/>
    <mergeCell ref="BG13:BG14"/>
    <mergeCell ref="BI13:BI14"/>
    <mergeCell ref="BJ13:BJ14"/>
    <mergeCell ref="AO84:AQ84"/>
    <mergeCell ref="AT84:AV84"/>
    <mergeCell ref="AY84:BA84"/>
    <mergeCell ref="BD84:BF84"/>
    <mergeCell ref="D86:H86"/>
    <mergeCell ref="D87:H87"/>
  </mergeCells>
  <dataValidations xWindow="138" yWindow="592" count="7">
    <dataValidation type="list" allowBlank="1" showInputMessage="1" showErrorMessage="1" sqref="A63:B71" xr:uid="{00000000-0002-0000-0100-000000000000}">
      <formula1>Examinering</formula1>
    </dataValidation>
    <dataValidation type="list" allowBlank="1" showInputMessage="1" showErrorMessage="1" prompt="Selecteer het examenonderdeel" sqref="A62:B62" xr:uid="{00000000-0002-0000-0100-000001000000}">
      <formula1>Examinering</formula1>
    </dataValidation>
    <dataValidation type="list" allowBlank="1" showErrorMessage="1" prompt="Selecteer het examenonderdeel" sqref="D35:H35 M44:M48 M74:M79 M37:M39 AL37:AL39 AL44:AL48 M41 I37:J39 I74:J79 I44:J48 AL29:AL35 I29:J35 M29:M35 I41:J41 AL41 AL74:AL79" xr:uid="{00000000-0002-0000-0100-000002000000}">
      <formula1>Examinering</formula1>
    </dataValidation>
    <dataValidation allowBlank="1" showInputMessage="1" showErrorMessage="1" prompt="Selecteer het examenonderdeel" sqref="A51:B51" xr:uid="{00000000-0002-0000-0100-000003000000}"/>
    <dataValidation allowBlank="1" showErrorMessage="1" prompt="Selecteer het examenonderdeel" sqref="M40 AL40 I40:J40 J17 AL17 AL19:AL26 I17:I26 M17:M26 J19:J26" xr:uid="{00000000-0002-0000-0100-000004000000}"/>
    <dataValidation type="list" allowBlank="1" showErrorMessage="1" prompt="Selecteer het examenonderdeel" sqref="D51:H59 D37:H41 D44:H48" xr:uid="{00000000-0002-0000-0100-000006000000}">
      <formula1>$A$12:$A$31</formula1>
    </dataValidation>
    <dataValidation type="list" allowBlank="1" showInputMessage="1" showErrorMessage="1" sqref="E17:H26" xr:uid="{00000000-0002-0000-0100-000005000000}">
      <formula1>$A$12:$A$31</formula1>
    </dataValidation>
  </dataValidations>
  <hyperlinks>
    <hyperlink ref="A29" r:id="rId1" display="Beroepsgericht vak 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39" r:id="rId5" display="Beroepsgericht vak 3" xr:uid="{00000000-0004-0000-0100-000005000000}"/>
  </hyperlinks>
  <pageMargins left="7.874015748031496E-2" right="7.874015748031496E-2" top="0.47244094488188981" bottom="0.47244094488188981" header="0.31496062992125984" footer="0.31496062992125984"/>
  <pageSetup paperSize="8" scale="65" orientation="landscape" cellComments="asDisplayed" r:id="rId6"/>
  <legacyDrawing r:id="rId7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ErrorMessage="1" prompt="Selecteer het examenonderdeel" xr:uid="{00000000-0002-0000-0100-000008000000}">
          <x14:formula1>
            <xm:f>Examenprogramma!$A$12:$A$32</xm:f>
          </x14:formula1>
          <xm:sqref>D74:H79</xm:sqref>
        </x14:dataValidation>
        <x14:dataValidation type="list" errorStyle="warning" showInputMessage="1" showErrorMessage="1" xr:uid="{00000000-0002-0000-0100-000009000000}">
          <x14:formula1>
            <xm:f>Examenprogramma!$A$12:$A$32</xm:f>
          </x14:formula1>
          <xm:sqref>D17</xm:sqref>
        </x14:dataValidation>
        <x14:dataValidation type="list" allowBlank="1" showInputMessage="1" showErrorMessage="1" prompt="Selecteer het examenonderdeel" xr:uid="{00000000-0002-0000-0100-00000A000000}">
          <x14:formula1>
            <xm:f>Examenprogramma!$A$12:$A$32</xm:f>
          </x14:formula1>
          <xm:sqref>D29:H34</xm:sqref>
        </x14:dataValidation>
        <x14:dataValidation type="list" allowBlank="1" showInputMessage="1" showErrorMessage="1" xr:uid="{00000000-0002-0000-0100-000007000000}">
          <x14:formula1>
            <xm:f>Examenprogramma!$A$12:$A$32</xm:f>
          </x14:formula1>
          <xm:sqref>D18:D26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zoomScale="70" zoomScaleNormal="70" workbookViewId="0">
      <selection activeCell="D36" sqref="D36"/>
    </sheetView>
  </sheetViews>
  <sheetFormatPr defaultColWidth="8.85546875" defaultRowHeight="14.45"/>
  <cols>
    <col min="1" max="1" width="32.7109375" style="294" customWidth="1"/>
    <col min="2" max="2" width="58.28515625" style="294" customWidth="1"/>
    <col min="3" max="3" width="52.140625" style="294" customWidth="1"/>
    <col min="4" max="5" width="32.7109375" style="294" customWidth="1"/>
    <col min="6" max="6" width="20.140625" style="294" customWidth="1"/>
    <col min="7" max="16384" width="8.85546875" style="294"/>
  </cols>
  <sheetData>
    <row r="1" spans="1:6" s="293" customFormat="1" ht="15.6">
      <c r="A1" s="431" t="s">
        <v>194</v>
      </c>
      <c r="B1" s="431"/>
      <c r="C1" s="431"/>
      <c r="D1" s="431"/>
      <c r="E1" s="431"/>
      <c r="F1" s="431"/>
    </row>
    <row r="2" spans="1:6">
      <c r="A2" s="302" t="s">
        <v>195</v>
      </c>
      <c r="B2" s="430" t="str">
        <f>+Opleidingsplan!D3</f>
        <v>MBO | Maasland</v>
      </c>
      <c r="C2" s="430"/>
      <c r="D2" s="430"/>
      <c r="E2" s="430"/>
      <c r="F2" s="430"/>
    </row>
    <row r="3" spans="1:6">
      <c r="A3" s="302" t="s">
        <v>196</v>
      </c>
      <c r="B3" s="430" t="str">
        <f>B36</f>
        <v>Maasland</v>
      </c>
      <c r="C3" s="430"/>
      <c r="D3" s="430"/>
      <c r="E3" s="430"/>
      <c r="F3" s="430"/>
    </row>
    <row r="4" spans="1:6">
      <c r="A4" s="302" t="s">
        <v>2</v>
      </c>
      <c r="B4" s="430" t="str">
        <f>+Opleidingsplan!D5</f>
        <v>Hovenier niveau 2 (1e jaar BOL, 2e jaar BBL)</v>
      </c>
      <c r="C4" s="430"/>
      <c r="D4" s="430"/>
      <c r="E4" s="430"/>
      <c r="F4" s="430"/>
    </row>
    <row r="5" spans="1:6">
      <c r="A5" s="302" t="s">
        <v>1</v>
      </c>
      <c r="B5" s="430" t="str">
        <f>+Opleidingsplan!D6</f>
        <v>2019-2020</v>
      </c>
      <c r="C5" s="430"/>
      <c r="D5" s="430"/>
      <c r="E5" s="430"/>
      <c r="F5" s="430"/>
    </row>
    <row r="6" spans="1:6" ht="14.45" customHeight="1">
      <c r="A6" s="302" t="s">
        <v>9</v>
      </c>
      <c r="B6" s="430" t="str">
        <f>+Opleidingsplan!D7</f>
        <v>Groene ruimte 23171 (Medewerker hovenier)</v>
      </c>
      <c r="C6" s="430"/>
      <c r="D6" s="430"/>
      <c r="E6" s="430"/>
      <c r="F6" s="430"/>
    </row>
    <row r="7" spans="1:6">
      <c r="A7" s="302" t="s">
        <v>8</v>
      </c>
      <c r="B7" s="430">
        <f>+Opleidingsplan!D8</f>
        <v>25452</v>
      </c>
      <c r="C7" s="430"/>
      <c r="D7" s="430"/>
      <c r="E7" s="430"/>
      <c r="F7" s="430"/>
    </row>
    <row r="8" spans="1:6">
      <c r="A8" s="302" t="s">
        <v>12</v>
      </c>
      <c r="B8" s="430" t="str">
        <f>+Opleidingsplan!D9</f>
        <v>BBL</v>
      </c>
      <c r="C8" s="430"/>
      <c r="D8" s="430"/>
      <c r="E8" s="430"/>
      <c r="F8" s="430"/>
    </row>
    <row r="9" spans="1:6">
      <c r="A9" s="302" t="s">
        <v>13</v>
      </c>
      <c r="B9" s="430">
        <f>+Opleidingsplan!D10</f>
        <v>2</v>
      </c>
      <c r="C9" s="430"/>
      <c r="D9" s="430"/>
      <c r="E9" s="430"/>
      <c r="F9" s="430"/>
    </row>
    <row r="10" spans="1:6">
      <c r="A10" s="295"/>
    </row>
    <row r="11" spans="1:6" s="297" customFormat="1" ht="73.900000000000006" customHeight="1">
      <c r="A11" s="296" t="s">
        <v>197</v>
      </c>
      <c r="B11" s="296" t="s">
        <v>198</v>
      </c>
      <c r="C11" s="296" t="s">
        <v>199</v>
      </c>
      <c r="D11" s="296" t="s">
        <v>200</v>
      </c>
      <c r="E11" s="296" t="s">
        <v>201</v>
      </c>
      <c r="F11" s="296" t="s">
        <v>202</v>
      </c>
    </row>
    <row r="12" spans="1:6" s="300" customFormat="1" ht="37.9" customHeight="1">
      <c r="A12" s="298" t="s">
        <v>105</v>
      </c>
      <c r="B12" s="298" t="s">
        <v>203</v>
      </c>
      <c r="C12" s="298" t="s">
        <v>203</v>
      </c>
      <c r="D12" s="298" t="s">
        <v>204</v>
      </c>
      <c r="E12" s="432" t="s">
        <v>205</v>
      </c>
      <c r="F12" s="299" t="s">
        <v>206</v>
      </c>
    </row>
    <row r="13" spans="1:6" s="300" customFormat="1" ht="37.9" customHeight="1">
      <c r="A13" s="298" t="s">
        <v>106</v>
      </c>
      <c r="B13" s="298" t="s">
        <v>203</v>
      </c>
      <c r="C13" s="298" t="s">
        <v>203</v>
      </c>
      <c r="D13" s="298" t="s">
        <v>204</v>
      </c>
      <c r="E13" s="433"/>
      <c r="F13" s="299" t="s">
        <v>207</v>
      </c>
    </row>
    <row r="14" spans="1:6" s="300" customFormat="1" ht="37.9" customHeight="1">
      <c r="A14" s="298" t="s">
        <v>175</v>
      </c>
      <c r="B14" s="298" t="s">
        <v>203</v>
      </c>
      <c r="C14" s="298" t="s">
        <v>203</v>
      </c>
      <c r="D14" s="298" t="s">
        <v>204</v>
      </c>
      <c r="E14" s="433"/>
      <c r="F14" s="299" t="s">
        <v>208</v>
      </c>
    </row>
    <row r="15" spans="1:6" s="300" customFormat="1" ht="37.9" customHeight="1">
      <c r="A15" s="298" t="s">
        <v>108</v>
      </c>
      <c r="B15" s="298" t="s">
        <v>203</v>
      </c>
      <c r="C15" s="298" t="s">
        <v>203</v>
      </c>
      <c r="D15" s="298" t="s">
        <v>204</v>
      </c>
      <c r="E15" s="433"/>
      <c r="F15" s="299" t="s">
        <v>208</v>
      </c>
    </row>
    <row r="16" spans="1:6" s="300" customFormat="1" ht="37.9" customHeight="1">
      <c r="A16" s="298" t="s">
        <v>115</v>
      </c>
      <c r="B16" s="298" t="s">
        <v>203</v>
      </c>
      <c r="C16" s="298" t="s">
        <v>203</v>
      </c>
      <c r="D16" s="298" t="s">
        <v>204</v>
      </c>
      <c r="E16" s="434"/>
      <c r="F16" s="299" t="s">
        <v>206</v>
      </c>
    </row>
    <row r="17" spans="1:6" s="300" customFormat="1" ht="57.6">
      <c r="A17" s="298" t="s">
        <v>122</v>
      </c>
      <c r="B17" s="298" t="s">
        <v>209</v>
      </c>
      <c r="C17" s="298" t="s">
        <v>210</v>
      </c>
      <c r="D17" s="298"/>
      <c r="E17" s="298" t="s">
        <v>211</v>
      </c>
      <c r="F17" s="299"/>
    </row>
    <row r="18" spans="1:6" s="300" customFormat="1">
      <c r="A18" s="298" t="s">
        <v>22</v>
      </c>
      <c r="B18" s="298"/>
      <c r="C18" s="298"/>
      <c r="D18" s="298"/>
      <c r="E18" s="298" t="s">
        <v>212</v>
      </c>
      <c r="F18" s="299"/>
    </row>
    <row r="19" spans="1:6" s="300" customFormat="1" hidden="1">
      <c r="A19" s="298" t="s">
        <v>213</v>
      </c>
      <c r="B19" s="298" t="s">
        <v>214</v>
      </c>
      <c r="C19" s="298" t="s">
        <v>214</v>
      </c>
      <c r="D19" s="298"/>
      <c r="E19" s="432" t="s">
        <v>215</v>
      </c>
      <c r="F19" s="299"/>
    </row>
    <row r="20" spans="1:6" s="300" customFormat="1" hidden="1">
      <c r="A20" s="298" t="s">
        <v>216</v>
      </c>
      <c r="B20" s="298" t="s">
        <v>214</v>
      </c>
      <c r="C20" s="298" t="s">
        <v>214</v>
      </c>
      <c r="D20" s="298"/>
      <c r="E20" s="433"/>
      <c r="F20" s="299"/>
    </row>
    <row r="21" spans="1:6" s="300" customFormat="1" hidden="1">
      <c r="A21" s="298" t="s">
        <v>107</v>
      </c>
      <c r="B21" s="298" t="s">
        <v>214</v>
      </c>
      <c r="C21" s="298" t="s">
        <v>214</v>
      </c>
      <c r="D21" s="298"/>
      <c r="E21" s="433"/>
      <c r="F21" s="299"/>
    </row>
    <row r="22" spans="1:6" s="300" customFormat="1" hidden="1">
      <c r="A22" s="298" t="s">
        <v>217</v>
      </c>
      <c r="B22" s="298" t="s">
        <v>214</v>
      </c>
      <c r="C22" s="298" t="s">
        <v>214</v>
      </c>
      <c r="D22" s="298"/>
      <c r="E22" s="434"/>
      <c r="F22" s="299"/>
    </row>
    <row r="23" spans="1:6" s="300" customFormat="1" ht="62.45" customHeight="1">
      <c r="A23" s="298" t="s">
        <v>145</v>
      </c>
      <c r="B23" s="298"/>
      <c r="C23" s="298"/>
      <c r="D23" s="298" t="s">
        <v>218</v>
      </c>
      <c r="E23" s="298" t="s">
        <v>219</v>
      </c>
      <c r="F23" s="299"/>
    </row>
    <row r="24" spans="1:6" s="300" customFormat="1" ht="221.45" customHeight="1">
      <c r="A24" s="298" t="s">
        <v>220</v>
      </c>
      <c r="B24" s="298" t="s">
        <v>221</v>
      </c>
      <c r="C24" s="298" t="s">
        <v>222</v>
      </c>
      <c r="D24" s="298"/>
      <c r="E24" s="298" t="s">
        <v>223</v>
      </c>
      <c r="F24" s="299" t="s">
        <v>224</v>
      </c>
    </row>
    <row r="25" spans="1:6" s="300" customFormat="1" ht="232.9" customHeight="1">
      <c r="A25" s="298" t="s">
        <v>225</v>
      </c>
      <c r="B25" s="298" t="s">
        <v>226</v>
      </c>
      <c r="C25" s="298" t="s">
        <v>227</v>
      </c>
      <c r="D25" s="298"/>
      <c r="E25" s="298" t="s">
        <v>223</v>
      </c>
      <c r="F25" s="299" t="s">
        <v>224</v>
      </c>
    </row>
    <row r="26" spans="1:6" s="300" customFormat="1" hidden="1">
      <c r="A26" s="298" t="s">
        <v>176</v>
      </c>
      <c r="B26" s="298"/>
      <c r="C26" s="298"/>
      <c r="D26" s="298"/>
      <c r="E26" s="298"/>
      <c r="F26" s="299"/>
    </row>
    <row r="27" spans="1:6" s="300" customFormat="1">
      <c r="A27" s="298"/>
      <c r="B27" s="298"/>
      <c r="C27" s="298"/>
      <c r="D27" s="298"/>
      <c r="E27" s="298"/>
      <c r="F27" s="299"/>
    </row>
    <row r="28" spans="1:6" s="300" customFormat="1" hidden="1">
      <c r="A28" s="298"/>
      <c r="B28" s="298"/>
      <c r="C28" s="298"/>
      <c r="D28" s="298"/>
      <c r="E28" s="298"/>
      <c r="F28" s="299"/>
    </row>
    <row r="29" spans="1:6" s="300" customFormat="1" hidden="1">
      <c r="A29" s="298"/>
      <c r="B29" s="298"/>
      <c r="C29" s="298"/>
      <c r="D29" s="298"/>
      <c r="E29" s="298"/>
      <c r="F29" s="299"/>
    </row>
    <row r="30" spans="1:6" s="300" customFormat="1" hidden="1">
      <c r="A30" s="298"/>
      <c r="B30" s="298"/>
      <c r="C30" s="298"/>
      <c r="D30" s="298"/>
      <c r="E30" s="298"/>
      <c r="F30" s="299"/>
    </row>
    <row r="31" spans="1:6" hidden="1">
      <c r="A31" s="298"/>
      <c r="B31" s="298"/>
      <c r="C31" s="298"/>
      <c r="D31" s="298"/>
      <c r="E31" s="298"/>
      <c r="F31" s="299"/>
    </row>
    <row r="32" spans="1:6" hidden="1">
      <c r="A32" s="298"/>
      <c r="B32" s="298"/>
      <c r="C32" s="298"/>
      <c r="D32" s="298"/>
      <c r="E32" s="298"/>
      <c r="F32" s="299"/>
    </row>
    <row r="33" spans="1:7">
      <c r="A33" s="295"/>
    </row>
    <row r="35" spans="1:7">
      <c r="A35" s="202" t="s">
        <v>38</v>
      </c>
      <c r="B35" s="426" t="s">
        <v>228</v>
      </c>
      <c r="C35" s="427"/>
      <c r="D35" s="208"/>
      <c r="E35" s="208"/>
      <c r="F35" s="208"/>
      <c r="G35" s="208"/>
    </row>
    <row r="36" spans="1:7">
      <c r="A36" s="202" t="s">
        <v>39</v>
      </c>
      <c r="B36" s="428" t="s">
        <v>229</v>
      </c>
      <c r="C36" s="429"/>
      <c r="D36" s="208"/>
      <c r="E36" s="208"/>
      <c r="F36" s="208"/>
      <c r="G36" s="208"/>
    </row>
    <row r="37" spans="1:7">
      <c r="A37" s="202" t="s">
        <v>40</v>
      </c>
      <c r="B37" s="428" t="s">
        <v>230</v>
      </c>
      <c r="C37" s="429"/>
      <c r="D37" s="301"/>
      <c r="E37" s="301"/>
      <c r="F37" s="301"/>
      <c r="G37" s="301"/>
    </row>
  </sheetData>
  <mergeCells count="14">
    <mergeCell ref="B35:C35"/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E23:E32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pane="bottomRight" activeCell="C39" sqref="C39"/>
      <selection pane="bottomLeft" activeCell="H10" sqref="H10"/>
      <selection pane="topRight" activeCell="H10" sqref="H10"/>
    </sheetView>
  </sheetViews>
  <sheetFormatPr defaultColWidth="9.140625" defaultRowHeight="13.9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>
      <c r="A1" s="29" t="s">
        <v>231</v>
      </c>
      <c r="B1" s="28" t="s">
        <v>232</v>
      </c>
      <c r="C1" s="29" t="s">
        <v>233</v>
      </c>
      <c r="D1" s="28" t="s">
        <v>232</v>
      </c>
      <c r="E1" s="29" t="s">
        <v>234</v>
      </c>
      <c r="F1" s="29" t="s">
        <v>235</v>
      </c>
      <c r="G1" s="29" t="s">
        <v>236</v>
      </c>
      <c r="H1" s="30" t="s">
        <v>237</v>
      </c>
      <c r="I1" s="30" t="s">
        <v>238</v>
      </c>
      <c r="J1" s="30" t="s">
        <v>239</v>
      </c>
      <c r="K1" s="31" t="s">
        <v>240</v>
      </c>
      <c r="L1" s="32" t="s">
        <v>241</v>
      </c>
      <c r="M1" s="32" t="s">
        <v>242</v>
      </c>
    </row>
    <row r="2" spans="1:13" s="32" customFormat="1">
      <c r="A2" s="32" t="str">
        <f t="shared" ref="A2:A73" si="0">CONCATENATE(B2," ","(",D2,")")</f>
        <v>97120 (22203)</v>
      </c>
      <c r="B2" s="33">
        <v>97120</v>
      </c>
      <c r="C2" s="33" t="s">
        <v>243</v>
      </c>
      <c r="D2" s="33">
        <v>22203</v>
      </c>
      <c r="E2" s="33" t="s">
        <v>244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245</v>
      </c>
      <c r="I2" s="32" t="s">
        <v>246</v>
      </c>
      <c r="J2" s="32">
        <v>2</v>
      </c>
      <c r="K2" s="34">
        <v>3200</v>
      </c>
      <c r="M2" s="32">
        <f>COUNTIF($A$2:$A$2000,A2)</f>
        <v>1</v>
      </c>
    </row>
    <row r="3" spans="1:13" s="32" customFormat="1">
      <c r="A3" s="32" t="str">
        <f t="shared" si="0"/>
        <v>97130 (22203)</v>
      </c>
      <c r="B3" s="33">
        <v>97130</v>
      </c>
      <c r="C3" s="33" t="s">
        <v>247</v>
      </c>
      <c r="D3" s="33">
        <v>22203</v>
      </c>
      <c r="E3" s="33" t="s">
        <v>244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248</v>
      </c>
      <c r="I3" s="32" t="s">
        <v>246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>
      <c r="A4" s="32" t="str">
        <f t="shared" si="0"/>
        <v>97640 (22203)</v>
      </c>
      <c r="B4" s="33">
        <v>97640</v>
      </c>
      <c r="C4" s="33" t="s">
        <v>249</v>
      </c>
      <c r="D4" s="33">
        <v>22203</v>
      </c>
      <c r="E4" s="33" t="s">
        <v>244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250</v>
      </c>
      <c r="I4" s="32" t="s">
        <v>246</v>
      </c>
      <c r="J4" s="32">
        <v>4</v>
      </c>
      <c r="K4" s="34">
        <v>6400</v>
      </c>
      <c r="M4" s="32">
        <f t="shared" si="3"/>
        <v>1</v>
      </c>
    </row>
    <row r="5" spans="1:13" s="32" customFormat="1">
      <c r="A5" s="32" t="str">
        <f t="shared" si="0"/>
        <v>97681 (22204)</v>
      </c>
      <c r="B5" s="33">
        <v>97681</v>
      </c>
      <c r="C5" s="33" t="s">
        <v>251</v>
      </c>
      <c r="D5" s="33">
        <v>22204</v>
      </c>
      <c r="E5" s="33" t="s">
        <v>252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250</v>
      </c>
      <c r="I5" s="32" t="s">
        <v>246</v>
      </c>
      <c r="J5" s="32">
        <v>4</v>
      </c>
      <c r="K5" s="34">
        <v>6400</v>
      </c>
      <c r="M5" s="32">
        <f t="shared" si="3"/>
        <v>1</v>
      </c>
    </row>
    <row r="6" spans="1:13" s="32" customFormat="1">
      <c r="A6" s="32" t="str">
        <f t="shared" si="0"/>
        <v>97682 (22204)</v>
      </c>
      <c r="B6" s="33">
        <v>97682</v>
      </c>
      <c r="C6" s="33" t="s">
        <v>253</v>
      </c>
      <c r="D6" s="33">
        <v>22204</v>
      </c>
      <c r="E6" s="33" t="s">
        <v>252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250</v>
      </c>
      <c r="I6" s="32" t="s">
        <v>246</v>
      </c>
      <c r="J6" s="32">
        <v>4</v>
      </c>
      <c r="K6" s="34">
        <v>6400</v>
      </c>
      <c r="M6" s="32">
        <f t="shared" si="3"/>
        <v>1</v>
      </c>
    </row>
    <row r="7" spans="1:13" s="32" customFormat="1">
      <c r="A7" s="32" t="str">
        <f t="shared" si="0"/>
        <v>97683 (22204)</v>
      </c>
      <c r="B7" s="33">
        <v>97683</v>
      </c>
      <c r="C7" s="33" t="s">
        <v>254</v>
      </c>
      <c r="D7" s="33">
        <v>22204</v>
      </c>
      <c r="E7" s="33" t="s">
        <v>252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250</v>
      </c>
      <c r="I7" s="32" t="s">
        <v>246</v>
      </c>
      <c r="J7" s="32">
        <v>4</v>
      </c>
      <c r="K7" s="34">
        <v>6400</v>
      </c>
      <c r="M7" s="32">
        <f t="shared" si="3"/>
        <v>1</v>
      </c>
    </row>
    <row r="8" spans="1:13" s="32" customFormat="1">
      <c r="A8" s="32" t="str">
        <f t="shared" si="0"/>
        <v>97520 (22205)</v>
      </c>
      <c r="B8" s="33">
        <v>97520</v>
      </c>
      <c r="C8" s="33" t="s">
        <v>255</v>
      </c>
      <c r="D8" s="33">
        <v>22205</v>
      </c>
      <c r="E8" s="33" t="s">
        <v>256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250</v>
      </c>
      <c r="I8" s="32" t="s">
        <v>246</v>
      </c>
      <c r="J8" s="32">
        <v>4</v>
      </c>
      <c r="K8" s="34">
        <v>6400</v>
      </c>
      <c r="M8" s="32">
        <f t="shared" si="3"/>
        <v>1</v>
      </c>
    </row>
    <row r="9" spans="1:13" s="32" customFormat="1">
      <c r="A9" s="32" t="str">
        <f t="shared" si="0"/>
        <v>97541 (22206)</v>
      </c>
      <c r="B9" s="33">
        <v>97541</v>
      </c>
      <c r="C9" s="33" t="s">
        <v>257</v>
      </c>
      <c r="D9" s="33">
        <v>22206</v>
      </c>
      <c r="E9" s="33" t="s">
        <v>258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250</v>
      </c>
      <c r="I9" s="32" t="s">
        <v>246</v>
      </c>
      <c r="J9" s="32">
        <v>4</v>
      </c>
      <c r="K9" s="34">
        <v>6400</v>
      </c>
      <c r="M9" s="32">
        <f t="shared" si="3"/>
        <v>1</v>
      </c>
    </row>
    <row r="10" spans="1:13" s="32" customFormat="1">
      <c r="A10" s="32" t="str">
        <f t="shared" si="0"/>
        <v>97542 (22206)</v>
      </c>
      <c r="B10" s="33">
        <v>97542</v>
      </c>
      <c r="C10" s="33" t="s">
        <v>259</v>
      </c>
      <c r="D10" s="33">
        <v>22206</v>
      </c>
      <c r="E10" s="33" t="s">
        <v>258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250</v>
      </c>
      <c r="I10" s="32" t="s">
        <v>246</v>
      </c>
      <c r="J10" s="32">
        <v>4</v>
      </c>
      <c r="K10" s="34">
        <v>6400</v>
      </c>
      <c r="M10" s="32">
        <f t="shared" si="3"/>
        <v>1</v>
      </c>
    </row>
    <row r="11" spans="1:13" s="32" customFormat="1">
      <c r="A11" s="32" t="str">
        <f t="shared" si="0"/>
        <v>97660 (22208)</v>
      </c>
      <c r="B11" s="33">
        <v>97660</v>
      </c>
      <c r="C11" s="33" t="s">
        <v>260</v>
      </c>
      <c r="D11" s="33">
        <v>22208</v>
      </c>
      <c r="E11" s="33" t="s">
        <v>261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245</v>
      </c>
      <c r="I11" s="32" t="s">
        <v>246</v>
      </c>
      <c r="J11" s="32">
        <v>2</v>
      </c>
      <c r="K11" s="34">
        <v>3200</v>
      </c>
      <c r="M11" s="32">
        <f t="shared" si="3"/>
        <v>1</v>
      </c>
    </row>
    <row r="12" spans="1:13" s="32" customFormat="1">
      <c r="A12" s="32" t="str">
        <f t="shared" si="0"/>
        <v>97670 (22208)</v>
      </c>
      <c r="B12" s="33">
        <v>97670</v>
      </c>
      <c r="C12" s="33" t="s">
        <v>262</v>
      </c>
      <c r="D12" s="33">
        <v>22208</v>
      </c>
      <c r="E12" s="33" t="s">
        <v>261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248</v>
      </c>
      <c r="I12" s="32" t="s">
        <v>246</v>
      </c>
      <c r="J12" s="32">
        <v>3</v>
      </c>
      <c r="K12" s="34">
        <v>4800</v>
      </c>
      <c r="M12" s="32">
        <f t="shared" si="3"/>
        <v>1</v>
      </c>
    </row>
    <row r="13" spans="1:13" s="32" customFormat="1">
      <c r="A13" s="32" t="str">
        <f t="shared" si="0"/>
        <v>97740 (22210)</v>
      </c>
      <c r="B13" s="33">
        <v>97740</v>
      </c>
      <c r="C13" s="33" t="s">
        <v>263</v>
      </c>
      <c r="D13" s="33">
        <v>22210</v>
      </c>
      <c r="E13" s="33" t="s">
        <v>264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245</v>
      </c>
      <c r="I13" s="32" t="s">
        <v>246</v>
      </c>
      <c r="J13" s="32">
        <v>2</v>
      </c>
      <c r="K13" s="34">
        <v>3200</v>
      </c>
      <c r="M13" s="32">
        <f t="shared" si="3"/>
        <v>1</v>
      </c>
    </row>
    <row r="14" spans="1:13" s="32" customFormat="1">
      <c r="A14" s="32" t="str">
        <f t="shared" si="0"/>
        <v>97750 (22210)</v>
      </c>
      <c r="B14" s="33">
        <v>97750</v>
      </c>
      <c r="C14" s="33" t="s">
        <v>265</v>
      </c>
      <c r="D14" s="33">
        <v>22210</v>
      </c>
      <c r="E14" s="33" t="s">
        <v>264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248</v>
      </c>
      <c r="I14" s="32" t="s">
        <v>246</v>
      </c>
      <c r="J14" s="32">
        <v>3</v>
      </c>
      <c r="K14" s="34">
        <v>4800</v>
      </c>
      <c r="M14" s="32">
        <f t="shared" si="3"/>
        <v>1</v>
      </c>
    </row>
    <row r="15" spans="1:13" s="32" customFormat="1">
      <c r="A15" s="32" t="str">
        <f t="shared" si="0"/>
        <v>97761 (22210)</v>
      </c>
      <c r="B15" s="33">
        <v>97761</v>
      </c>
      <c r="C15" s="33" t="s">
        <v>266</v>
      </c>
      <c r="D15" s="33">
        <v>22210</v>
      </c>
      <c r="E15" s="33" t="s">
        <v>264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250</v>
      </c>
      <c r="I15" s="32" t="s">
        <v>246</v>
      </c>
      <c r="J15" s="32">
        <v>4</v>
      </c>
      <c r="K15" s="34">
        <v>6400</v>
      </c>
      <c r="M15" s="32">
        <f t="shared" si="3"/>
        <v>1</v>
      </c>
    </row>
    <row r="16" spans="1:13" s="32" customFormat="1">
      <c r="A16" s="32" t="str">
        <f t="shared" si="0"/>
        <v>97690 (22211)</v>
      </c>
      <c r="B16" s="33">
        <v>97690</v>
      </c>
      <c r="C16" s="33" t="s">
        <v>267</v>
      </c>
      <c r="D16" s="33">
        <v>22211</v>
      </c>
      <c r="E16" s="33" t="s">
        <v>268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250</v>
      </c>
      <c r="I16" s="32" t="s">
        <v>246</v>
      </c>
      <c r="J16" s="32">
        <v>4</v>
      </c>
      <c r="K16" s="34">
        <v>6400</v>
      </c>
      <c r="M16" s="32">
        <f t="shared" si="3"/>
        <v>1</v>
      </c>
    </row>
    <row r="17" spans="1:13" s="32" customFormat="1">
      <c r="A17" s="32" t="str">
        <f t="shared" si="0"/>
        <v>97531 (22219)</v>
      </c>
      <c r="B17" s="33">
        <v>97531</v>
      </c>
      <c r="C17" s="33" t="s">
        <v>269</v>
      </c>
      <c r="D17" s="33">
        <v>22219</v>
      </c>
      <c r="E17" s="33" t="s">
        <v>270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245</v>
      </c>
      <c r="I17" s="32" t="s">
        <v>246</v>
      </c>
      <c r="J17" s="32">
        <v>2</v>
      </c>
      <c r="K17" s="34">
        <v>3200</v>
      </c>
      <c r="M17" s="32">
        <f t="shared" si="3"/>
        <v>1</v>
      </c>
    </row>
    <row r="18" spans="1:13" s="32" customFormat="1">
      <c r="A18" s="32" t="str">
        <f t="shared" si="0"/>
        <v>97532 (22219)</v>
      </c>
      <c r="B18" s="33">
        <v>97532</v>
      </c>
      <c r="C18" s="33" t="s">
        <v>271</v>
      </c>
      <c r="D18" s="33">
        <v>22219</v>
      </c>
      <c r="E18" s="33" t="s">
        <v>270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245</v>
      </c>
      <c r="I18" s="32" t="s">
        <v>246</v>
      </c>
      <c r="J18" s="32">
        <v>2</v>
      </c>
      <c r="K18" s="34">
        <v>3200</v>
      </c>
      <c r="M18" s="32">
        <f t="shared" si="3"/>
        <v>1</v>
      </c>
    </row>
    <row r="19" spans="1:13" s="32" customFormat="1">
      <c r="A19" s="32" t="str">
        <f t="shared" si="0"/>
        <v>97252 (22220)</v>
      </c>
      <c r="B19" s="33">
        <v>97252</v>
      </c>
      <c r="C19" s="33" t="s">
        <v>272</v>
      </c>
      <c r="D19" s="33">
        <v>22220</v>
      </c>
      <c r="E19" s="33" t="s">
        <v>273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248</v>
      </c>
      <c r="I19" s="32" t="s">
        <v>246</v>
      </c>
      <c r="J19" s="32">
        <v>3</v>
      </c>
      <c r="K19" s="34">
        <v>4800</v>
      </c>
      <c r="M19" s="32">
        <f t="shared" si="3"/>
        <v>1</v>
      </c>
    </row>
    <row r="20" spans="1:13" s="32" customFormat="1">
      <c r="A20" s="32" t="str">
        <f t="shared" si="0"/>
        <v>97253 (22220)</v>
      </c>
      <c r="B20" s="33">
        <v>97253</v>
      </c>
      <c r="C20" s="33" t="s">
        <v>274</v>
      </c>
      <c r="D20" s="33">
        <v>22220</v>
      </c>
      <c r="E20" s="33" t="s">
        <v>273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248</v>
      </c>
      <c r="I20" s="32" t="s">
        <v>246</v>
      </c>
      <c r="J20" s="32">
        <v>3</v>
      </c>
      <c r="K20" s="34">
        <v>4800</v>
      </c>
      <c r="M20" s="32">
        <f t="shared" si="3"/>
        <v>1</v>
      </c>
    </row>
    <row r="21" spans="1:13" s="32" customFormat="1">
      <c r="A21" s="32" t="str">
        <f t="shared" si="0"/>
        <v>97254 (22220)</v>
      </c>
      <c r="B21" s="33">
        <v>97254</v>
      </c>
      <c r="C21" s="33" t="s">
        <v>275</v>
      </c>
      <c r="D21" s="33">
        <v>22220</v>
      </c>
      <c r="E21" s="33" t="s">
        <v>273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248</v>
      </c>
      <c r="I21" s="32" t="s">
        <v>246</v>
      </c>
      <c r="J21" s="32">
        <v>3</v>
      </c>
      <c r="K21" s="34">
        <v>4800</v>
      </c>
      <c r="M21" s="32">
        <f t="shared" si="3"/>
        <v>1</v>
      </c>
    </row>
    <row r="22" spans="1:13" s="32" customFormat="1">
      <c r="A22" s="32" t="str">
        <f t="shared" si="0"/>
        <v>97255 (22220)</v>
      </c>
      <c r="B22" s="33">
        <v>97255</v>
      </c>
      <c r="C22" s="33" t="s">
        <v>276</v>
      </c>
      <c r="D22" s="33">
        <v>22220</v>
      </c>
      <c r="E22" s="33" t="s">
        <v>273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248</v>
      </c>
      <c r="I22" s="32" t="s">
        <v>246</v>
      </c>
      <c r="J22" s="32">
        <v>3</v>
      </c>
      <c r="K22" s="34">
        <v>4800</v>
      </c>
      <c r="M22" s="32">
        <f t="shared" si="3"/>
        <v>1</v>
      </c>
    </row>
    <row r="23" spans="1:13" s="32" customFormat="1">
      <c r="A23" s="32" t="str">
        <f t="shared" si="0"/>
        <v>97090 (22221)</v>
      </c>
      <c r="B23" s="33">
        <v>97090</v>
      </c>
      <c r="C23" s="33" t="s">
        <v>277</v>
      </c>
      <c r="D23" s="33">
        <v>22221</v>
      </c>
      <c r="E23" s="33" t="s">
        <v>278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250</v>
      </c>
      <c r="I23" s="32" t="s">
        <v>246</v>
      </c>
      <c r="J23" s="32">
        <v>4</v>
      </c>
      <c r="K23" s="34">
        <v>6400</v>
      </c>
      <c r="M23" s="32">
        <f t="shared" si="3"/>
        <v>1</v>
      </c>
    </row>
    <row r="24" spans="1:13" s="32" customFormat="1">
      <c r="A24" s="32" t="str">
        <f t="shared" si="0"/>
        <v>97371 (22222)</v>
      </c>
      <c r="B24" s="33">
        <v>97371</v>
      </c>
      <c r="C24" s="33" t="s">
        <v>279</v>
      </c>
      <c r="D24" s="33">
        <v>22222</v>
      </c>
      <c r="E24" s="33" t="s">
        <v>280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250</v>
      </c>
      <c r="I24" s="32" t="s">
        <v>246</v>
      </c>
      <c r="J24" s="32">
        <v>4</v>
      </c>
      <c r="K24" s="34">
        <v>6400</v>
      </c>
      <c r="M24" s="32">
        <f t="shared" si="3"/>
        <v>1</v>
      </c>
    </row>
    <row r="25" spans="1:13" s="32" customFormat="1">
      <c r="A25" s="32" t="str">
        <f t="shared" si="0"/>
        <v>97372 (22222)</v>
      </c>
      <c r="B25" s="33">
        <v>97372</v>
      </c>
      <c r="C25" s="33" t="s">
        <v>281</v>
      </c>
      <c r="D25" s="33">
        <v>22222</v>
      </c>
      <c r="E25" s="33" t="s">
        <v>280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250</v>
      </c>
      <c r="I25" s="32" t="s">
        <v>246</v>
      </c>
      <c r="J25" s="32">
        <v>4</v>
      </c>
      <c r="K25" s="34">
        <v>6400</v>
      </c>
      <c r="M25" s="32">
        <f t="shared" si="3"/>
        <v>1</v>
      </c>
    </row>
    <row r="26" spans="1:13" s="32" customFormat="1">
      <c r="A26" s="32" t="str">
        <f t="shared" si="0"/>
        <v>97420 (22223)</v>
      </c>
      <c r="B26" s="33">
        <v>97420</v>
      </c>
      <c r="C26" s="33" t="s">
        <v>282</v>
      </c>
      <c r="D26" s="33">
        <v>22223</v>
      </c>
      <c r="E26" s="33" t="s">
        <v>283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245</v>
      </c>
      <c r="I26" s="32" t="s">
        <v>246</v>
      </c>
      <c r="J26" s="32">
        <v>2</v>
      </c>
      <c r="K26" s="34">
        <v>3200</v>
      </c>
      <c r="M26" s="32">
        <f t="shared" si="3"/>
        <v>1</v>
      </c>
    </row>
    <row r="27" spans="1:13" s="32" customFormat="1">
      <c r="A27" s="32" t="str">
        <f t="shared" si="0"/>
        <v>97430 (22223)</v>
      </c>
      <c r="B27" s="33">
        <v>97430</v>
      </c>
      <c r="C27" s="33" t="s">
        <v>284</v>
      </c>
      <c r="D27" s="33">
        <v>22223</v>
      </c>
      <c r="E27" s="33" t="s">
        <v>283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248</v>
      </c>
      <c r="I27" s="32" t="s">
        <v>246</v>
      </c>
      <c r="J27" s="32">
        <v>3</v>
      </c>
      <c r="K27" s="34">
        <v>4800</v>
      </c>
      <c r="M27" s="32">
        <f t="shared" si="3"/>
        <v>1</v>
      </c>
    </row>
    <row r="28" spans="1:13" s="32" customFormat="1">
      <c r="A28" s="32" t="str">
        <f t="shared" si="0"/>
        <v>97440 (22223)</v>
      </c>
      <c r="B28" s="33">
        <v>97440</v>
      </c>
      <c r="C28" s="33" t="s">
        <v>285</v>
      </c>
      <c r="D28" s="33">
        <v>22223</v>
      </c>
      <c r="E28" s="33" t="s">
        <v>283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250</v>
      </c>
      <c r="I28" s="32" t="s">
        <v>246</v>
      </c>
      <c r="J28" s="32">
        <v>4</v>
      </c>
      <c r="K28" s="34">
        <v>6400</v>
      </c>
      <c r="M28" s="32">
        <f t="shared" si="3"/>
        <v>1</v>
      </c>
    </row>
    <row r="29" spans="1:13" s="32" customFormat="1">
      <c r="A29" s="32" t="str">
        <f t="shared" si="0"/>
        <v>97480 (22224)</v>
      </c>
      <c r="B29" s="33">
        <v>97480</v>
      </c>
      <c r="C29" s="33" t="s">
        <v>286</v>
      </c>
      <c r="D29" s="33">
        <v>22224</v>
      </c>
      <c r="E29" s="33" t="s">
        <v>287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248</v>
      </c>
      <c r="I29" s="32" t="s">
        <v>246</v>
      </c>
      <c r="J29" s="32">
        <v>3</v>
      </c>
      <c r="K29" s="34">
        <v>4800</v>
      </c>
      <c r="M29" s="32">
        <f t="shared" si="3"/>
        <v>1</v>
      </c>
    </row>
    <row r="30" spans="1:13" s="32" customFormat="1">
      <c r="A30" s="32" t="str">
        <f t="shared" si="0"/>
        <v>97490 (22224)</v>
      </c>
      <c r="B30" s="33">
        <v>97490</v>
      </c>
      <c r="C30" s="33" t="s">
        <v>288</v>
      </c>
      <c r="D30" s="33">
        <v>22224</v>
      </c>
      <c r="E30" s="33" t="s">
        <v>287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250</v>
      </c>
      <c r="I30" s="32" t="s">
        <v>246</v>
      </c>
      <c r="J30" s="32">
        <v>4</v>
      </c>
      <c r="K30" s="34">
        <v>6400</v>
      </c>
      <c r="M30" s="32">
        <f t="shared" si="3"/>
        <v>1</v>
      </c>
    </row>
    <row r="31" spans="1:13" s="32" customFormat="1">
      <c r="A31" s="32" t="str">
        <f t="shared" si="0"/>
        <v>97551 (22225)</v>
      </c>
      <c r="B31" s="33">
        <v>97551</v>
      </c>
      <c r="C31" s="33" t="s">
        <v>289</v>
      </c>
      <c r="D31" s="33">
        <v>22225</v>
      </c>
      <c r="E31" s="33" t="s">
        <v>290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248</v>
      </c>
      <c r="I31" s="32" t="s">
        <v>246</v>
      </c>
      <c r="J31" s="32">
        <v>3</v>
      </c>
      <c r="K31" s="34">
        <v>4800</v>
      </c>
      <c r="M31" s="32">
        <f t="shared" si="3"/>
        <v>1</v>
      </c>
    </row>
    <row r="32" spans="1:13" s="32" customFormat="1">
      <c r="A32" s="32" t="str">
        <f t="shared" si="0"/>
        <v>97552 (22225)</v>
      </c>
      <c r="B32" s="33">
        <v>97552</v>
      </c>
      <c r="C32" s="33" t="s">
        <v>291</v>
      </c>
      <c r="D32" s="33">
        <v>22225</v>
      </c>
      <c r="E32" s="33" t="s">
        <v>290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248</v>
      </c>
      <c r="I32" s="32" t="s">
        <v>246</v>
      </c>
      <c r="J32" s="32">
        <v>3</v>
      </c>
      <c r="K32" s="34">
        <v>4800</v>
      </c>
      <c r="M32" s="32">
        <f t="shared" si="3"/>
        <v>1</v>
      </c>
    </row>
    <row r="33" spans="1:13" s="32" customFormat="1">
      <c r="A33" s="32" t="str">
        <f t="shared" si="0"/>
        <v>97561 (22225)</v>
      </c>
      <c r="B33" s="33">
        <v>97561</v>
      </c>
      <c r="C33" s="33" t="s">
        <v>292</v>
      </c>
      <c r="D33" s="33">
        <v>22225</v>
      </c>
      <c r="E33" s="33" t="s">
        <v>290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250</v>
      </c>
      <c r="I33" s="32" t="s">
        <v>246</v>
      </c>
      <c r="J33" s="32">
        <v>4</v>
      </c>
      <c r="K33" s="34">
        <v>6400</v>
      </c>
      <c r="M33" s="32">
        <f t="shared" si="3"/>
        <v>1</v>
      </c>
    </row>
    <row r="34" spans="1:13" s="32" customFormat="1">
      <c r="A34" s="32" t="str">
        <f t="shared" si="0"/>
        <v>97562 (22225)</v>
      </c>
      <c r="B34" s="33">
        <v>97562</v>
      </c>
      <c r="C34" s="33" t="s">
        <v>293</v>
      </c>
      <c r="D34" s="33">
        <v>22225</v>
      </c>
      <c r="E34" s="33" t="s">
        <v>290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250</v>
      </c>
      <c r="I34" s="32" t="s">
        <v>246</v>
      </c>
      <c r="J34" s="32">
        <v>4</v>
      </c>
      <c r="K34" s="34">
        <v>6400</v>
      </c>
      <c r="M34" s="32">
        <f t="shared" si="3"/>
        <v>1</v>
      </c>
    </row>
    <row r="35" spans="1:13" s="32" customFormat="1">
      <c r="A35" s="32" t="s">
        <v>294</v>
      </c>
      <c r="B35" s="33">
        <v>23195</v>
      </c>
      <c r="C35" s="33" t="s">
        <v>295</v>
      </c>
      <c r="D35" s="33">
        <v>25501</v>
      </c>
      <c r="E35" s="33" t="s">
        <v>296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248</v>
      </c>
      <c r="I35" s="32" t="s">
        <v>246</v>
      </c>
      <c r="J35" s="32">
        <v>3</v>
      </c>
      <c r="K35" s="34">
        <v>4800</v>
      </c>
      <c r="M35" s="32">
        <f t="shared" si="3"/>
        <v>1</v>
      </c>
    </row>
    <row r="36" spans="1:13" s="32" customFormat="1">
      <c r="A36" s="32" t="s">
        <v>297</v>
      </c>
      <c r="B36" s="33">
        <v>23169</v>
      </c>
      <c r="C36" s="33" t="s">
        <v>298</v>
      </c>
      <c r="D36" s="33">
        <v>25443</v>
      </c>
      <c r="E36" s="33" t="s">
        <v>299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245</v>
      </c>
      <c r="I36" s="32" t="s">
        <v>246</v>
      </c>
      <c r="J36" s="32">
        <v>2</v>
      </c>
      <c r="K36" s="34">
        <v>3200</v>
      </c>
      <c r="M36" s="32">
        <f t="shared" si="3"/>
        <v>1</v>
      </c>
    </row>
    <row r="37" spans="1:13" s="32" customFormat="1">
      <c r="A37" s="32" t="s">
        <v>300</v>
      </c>
      <c r="B37" s="33">
        <v>23171</v>
      </c>
      <c r="C37" s="33" t="s">
        <v>301</v>
      </c>
      <c r="D37" s="33">
        <v>25451</v>
      </c>
      <c r="E37" s="33" t="s">
        <v>302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245</v>
      </c>
      <c r="I37" s="32" t="s">
        <v>246</v>
      </c>
      <c r="J37" s="32">
        <v>2</v>
      </c>
      <c r="K37" s="34">
        <v>3200</v>
      </c>
      <c r="M37" s="32">
        <f t="shared" si="3"/>
        <v>1</v>
      </c>
    </row>
    <row r="38" spans="1:13" s="32" customFormat="1">
      <c r="A38" s="32" t="s">
        <v>303</v>
      </c>
      <c r="B38" s="33">
        <v>23173</v>
      </c>
      <c r="C38" s="33" t="s">
        <v>304</v>
      </c>
      <c r="D38" s="33">
        <v>25464</v>
      </c>
      <c r="E38" s="33" t="s">
        <v>305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250</v>
      </c>
      <c r="I38" s="32" t="s">
        <v>246</v>
      </c>
      <c r="J38" s="32">
        <v>4</v>
      </c>
      <c r="K38" s="34">
        <v>6400</v>
      </c>
      <c r="M38" s="32">
        <f t="shared" si="3"/>
        <v>1</v>
      </c>
    </row>
    <row r="39" spans="1:13" s="32" customFormat="1">
      <c r="A39" s="32" t="s">
        <v>306</v>
      </c>
      <c r="B39" s="33">
        <v>23192</v>
      </c>
      <c r="C39" s="33" t="s">
        <v>307</v>
      </c>
      <c r="D39" s="33">
        <v>25258</v>
      </c>
      <c r="E39" s="33" t="s">
        <v>308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309</v>
      </c>
      <c r="I39" s="32" t="s">
        <v>246</v>
      </c>
      <c r="J39" s="32">
        <v>1</v>
      </c>
      <c r="K39" s="34">
        <v>1600</v>
      </c>
      <c r="M39" s="32">
        <f t="shared" si="3"/>
        <v>1</v>
      </c>
    </row>
    <row r="40" spans="1:13" s="32" customFormat="1">
      <c r="A40" s="32" t="s">
        <v>310</v>
      </c>
      <c r="B40" s="33">
        <v>23192</v>
      </c>
      <c r="C40" s="33" t="s">
        <v>311</v>
      </c>
      <c r="D40" s="33">
        <v>25259</v>
      </c>
      <c r="E40" s="33" t="s">
        <v>308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309</v>
      </c>
      <c r="I40" s="32" t="s">
        <v>246</v>
      </c>
      <c r="J40" s="32">
        <v>1</v>
      </c>
      <c r="K40" s="34">
        <v>1600</v>
      </c>
      <c r="M40" s="32">
        <f t="shared" si="3"/>
        <v>1</v>
      </c>
    </row>
    <row r="41" spans="1:13" s="32" customFormat="1">
      <c r="A41" s="32" t="s">
        <v>312</v>
      </c>
      <c r="B41" s="33">
        <v>23192</v>
      </c>
      <c r="C41" s="33" t="s">
        <v>313</v>
      </c>
      <c r="D41" s="33">
        <v>25260</v>
      </c>
      <c r="E41" s="33" t="s">
        <v>308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309</v>
      </c>
      <c r="I41" s="32" t="s">
        <v>246</v>
      </c>
      <c r="J41" s="32">
        <v>1</v>
      </c>
      <c r="K41" s="34">
        <v>1600</v>
      </c>
      <c r="M41" s="32">
        <f t="shared" si="3"/>
        <v>1</v>
      </c>
    </row>
    <row r="42" spans="1:13" s="32" customFormat="1">
      <c r="A42" s="32" t="s">
        <v>314</v>
      </c>
      <c r="B42" s="33">
        <v>23192</v>
      </c>
      <c r="C42" s="33" t="s">
        <v>315</v>
      </c>
      <c r="D42" s="33">
        <v>25261</v>
      </c>
      <c r="E42" s="33" t="s">
        <v>308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309</v>
      </c>
      <c r="I42" s="32" t="s">
        <v>246</v>
      </c>
      <c r="J42" s="32">
        <v>1</v>
      </c>
      <c r="K42" s="34">
        <v>1600</v>
      </c>
      <c r="M42" s="32">
        <f t="shared" si="3"/>
        <v>1</v>
      </c>
    </row>
    <row r="43" spans="1:13" s="32" customFormat="1">
      <c r="A43" s="32" t="str">
        <f t="shared" si="0"/>
        <v>97380 (22226)</v>
      </c>
      <c r="B43" s="33">
        <v>97380</v>
      </c>
      <c r="C43" s="33" t="s">
        <v>316</v>
      </c>
      <c r="D43" s="33">
        <v>22226</v>
      </c>
      <c r="E43" s="33" t="s">
        <v>317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245</v>
      </c>
      <c r="I43" s="32" t="s">
        <v>246</v>
      </c>
      <c r="J43" s="32">
        <v>2</v>
      </c>
      <c r="K43" s="34">
        <v>3200</v>
      </c>
      <c r="M43" s="32">
        <f t="shared" si="3"/>
        <v>1</v>
      </c>
    </row>
    <row r="44" spans="1:13" s="32" customFormat="1">
      <c r="A44" s="32" t="str">
        <f t="shared" si="0"/>
        <v>97340 (22227)</v>
      </c>
      <c r="B44" s="33">
        <v>97340</v>
      </c>
      <c r="C44" s="33" t="s">
        <v>318</v>
      </c>
      <c r="D44" s="33">
        <v>22227</v>
      </c>
      <c r="E44" s="33" t="s">
        <v>319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248</v>
      </c>
      <c r="I44" s="32" t="s">
        <v>246</v>
      </c>
      <c r="J44" s="32">
        <v>3</v>
      </c>
      <c r="K44" s="34">
        <v>4800</v>
      </c>
      <c r="M44" s="32">
        <f t="shared" si="3"/>
        <v>1</v>
      </c>
    </row>
    <row r="45" spans="1:13" s="32" customFormat="1">
      <c r="A45" s="32" t="str">
        <f t="shared" si="0"/>
        <v>97330 (22229)</v>
      </c>
      <c r="B45" s="33">
        <v>97330</v>
      </c>
      <c r="C45" s="33" t="s">
        <v>320</v>
      </c>
      <c r="D45" s="33">
        <v>22229</v>
      </c>
      <c r="E45" s="33" t="s">
        <v>321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245</v>
      </c>
      <c r="I45" s="32" t="s">
        <v>246</v>
      </c>
      <c r="J45" s="32">
        <v>2</v>
      </c>
      <c r="K45" s="34">
        <v>3200</v>
      </c>
      <c r="M45" s="32">
        <f t="shared" si="3"/>
        <v>1</v>
      </c>
    </row>
    <row r="46" spans="1:13" s="32" customFormat="1">
      <c r="A46" s="32" t="str">
        <f t="shared" si="0"/>
        <v>97220 (22230)</v>
      </c>
      <c r="B46" s="33">
        <v>97220</v>
      </c>
      <c r="C46" s="33" t="s">
        <v>322</v>
      </c>
      <c r="D46" s="33">
        <v>22230</v>
      </c>
      <c r="E46" s="33" t="s">
        <v>323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245</v>
      </c>
      <c r="I46" s="32" t="s">
        <v>246</v>
      </c>
      <c r="J46" s="32">
        <v>2</v>
      </c>
      <c r="K46" s="34">
        <v>3200</v>
      </c>
      <c r="M46" s="32">
        <f t="shared" si="3"/>
        <v>1</v>
      </c>
    </row>
    <row r="47" spans="1:13" s="32" customFormat="1">
      <c r="A47" s="32" t="str">
        <f t="shared" si="0"/>
        <v>97230 (22230)</v>
      </c>
      <c r="B47" s="33">
        <v>97230</v>
      </c>
      <c r="C47" s="33" t="s">
        <v>324</v>
      </c>
      <c r="D47" s="33">
        <v>22230</v>
      </c>
      <c r="E47" s="33" t="s">
        <v>323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248</v>
      </c>
      <c r="I47" s="32" t="s">
        <v>246</v>
      </c>
      <c r="J47" s="32">
        <v>3</v>
      </c>
      <c r="K47" s="34">
        <v>4800</v>
      </c>
      <c r="M47" s="32">
        <f t="shared" si="3"/>
        <v>1</v>
      </c>
    </row>
    <row r="48" spans="1:13" s="32" customFormat="1">
      <c r="A48" s="32" t="str">
        <f t="shared" si="0"/>
        <v>97241 (22230)</v>
      </c>
      <c r="B48" s="33">
        <v>97241</v>
      </c>
      <c r="C48" s="33" t="s">
        <v>325</v>
      </c>
      <c r="D48" s="33">
        <v>22230</v>
      </c>
      <c r="E48" s="33" t="s">
        <v>323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250</v>
      </c>
      <c r="I48" s="32" t="s">
        <v>246</v>
      </c>
      <c r="J48" s="32">
        <v>4</v>
      </c>
      <c r="K48" s="34">
        <v>6400</v>
      </c>
      <c r="M48" s="32">
        <f t="shared" si="3"/>
        <v>1</v>
      </c>
    </row>
    <row r="49" spans="1:13" s="32" customFormat="1">
      <c r="A49" s="32" t="str">
        <f t="shared" si="0"/>
        <v>97242 (22230)</v>
      </c>
      <c r="B49" s="33">
        <v>97242</v>
      </c>
      <c r="C49" s="33" t="s">
        <v>326</v>
      </c>
      <c r="D49" s="33">
        <v>22230</v>
      </c>
      <c r="E49" s="33" t="s">
        <v>323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250</v>
      </c>
      <c r="I49" s="32" t="s">
        <v>246</v>
      </c>
      <c r="J49" s="32">
        <v>4</v>
      </c>
      <c r="K49" s="34">
        <v>6400</v>
      </c>
      <c r="M49" s="32">
        <f t="shared" si="3"/>
        <v>1</v>
      </c>
    </row>
    <row r="50" spans="1:13" s="32" customFormat="1">
      <c r="A50" s="32" t="str">
        <f t="shared" si="0"/>
        <v>97510 (22231)</v>
      </c>
      <c r="B50" s="33">
        <v>97510</v>
      </c>
      <c r="C50" s="33" t="s">
        <v>327</v>
      </c>
      <c r="D50" s="33">
        <v>22231</v>
      </c>
      <c r="E50" s="33" t="s">
        <v>328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248</v>
      </c>
      <c r="I50" s="32" t="s">
        <v>246</v>
      </c>
      <c r="J50" s="32">
        <v>3</v>
      </c>
      <c r="K50" s="34">
        <v>4800</v>
      </c>
      <c r="M50" s="32">
        <f t="shared" si="3"/>
        <v>1</v>
      </c>
    </row>
    <row r="51" spans="1:13" s="32" customFormat="1">
      <c r="A51" s="32" t="str">
        <f t="shared" si="0"/>
        <v>97570 (22232)</v>
      </c>
      <c r="B51" s="33">
        <v>97570</v>
      </c>
      <c r="C51" s="33" t="s">
        <v>329</v>
      </c>
      <c r="D51" s="33">
        <v>22232</v>
      </c>
      <c r="E51" s="33" t="s">
        <v>330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248</v>
      </c>
      <c r="I51" s="32" t="s">
        <v>246</v>
      </c>
      <c r="J51" s="32">
        <v>3</v>
      </c>
      <c r="K51" s="34">
        <v>4800</v>
      </c>
      <c r="M51" s="32">
        <f t="shared" si="3"/>
        <v>1</v>
      </c>
    </row>
    <row r="52" spans="1:13" s="32" customFormat="1">
      <c r="A52" s="32" t="str">
        <f t="shared" si="0"/>
        <v>97460 (22233)</v>
      </c>
      <c r="B52" s="33">
        <v>97460</v>
      </c>
      <c r="C52" s="33" t="s">
        <v>331</v>
      </c>
      <c r="D52" s="33">
        <v>22233</v>
      </c>
      <c r="E52" s="33" t="s">
        <v>332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248</v>
      </c>
      <c r="I52" s="32" t="s">
        <v>246</v>
      </c>
      <c r="J52" s="32">
        <v>3</v>
      </c>
      <c r="K52" s="34">
        <v>4800</v>
      </c>
      <c r="M52" s="32">
        <f t="shared" si="3"/>
        <v>1</v>
      </c>
    </row>
    <row r="53" spans="1:13" s="32" customFormat="1">
      <c r="A53" s="32" t="str">
        <f t="shared" si="0"/>
        <v>97720 (22235)</v>
      </c>
      <c r="B53" s="33">
        <v>97720</v>
      </c>
      <c r="C53" s="33" t="s">
        <v>333</v>
      </c>
      <c r="D53" s="33">
        <v>22235</v>
      </c>
      <c r="E53" s="33" t="s">
        <v>334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248</v>
      </c>
      <c r="I53" s="32" t="s">
        <v>246</v>
      </c>
      <c r="J53" s="32">
        <v>3</v>
      </c>
      <c r="K53" s="34">
        <v>4800</v>
      </c>
      <c r="M53" s="32">
        <f t="shared" si="3"/>
        <v>1</v>
      </c>
    </row>
    <row r="54" spans="1:13" s="32" customFormat="1">
      <c r="A54" s="32" t="str">
        <f t="shared" si="0"/>
        <v>97730 (22235)</v>
      </c>
      <c r="B54" s="33">
        <v>97730</v>
      </c>
      <c r="C54" s="33" t="s">
        <v>335</v>
      </c>
      <c r="D54" s="33">
        <v>22235</v>
      </c>
      <c r="E54" s="33" t="s">
        <v>334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250</v>
      </c>
      <c r="I54" s="32" t="s">
        <v>246</v>
      </c>
      <c r="J54" s="32">
        <v>4</v>
      </c>
      <c r="K54" s="34">
        <v>6400</v>
      </c>
      <c r="M54" s="32">
        <f t="shared" si="3"/>
        <v>1</v>
      </c>
    </row>
    <row r="55" spans="1:13" s="32" customFormat="1">
      <c r="A55" s="32" t="str">
        <f t="shared" si="0"/>
        <v>97590 (22238)</v>
      </c>
      <c r="B55" s="33">
        <v>97590</v>
      </c>
      <c r="C55" s="33" t="s">
        <v>336</v>
      </c>
      <c r="D55" s="33">
        <v>22238</v>
      </c>
      <c r="E55" s="33" t="s">
        <v>337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250</v>
      </c>
      <c r="I55" s="32" t="s">
        <v>246</v>
      </c>
      <c r="J55" s="32">
        <v>4</v>
      </c>
      <c r="K55" s="34">
        <v>6400</v>
      </c>
      <c r="M55" s="32">
        <f t="shared" si="3"/>
        <v>1</v>
      </c>
    </row>
    <row r="56" spans="1:13" s="32" customFormat="1">
      <c r="A56" s="32" t="str">
        <f t="shared" si="0"/>
        <v>97140 (22239)</v>
      </c>
      <c r="B56" s="33">
        <v>97140</v>
      </c>
      <c r="C56" s="33" t="s">
        <v>338</v>
      </c>
      <c r="D56" s="33">
        <v>22239</v>
      </c>
      <c r="E56" s="33" t="s">
        <v>339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245</v>
      </c>
      <c r="I56" s="32" t="s">
        <v>246</v>
      </c>
      <c r="J56" s="32">
        <v>2</v>
      </c>
      <c r="K56" s="34">
        <v>3200</v>
      </c>
      <c r="M56" s="32">
        <f t="shared" si="3"/>
        <v>1</v>
      </c>
    </row>
    <row r="57" spans="1:13" s="32" customFormat="1">
      <c r="A57" s="32" t="str">
        <f t="shared" si="0"/>
        <v>97150 (22239)</v>
      </c>
      <c r="B57" s="33">
        <v>97150</v>
      </c>
      <c r="C57" s="33" t="s">
        <v>340</v>
      </c>
      <c r="D57" s="33">
        <v>22239</v>
      </c>
      <c r="E57" s="33" t="s">
        <v>339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248</v>
      </c>
      <c r="I57" s="32" t="s">
        <v>246</v>
      </c>
      <c r="J57" s="32">
        <v>3</v>
      </c>
      <c r="K57" s="34">
        <v>4800</v>
      </c>
      <c r="M57" s="32">
        <f t="shared" si="3"/>
        <v>1</v>
      </c>
    </row>
    <row r="58" spans="1:13" s="32" customFormat="1">
      <c r="A58" s="32" t="str">
        <f t="shared" si="0"/>
        <v>97650 (22239)</v>
      </c>
      <c r="B58" s="33">
        <v>97650</v>
      </c>
      <c r="C58" s="33" t="s">
        <v>341</v>
      </c>
      <c r="D58" s="33">
        <v>22239</v>
      </c>
      <c r="E58" s="33" t="s">
        <v>339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250</v>
      </c>
      <c r="I58" s="32" t="s">
        <v>246</v>
      </c>
      <c r="J58" s="32">
        <v>4</v>
      </c>
      <c r="K58" s="34">
        <v>6400</v>
      </c>
      <c r="M58" s="32">
        <f t="shared" si="3"/>
        <v>1</v>
      </c>
    </row>
    <row r="59" spans="1:13" s="32" customFormat="1">
      <c r="A59" s="32" t="str">
        <f t="shared" si="0"/>
        <v>97472 (22253)</v>
      </c>
      <c r="B59" s="33">
        <v>97472</v>
      </c>
      <c r="C59" s="33" t="s">
        <v>342</v>
      </c>
      <c r="D59" s="33">
        <v>22253</v>
      </c>
      <c r="E59" s="33" t="s">
        <v>343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344</v>
      </c>
      <c r="I59" s="32" t="s">
        <v>246</v>
      </c>
      <c r="J59" s="32">
        <v>1</v>
      </c>
      <c r="K59" s="34">
        <v>1600</v>
      </c>
      <c r="M59" s="32">
        <f t="shared" si="3"/>
        <v>1</v>
      </c>
    </row>
    <row r="60" spans="1:13" s="32" customFormat="1">
      <c r="A60" s="32" t="str">
        <f t="shared" si="0"/>
        <v>97473 (22253)</v>
      </c>
      <c r="B60" s="33">
        <v>97473</v>
      </c>
      <c r="C60" s="33" t="s">
        <v>345</v>
      </c>
      <c r="D60" s="33">
        <v>22253</v>
      </c>
      <c r="E60" s="33" t="s">
        <v>343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344</v>
      </c>
      <c r="I60" s="32" t="s">
        <v>246</v>
      </c>
      <c r="J60" s="32">
        <v>1</v>
      </c>
      <c r="K60" s="34">
        <v>1600</v>
      </c>
      <c r="M60" s="32">
        <f t="shared" si="3"/>
        <v>1</v>
      </c>
    </row>
    <row r="61" spans="1:13" s="32" customFormat="1">
      <c r="A61" s="32" t="str">
        <f t="shared" si="0"/>
        <v>97474 (22253)</v>
      </c>
      <c r="B61" s="33">
        <v>97474</v>
      </c>
      <c r="C61" s="33" t="s">
        <v>346</v>
      </c>
      <c r="D61" s="33">
        <v>22253</v>
      </c>
      <c r="E61" s="33" t="s">
        <v>343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344</v>
      </c>
      <c r="I61" s="32" t="s">
        <v>246</v>
      </c>
      <c r="J61" s="32">
        <v>1</v>
      </c>
      <c r="K61" s="34">
        <v>1600</v>
      </c>
      <c r="M61" s="32">
        <f t="shared" si="3"/>
        <v>1</v>
      </c>
    </row>
    <row r="62" spans="1:13" s="32" customFormat="1">
      <c r="A62" s="32" t="str">
        <f t="shared" si="0"/>
        <v>97475 (22253)</v>
      </c>
      <c r="B62" s="33">
        <v>97475</v>
      </c>
      <c r="C62" s="33" t="s">
        <v>347</v>
      </c>
      <c r="D62" s="33">
        <v>22253</v>
      </c>
      <c r="E62" s="33" t="s">
        <v>343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344</v>
      </c>
      <c r="I62" s="32" t="s">
        <v>246</v>
      </c>
      <c r="J62" s="32">
        <v>1</v>
      </c>
      <c r="K62" s="34">
        <v>1600</v>
      </c>
      <c r="M62" s="32">
        <f t="shared" si="3"/>
        <v>1</v>
      </c>
    </row>
    <row r="63" spans="1:13" s="32" customFormat="1">
      <c r="A63" s="32" t="str">
        <f t="shared" si="0"/>
        <v>97390 (22264)</v>
      </c>
      <c r="B63" s="33">
        <v>97390</v>
      </c>
      <c r="C63" s="33" t="s">
        <v>348</v>
      </c>
      <c r="D63" s="33">
        <v>22264</v>
      </c>
      <c r="E63" s="33" t="s">
        <v>349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344</v>
      </c>
      <c r="I63" s="32" t="s">
        <v>246</v>
      </c>
      <c r="J63" s="32">
        <v>1</v>
      </c>
      <c r="K63" s="34">
        <v>1600</v>
      </c>
      <c r="M63" s="32">
        <f t="shared" si="3"/>
        <v>1</v>
      </c>
    </row>
    <row r="64" spans="1:13" s="32" customFormat="1">
      <c r="A64" s="32" t="str">
        <f t="shared" si="0"/>
        <v>97792 (22209)</v>
      </c>
      <c r="B64" s="57">
        <v>97792</v>
      </c>
      <c r="C64" s="32" t="s">
        <v>350</v>
      </c>
      <c r="D64" s="36">
        <v>22209</v>
      </c>
      <c r="E64" s="32" t="s">
        <v>351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250</v>
      </c>
      <c r="I64" s="32" t="s">
        <v>246</v>
      </c>
      <c r="J64" s="32">
        <v>4</v>
      </c>
      <c r="K64" s="34">
        <v>6400</v>
      </c>
      <c r="M64" s="32">
        <f t="shared" si="3"/>
        <v>1</v>
      </c>
    </row>
    <row r="65" spans="1:13" s="32" customFormat="1">
      <c r="A65" s="32" t="str">
        <f>CONCATENATE(B65," ","(",D65,")")</f>
        <v>97793 (22209)</v>
      </c>
      <c r="B65" s="57">
        <v>97793</v>
      </c>
      <c r="C65" s="32" t="s">
        <v>352</v>
      </c>
      <c r="D65" s="36">
        <v>22209</v>
      </c>
      <c r="E65" s="32" t="s">
        <v>351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245</v>
      </c>
      <c r="I65" s="32" t="s">
        <v>246</v>
      </c>
      <c r="J65" s="32">
        <v>2</v>
      </c>
      <c r="K65" s="34">
        <v>3200</v>
      </c>
      <c r="M65" s="32">
        <f t="shared" si="3"/>
        <v>1</v>
      </c>
    </row>
    <row r="66" spans="1:13" s="32" customFormat="1">
      <c r="A66" s="32" t="str">
        <f t="shared" si="0"/>
        <v>97796 (22269)</v>
      </c>
      <c r="B66" s="57">
        <v>97796</v>
      </c>
      <c r="C66" s="32" t="s">
        <v>311</v>
      </c>
      <c r="D66" s="57">
        <v>22269</v>
      </c>
      <c r="E66" s="32" t="s">
        <v>308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309</v>
      </c>
      <c r="I66" s="32" t="s">
        <v>246</v>
      </c>
      <c r="J66" s="32">
        <v>1</v>
      </c>
      <c r="K66" s="34">
        <v>1600</v>
      </c>
      <c r="M66" s="32">
        <f t="shared" si="3"/>
        <v>1</v>
      </c>
    </row>
    <row r="67" spans="1:13" s="32" customFormat="1">
      <c r="A67" s="32" t="str">
        <f t="shared" si="0"/>
        <v>97797 (22266)</v>
      </c>
      <c r="B67" s="57">
        <v>97797</v>
      </c>
      <c r="C67" s="32" t="s">
        <v>313</v>
      </c>
      <c r="D67" s="57">
        <v>22266</v>
      </c>
      <c r="E67" s="32" t="s">
        <v>308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309</v>
      </c>
      <c r="I67" s="32" t="s">
        <v>246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>
      <c r="A68" s="32" t="str">
        <f t="shared" si="0"/>
        <v>97798 (22269)</v>
      </c>
      <c r="B68" s="57">
        <v>97798</v>
      </c>
      <c r="C68" s="58" t="s">
        <v>353</v>
      </c>
      <c r="D68" s="57">
        <v>22269</v>
      </c>
      <c r="E68" s="32" t="s">
        <v>308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309</v>
      </c>
      <c r="I68" s="32" t="s">
        <v>246</v>
      </c>
      <c r="J68" s="32">
        <v>1</v>
      </c>
      <c r="K68" s="34">
        <v>1600</v>
      </c>
      <c r="M68" s="32">
        <f t="shared" si="4"/>
        <v>1</v>
      </c>
    </row>
    <row r="69" spans="1:13" s="32" customFormat="1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4" workbookViewId="0">
      <selection activeCell="K21" sqref="K21"/>
    </sheetView>
  </sheetViews>
  <sheetFormatPr defaultColWidth="8.85546875" defaultRowHeight="13.9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>
      <c r="A1" s="6" t="s">
        <v>354</v>
      </c>
    </row>
    <row r="3" spans="1:11">
      <c r="A3" s="6" t="s">
        <v>355</v>
      </c>
      <c r="H3" s="44" t="s">
        <v>356</v>
      </c>
      <c r="I3" s="48">
        <v>1</v>
      </c>
    </row>
    <row r="4" spans="1:11">
      <c r="A4" s="3" t="s">
        <v>357</v>
      </c>
      <c r="B4" s="3" t="s">
        <v>358</v>
      </c>
      <c r="C4" s="3"/>
      <c r="D4" s="3" t="s">
        <v>359</v>
      </c>
      <c r="E4" s="3" t="s">
        <v>360</v>
      </c>
      <c r="H4" s="44" t="s">
        <v>361</v>
      </c>
      <c r="I4" s="48">
        <v>1</v>
      </c>
    </row>
    <row r="5" spans="1:11">
      <c r="A5" s="4" t="s">
        <v>308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>
      <c r="A6" s="4" t="s">
        <v>19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>
      <c r="A7" s="4" t="s">
        <v>19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>
      <c r="A8" s="4" t="s">
        <v>19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>
      <c r="A9" s="4" t="s">
        <v>19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362</v>
      </c>
      <c r="I9" s="1" t="s">
        <v>87</v>
      </c>
      <c r="J9" s="1" t="s">
        <v>238</v>
      </c>
      <c r="K9" s="1" t="s">
        <v>239</v>
      </c>
    </row>
    <row r="10" spans="1:11">
      <c r="A10" s="4" t="s">
        <v>55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10</v>
      </c>
      <c r="I10" s="1">
        <v>1</v>
      </c>
      <c r="J10" s="1" t="s">
        <v>19</v>
      </c>
      <c r="K10" s="1">
        <v>1</v>
      </c>
    </row>
    <row r="11" spans="1:11">
      <c r="A11" s="4" t="s">
        <v>55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363</v>
      </c>
      <c r="I11" s="1">
        <v>2</v>
      </c>
      <c r="J11" s="1" t="s">
        <v>55</v>
      </c>
      <c r="K11" s="1">
        <v>2</v>
      </c>
    </row>
    <row r="12" spans="1:11">
      <c r="A12" s="4" t="s">
        <v>55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364</v>
      </c>
      <c r="I12" s="1">
        <v>3</v>
      </c>
      <c r="J12" s="1" t="s">
        <v>308</v>
      </c>
      <c r="K12" s="1">
        <v>3</v>
      </c>
    </row>
    <row r="13" spans="1:11">
      <c r="A13" s="4" t="s">
        <v>55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>
      <c r="A16" s="6" t="s">
        <v>22</v>
      </c>
      <c r="H16" s="2" t="s">
        <v>365</v>
      </c>
    </row>
    <row r="17" spans="1:14">
      <c r="A17" s="3" t="s">
        <v>357</v>
      </c>
      <c r="B17" s="3" t="s">
        <v>358</v>
      </c>
      <c r="C17" s="3"/>
      <c r="D17" s="3" t="s">
        <v>359</v>
      </c>
      <c r="E17" s="3" t="s">
        <v>360</v>
      </c>
      <c r="H17" s="290" t="s">
        <v>366</v>
      </c>
      <c r="I17" s="290"/>
      <c r="J17" s="290"/>
      <c r="K17" s="290"/>
      <c r="L17" s="290"/>
      <c r="M17" s="290"/>
      <c r="N17" s="290"/>
    </row>
    <row r="18" spans="1:14">
      <c r="A18" s="4" t="s">
        <v>19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290" t="s">
        <v>205</v>
      </c>
      <c r="I18" s="290"/>
      <c r="J18" s="290"/>
      <c r="K18" s="290"/>
      <c r="L18" s="290"/>
      <c r="M18" s="290"/>
      <c r="N18" s="290"/>
    </row>
    <row r="19" spans="1:14">
      <c r="A19" s="4" t="s">
        <v>19</v>
      </c>
      <c r="B19" s="4">
        <v>2</v>
      </c>
      <c r="C19" s="4" t="str">
        <f t="shared" si="1"/>
        <v>BOL;2</v>
      </c>
      <c r="D19" s="3"/>
      <c r="E19" s="4">
        <v>450</v>
      </c>
      <c r="H19" s="290" t="s">
        <v>367</v>
      </c>
      <c r="I19" s="290"/>
      <c r="J19" s="290"/>
      <c r="K19" s="290"/>
      <c r="L19" s="290"/>
      <c r="M19" s="290"/>
      <c r="N19" s="290"/>
    </row>
    <row r="20" spans="1:14">
      <c r="A20" s="4" t="s">
        <v>19</v>
      </c>
      <c r="B20" s="4">
        <v>3</v>
      </c>
      <c r="C20" s="4" t="str">
        <f t="shared" si="1"/>
        <v>BOL;3</v>
      </c>
      <c r="D20" s="4"/>
      <c r="E20" s="4">
        <v>900</v>
      </c>
      <c r="H20" s="290" t="s">
        <v>368</v>
      </c>
      <c r="I20" s="290"/>
      <c r="J20" s="290"/>
      <c r="K20" s="290"/>
      <c r="L20" s="290"/>
      <c r="M20" s="290"/>
      <c r="N20" s="290"/>
    </row>
    <row r="21" spans="1:14">
      <c r="A21" s="4" t="s">
        <v>19</v>
      </c>
      <c r="B21" s="4">
        <v>4</v>
      </c>
      <c r="C21" s="4" t="str">
        <f t="shared" si="1"/>
        <v>BOL;4</v>
      </c>
      <c r="D21" s="4"/>
      <c r="E21" s="4">
        <v>1350</v>
      </c>
      <c r="H21" s="290" t="s">
        <v>219</v>
      </c>
      <c r="I21" s="290"/>
      <c r="J21" s="290"/>
      <c r="K21" s="290"/>
      <c r="L21" s="290"/>
      <c r="M21" s="290"/>
      <c r="N21" s="290"/>
    </row>
    <row r="22" spans="1:14">
      <c r="A22" s="4" t="s">
        <v>55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290" t="s">
        <v>211</v>
      </c>
      <c r="I22" s="290"/>
      <c r="J22" s="290"/>
      <c r="K22" s="290"/>
      <c r="L22" s="290"/>
      <c r="M22" s="290"/>
      <c r="N22" s="290"/>
    </row>
    <row r="23" spans="1:14">
      <c r="A23" s="4" t="s">
        <v>55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290" t="s">
        <v>212</v>
      </c>
      <c r="I23" s="290"/>
      <c r="J23" s="290"/>
      <c r="K23" s="290"/>
      <c r="L23" s="290"/>
      <c r="M23" s="290"/>
      <c r="N23" s="290"/>
    </row>
    <row r="24" spans="1:14">
      <c r="A24" s="4" t="s">
        <v>55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290" t="s">
        <v>223</v>
      </c>
      <c r="I24" s="290"/>
      <c r="J24" s="290"/>
      <c r="K24" s="290"/>
      <c r="L24" s="290"/>
      <c r="M24" s="290"/>
      <c r="N24" s="290"/>
    </row>
    <row r="25" spans="1:14">
      <c r="A25" s="4" t="s">
        <v>55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290"/>
      <c r="I25" s="290"/>
      <c r="J25" s="290"/>
      <c r="K25" s="290"/>
      <c r="L25" s="290"/>
      <c r="M25" s="290"/>
      <c r="N25" s="290"/>
    </row>
    <row r="26" spans="1:14">
      <c r="H26" s="290"/>
      <c r="I26" s="290"/>
      <c r="J26" s="290"/>
      <c r="K26" s="290"/>
      <c r="L26" s="290"/>
      <c r="M26" s="290"/>
      <c r="N26" s="290"/>
    </row>
    <row r="27" spans="1:14">
      <c r="A27" s="6" t="s">
        <v>369</v>
      </c>
      <c r="H27" s="290"/>
      <c r="I27" s="290"/>
      <c r="J27" s="290"/>
      <c r="K27" s="290"/>
      <c r="L27" s="290"/>
      <c r="M27" s="290"/>
      <c r="N27" s="290"/>
    </row>
    <row r="28" spans="1:14">
      <c r="A28" s="3" t="s">
        <v>357</v>
      </c>
      <c r="B28" s="3" t="s">
        <v>358</v>
      </c>
      <c r="C28" s="3"/>
      <c r="D28" s="3" t="s">
        <v>360</v>
      </c>
      <c r="H28" s="290"/>
      <c r="I28" s="290"/>
      <c r="J28" s="290"/>
      <c r="K28" s="290"/>
      <c r="L28" s="290"/>
      <c r="M28" s="290"/>
      <c r="N28" s="290"/>
    </row>
    <row r="29" spans="1:14">
      <c r="A29" s="4" t="s">
        <v>308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290"/>
      <c r="I29" s="290"/>
      <c r="J29" s="290"/>
      <c r="K29" s="290"/>
      <c r="L29" s="290"/>
      <c r="M29" s="290"/>
      <c r="N29" s="290"/>
    </row>
    <row r="30" spans="1:14">
      <c r="A30" s="4" t="s">
        <v>19</v>
      </c>
      <c r="B30" s="4">
        <v>1</v>
      </c>
      <c r="C30" s="4" t="str">
        <f t="shared" si="2"/>
        <v>BOL;1</v>
      </c>
      <c r="D30" s="4">
        <v>1000</v>
      </c>
      <c r="H30" s="292" t="s">
        <v>370</v>
      </c>
      <c r="I30" s="290"/>
      <c r="J30" s="290"/>
      <c r="K30" s="290"/>
      <c r="L30" s="290"/>
      <c r="M30" s="290"/>
      <c r="N30" s="290"/>
    </row>
    <row r="31" spans="1:14">
      <c r="A31" s="4" t="s">
        <v>19</v>
      </c>
      <c r="B31" s="4">
        <v>2</v>
      </c>
      <c r="C31" s="4" t="str">
        <f t="shared" si="2"/>
        <v>BOL;2</v>
      </c>
      <c r="D31" s="4">
        <v>2000</v>
      </c>
      <c r="H31" s="290" t="s">
        <v>105</v>
      </c>
      <c r="I31" s="290"/>
      <c r="J31" s="290"/>
      <c r="K31" s="290"/>
      <c r="L31" s="290"/>
      <c r="M31" s="290"/>
      <c r="N31" s="290"/>
    </row>
    <row r="32" spans="1:14">
      <c r="A32" s="4" t="s">
        <v>19</v>
      </c>
      <c r="B32" s="4">
        <v>3</v>
      </c>
      <c r="C32" s="4" t="str">
        <f t="shared" si="2"/>
        <v>BOL;3</v>
      </c>
      <c r="D32" s="4">
        <v>3000</v>
      </c>
      <c r="H32" s="290" t="s">
        <v>106</v>
      </c>
      <c r="I32" s="290"/>
      <c r="J32" s="290"/>
      <c r="K32" s="290"/>
      <c r="L32" s="290"/>
      <c r="M32" s="290"/>
      <c r="N32" s="290"/>
    </row>
    <row r="33" spans="1:14">
      <c r="A33" s="4" t="s">
        <v>19</v>
      </c>
      <c r="B33" s="4">
        <v>4</v>
      </c>
      <c r="C33" s="4" t="str">
        <f t="shared" si="2"/>
        <v>BOL;4</v>
      </c>
      <c r="D33" s="4">
        <v>4000</v>
      </c>
      <c r="H33" s="290" t="s">
        <v>175</v>
      </c>
      <c r="I33" s="290"/>
      <c r="J33" s="290"/>
      <c r="K33" s="290"/>
      <c r="L33" s="290"/>
      <c r="M33" s="290"/>
      <c r="N33" s="290"/>
    </row>
    <row r="34" spans="1:14">
      <c r="A34" s="4" t="s">
        <v>55</v>
      </c>
      <c r="B34" s="4">
        <v>1</v>
      </c>
      <c r="C34" s="4" t="str">
        <f t="shared" si="2"/>
        <v>BBL;1</v>
      </c>
      <c r="D34" s="4">
        <v>850</v>
      </c>
      <c r="H34" s="290" t="s">
        <v>108</v>
      </c>
      <c r="I34" s="290"/>
      <c r="J34" s="290"/>
      <c r="K34" s="290"/>
      <c r="L34" s="290"/>
      <c r="M34" s="290"/>
      <c r="N34" s="290"/>
    </row>
    <row r="35" spans="1:14">
      <c r="A35" s="4" t="s">
        <v>55</v>
      </c>
      <c r="B35" s="4">
        <v>2</v>
      </c>
      <c r="C35" s="4" t="str">
        <f t="shared" si="2"/>
        <v>BBL;2</v>
      </c>
      <c r="D35" s="4">
        <v>850</v>
      </c>
      <c r="H35" s="290" t="s">
        <v>115</v>
      </c>
      <c r="I35" s="290"/>
      <c r="J35" s="290"/>
      <c r="K35" s="290"/>
      <c r="L35" s="290"/>
      <c r="M35" s="290"/>
      <c r="N35" s="290"/>
    </row>
    <row r="36" spans="1:14">
      <c r="A36" s="4" t="s">
        <v>55</v>
      </c>
      <c r="B36" s="4">
        <v>3</v>
      </c>
      <c r="C36" s="4" t="str">
        <f t="shared" si="2"/>
        <v>BBL;3</v>
      </c>
      <c r="D36" s="4">
        <v>850</v>
      </c>
      <c r="H36" s="290" t="s">
        <v>122</v>
      </c>
      <c r="I36" s="290"/>
      <c r="J36" s="290"/>
      <c r="K36" s="290"/>
      <c r="L36" s="290"/>
      <c r="M36" s="290"/>
      <c r="N36" s="290"/>
    </row>
    <row r="37" spans="1:14">
      <c r="A37" s="4" t="s">
        <v>55</v>
      </c>
      <c r="B37" s="4">
        <v>4</v>
      </c>
      <c r="C37" s="4" t="str">
        <f t="shared" si="2"/>
        <v>BBL;4</v>
      </c>
      <c r="D37" s="4">
        <v>850</v>
      </c>
      <c r="H37" s="290" t="s">
        <v>22</v>
      </c>
      <c r="I37" s="290"/>
      <c r="J37" s="290"/>
      <c r="K37" s="290"/>
      <c r="L37" s="290"/>
      <c r="M37" s="290"/>
      <c r="N37" s="290"/>
    </row>
    <row r="38" spans="1:14">
      <c r="H38" s="290" t="s">
        <v>213</v>
      </c>
      <c r="I38" s="290"/>
      <c r="J38" s="290"/>
      <c r="K38" s="290"/>
      <c r="L38" s="290"/>
      <c r="M38" s="290"/>
      <c r="N38" s="290"/>
    </row>
    <row r="39" spans="1:14">
      <c r="H39" s="290" t="s">
        <v>216</v>
      </c>
      <c r="I39" s="290"/>
      <c r="J39" s="290"/>
      <c r="K39" s="290"/>
      <c r="L39" s="290"/>
      <c r="M39" s="290"/>
      <c r="N39" s="290"/>
    </row>
    <row r="40" spans="1:14">
      <c r="H40" s="290" t="s">
        <v>107</v>
      </c>
      <c r="I40" s="290"/>
      <c r="J40" s="290"/>
      <c r="K40" s="290"/>
      <c r="L40" s="290"/>
      <c r="M40" s="290"/>
      <c r="N40" s="290"/>
    </row>
    <row r="41" spans="1:14">
      <c r="H41" s="290" t="s">
        <v>217</v>
      </c>
      <c r="I41" s="290"/>
      <c r="J41" s="290"/>
      <c r="K41" s="290"/>
      <c r="L41" s="290"/>
      <c r="M41" s="290"/>
      <c r="N41" s="290"/>
    </row>
    <row r="42" spans="1:14">
      <c r="H42" s="290" t="s">
        <v>145</v>
      </c>
      <c r="I42" s="290"/>
      <c r="J42" s="290"/>
      <c r="K42" s="290"/>
      <c r="L42" s="290"/>
      <c r="M42" s="290"/>
      <c r="N42" s="290"/>
    </row>
    <row r="43" spans="1:14">
      <c r="H43" s="290" t="s">
        <v>220</v>
      </c>
      <c r="I43" s="290"/>
      <c r="J43" s="290"/>
      <c r="K43" s="290"/>
      <c r="L43" s="290"/>
      <c r="M43" s="290"/>
      <c r="N43" s="290"/>
    </row>
    <row r="44" spans="1:14">
      <c r="H44" s="290" t="s">
        <v>225</v>
      </c>
      <c r="I44" s="290"/>
      <c r="J44" s="290"/>
      <c r="K44" s="290"/>
      <c r="L44" s="290"/>
      <c r="M44" s="290"/>
      <c r="N44" s="290"/>
    </row>
    <row r="45" spans="1:14">
      <c r="H45" s="290" t="s">
        <v>371</v>
      </c>
      <c r="I45" s="290"/>
      <c r="J45" s="290"/>
      <c r="K45" s="290"/>
      <c r="L45" s="290"/>
      <c r="M45" s="290"/>
      <c r="N45" s="290"/>
    </row>
    <row r="46" spans="1:14">
      <c r="H46" s="290" t="s">
        <v>372</v>
      </c>
      <c r="I46" s="290"/>
      <c r="J46" s="290"/>
      <c r="K46" s="290"/>
      <c r="L46" s="290"/>
      <c r="M46" s="290"/>
      <c r="N46" s="290"/>
    </row>
    <row r="47" spans="1:14">
      <c r="H47" s="290" t="s">
        <v>373</v>
      </c>
      <c r="I47" s="290"/>
      <c r="J47" s="290"/>
      <c r="K47" s="290"/>
      <c r="L47" s="290"/>
      <c r="M47" s="290"/>
      <c r="N47" s="290"/>
    </row>
    <row r="48" spans="1:14">
      <c r="H48" s="290"/>
      <c r="I48" s="290"/>
      <c r="J48" s="290"/>
      <c r="K48" s="290"/>
      <c r="L48" s="290"/>
      <c r="M48" s="290"/>
      <c r="N48" s="290"/>
    </row>
    <row r="49" spans="8:14">
      <c r="H49" s="290"/>
      <c r="I49" s="290"/>
      <c r="J49" s="290"/>
      <c r="K49" s="290"/>
      <c r="L49" s="290"/>
      <c r="M49" s="290"/>
      <c r="N49" s="290"/>
    </row>
    <row r="50" spans="8:14">
      <c r="H50" s="290"/>
      <c r="I50" s="290"/>
      <c r="J50" s="290"/>
      <c r="K50" s="290"/>
      <c r="L50" s="290"/>
      <c r="M50" s="290"/>
      <c r="N50" s="290"/>
    </row>
    <row r="51" spans="8:14">
      <c r="H51" s="290"/>
      <c r="I51" s="290"/>
      <c r="J51" s="290"/>
      <c r="K51" s="290"/>
      <c r="L51" s="290"/>
      <c r="M51" s="290"/>
      <c r="N51" s="290"/>
    </row>
    <row r="52" spans="8:14">
      <c r="H52" s="290"/>
      <c r="I52" s="290"/>
      <c r="J52" s="290"/>
      <c r="K52" s="290"/>
      <c r="L52" s="290"/>
      <c r="M52" s="290"/>
      <c r="N52" s="290"/>
    </row>
    <row r="53" spans="8:14">
      <c r="H53" s="290"/>
      <c r="I53" s="290"/>
      <c r="J53" s="290"/>
      <c r="K53" s="290"/>
      <c r="L53" s="290"/>
      <c r="M53" s="290"/>
      <c r="N53" s="290"/>
    </row>
    <row r="54" spans="8:14">
      <c r="H54" s="290"/>
      <c r="I54" s="290"/>
      <c r="J54" s="290"/>
      <c r="K54" s="290"/>
      <c r="L54" s="290"/>
      <c r="M54" s="290"/>
      <c r="N54" s="290"/>
    </row>
    <row r="55" spans="8:14">
      <c r="H55" s="290"/>
      <c r="I55" s="290"/>
      <c r="J55" s="290"/>
      <c r="K55" s="290"/>
      <c r="L55" s="290"/>
      <c r="M55" s="290"/>
      <c r="N55" s="290"/>
    </row>
    <row r="56" spans="8:14">
      <c r="H56" s="290"/>
      <c r="I56" s="290"/>
      <c r="J56" s="290"/>
      <c r="K56" s="290"/>
      <c r="L56" s="290"/>
      <c r="M56" s="290"/>
      <c r="N56" s="290"/>
    </row>
    <row r="57" spans="8:14">
      <c r="H57" s="290"/>
      <c r="I57" s="290"/>
      <c r="J57" s="290"/>
      <c r="K57" s="290"/>
      <c r="L57" s="290"/>
      <c r="M57" s="290"/>
      <c r="N57" s="290"/>
    </row>
    <row r="58" spans="8:14">
      <c r="H58" s="290"/>
      <c r="I58" s="290"/>
      <c r="J58" s="290"/>
      <c r="K58" s="290"/>
      <c r="L58" s="290"/>
      <c r="M58" s="290"/>
      <c r="N58" s="290"/>
    </row>
    <row r="59" spans="8:14">
      <c r="H59" s="290"/>
      <c r="I59" s="290"/>
      <c r="J59" s="290"/>
      <c r="K59" s="290"/>
      <c r="L59" s="290"/>
      <c r="M59" s="290"/>
      <c r="N59" s="290"/>
    </row>
    <row r="60" spans="8:14">
      <c r="H60" s="290"/>
      <c r="I60" s="290"/>
      <c r="J60" s="290"/>
      <c r="K60" s="290"/>
      <c r="L60" s="290"/>
      <c r="M60" s="290"/>
      <c r="N60" s="290"/>
    </row>
    <row r="61" spans="8:14">
      <c r="H61" s="290"/>
      <c r="I61" s="290"/>
      <c r="J61" s="290"/>
      <c r="K61" s="290"/>
      <c r="L61" s="290"/>
      <c r="M61" s="290"/>
      <c r="N61" s="290"/>
    </row>
    <row r="62" spans="8:14">
      <c r="H62" s="290"/>
      <c r="I62" s="290"/>
      <c r="J62" s="290"/>
      <c r="K62" s="290"/>
      <c r="L62" s="290"/>
      <c r="M62" s="290"/>
      <c r="N62" s="290"/>
    </row>
    <row r="63" spans="8:14">
      <c r="H63" s="290"/>
      <c r="I63" s="290"/>
      <c r="J63" s="290"/>
      <c r="K63" s="290"/>
      <c r="L63" s="290"/>
      <c r="M63" s="290"/>
      <c r="N63" s="290"/>
    </row>
    <row r="64" spans="8:14">
      <c r="H64" s="290"/>
      <c r="I64" s="290"/>
      <c r="J64" s="290"/>
      <c r="K64" s="290"/>
      <c r="L64" s="290"/>
      <c r="M64" s="290"/>
      <c r="N64" s="290"/>
    </row>
    <row r="65" spans="8:14">
      <c r="H65" s="290"/>
      <c r="I65" s="290"/>
      <c r="J65" s="290"/>
      <c r="K65" s="290"/>
      <c r="L65" s="290"/>
      <c r="M65" s="290"/>
      <c r="N65" s="290"/>
    </row>
    <row r="66" spans="8:14">
      <c r="H66" s="290"/>
      <c r="I66" s="290"/>
      <c r="J66" s="290"/>
      <c r="K66" s="290"/>
      <c r="L66" s="290"/>
      <c r="M66" s="290"/>
      <c r="N66" s="290"/>
    </row>
    <row r="67" spans="8:14">
      <c r="H67" s="290"/>
      <c r="I67" s="290"/>
      <c r="J67" s="290"/>
      <c r="K67" s="290"/>
      <c r="L67" s="290"/>
      <c r="M67" s="290"/>
      <c r="N67" s="290"/>
    </row>
    <row r="68" spans="8:14">
      <c r="H68" s="290"/>
      <c r="I68" s="290"/>
      <c r="J68" s="290"/>
      <c r="K68" s="290"/>
      <c r="L68" s="290"/>
      <c r="M68" s="290"/>
      <c r="N68" s="290"/>
    </row>
    <row r="69" spans="8:14">
      <c r="H69" s="290"/>
      <c r="I69" s="290"/>
      <c r="J69" s="290"/>
      <c r="K69" s="290"/>
      <c r="L69" s="290"/>
      <c r="M69" s="290"/>
      <c r="N69" s="290"/>
    </row>
    <row r="70" spans="8:14">
      <c r="H70" s="290"/>
      <c r="I70" s="290"/>
      <c r="J70" s="290"/>
      <c r="K70" s="290"/>
      <c r="L70" s="290"/>
      <c r="M70" s="290"/>
      <c r="N70" s="290"/>
    </row>
    <row r="71" spans="8:14">
      <c r="H71" s="290"/>
      <c r="I71" s="290"/>
      <c r="J71" s="290"/>
      <c r="K71" s="290"/>
      <c r="L71" s="290"/>
      <c r="M71" s="290"/>
      <c r="N71" s="290"/>
    </row>
    <row r="72" spans="8:14">
      <c r="H72" s="290"/>
      <c r="I72" s="290"/>
      <c r="J72" s="290"/>
      <c r="K72" s="290"/>
      <c r="L72" s="290"/>
      <c r="M72" s="290"/>
      <c r="N72" s="290"/>
    </row>
    <row r="73" spans="8:14">
      <c r="H73" s="290"/>
      <c r="I73" s="290"/>
      <c r="J73" s="290"/>
      <c r="K73" s="290"/>
      <c r="L73" s="290"/>
      <c r="M73" s="290"/>
      <c r="N73" s="290"/>
    </row>
    <row r="74" spans="8:14">
      <c r="H74" s="290"/>
      <c r="I74" s="290"/>
      <c r="J74" s="290"/>
      <c r="K74" s="290"/>
      <c r="L74" s="290"/>
      <c r="M74" s="290"/>
      <c r="N74" s="290"/>
    </row>
    <row r="75" spans="8:14">
      <c r="H75" s="290"/>
      <c r="I75" s="290"/>
      <c r="J75" s="290"/>
      <c r="K75" s="290"/>
      <c r="L75" s="290"/>
      <c r="M75" s="290"/>
      <c r="N75" s="290"/>
    </row>
    <row r="76" spans="8:14">
      <c r="H76" s="290"/>
      <c r="I76" s="290"/>
      <c r="J76" s="290"/>
      <c r="K76" s="290"/>
      <c r="L76" s="290"/>
      <c r="M76" s="290"/>
      <c r="N76" s="290"/>
    </row>
    <row r="77" spans="8:14">
      <c r="H77" s="290"/>
      <c r="I77" s="290"/>
      <c r="J77" s="290"/>
      <c r="K77" s="290"/>
      <c r="L77" s="290"/>
      <c r="M77" s="290"/>
      <c r="N77" s="290"/>
    </row>
    <row r="78" spans="8:14">
      <c r="H78" s="290"/>
      <c r="I78" s="290"/>
      <c r="J78" s="290"/>
      <c r="K78" s="290"/>
      <c r="L78" s="290"/>
      <c r="M78" s="290"/>
      <c r="N78" s="290"/>
    </row>
    <row r="79" spans="8:14">
      <c r="H79" s="290"/>
      <c r="I79" s="290"/>
      <c r="J79" s="290"/>
      <c r="K79" s="290"/>
      <c r="L79" s="290"/>
      <c r="M79" s="290"/>
      <c r="N79" s="290"/>
    </row>
    <row r="80" spans="8:14">
      <c r="H80" s="290"/>
      <c r="I80" s="290"/>
      <c r="J80" s="290"/>
      <c r="K80" s="290"/>
      <c r="L80" s="290"/>
      <c r="M80" s="290"/>
      <c r="N80" s="290"/>
    </row>
    <row r="81" spans="8:14">
      <c r="H81" s="290"/>
      <c r="I81" s="290"/>
      <c r="J81" s="290"/>
      <c r="K81" s="290"/>
      <c r="L81" s="290"/>
      <c r="M81" s="290"/>
      <c r="N81" s="290"/>
    </row>
    <row r="82" spans="8:14">
      <c r="H82" s="290"/>
      <c r="I82" s="290"/>
      <c r="J82" s="290"/>
      <c r="K82" s="290"/>
      <c r="L82" s="290"/>
      <c r="M82" s="290"/>
      <c r="N82" s="290"/>
    </row>
    <row r="83" spans="8:14">
      <c r="H83" s="290"/>
      <c r="I83" s="290"/>
      <c r="J83" s="290"/>
      <c r="K83" s="290"/>
      <c r="L83" s="290"/>
      <c r="M83" s="290"/>
      <c r="N83" s="290"/>
    </row>
    <row r="84" spans="8:14">
      <c r="H84" s="290"/>
      <c r="I84" s="290"/>
      <c r="J84" s="290"/>
      <c r="K84" s="290"/>
      <c r="L84" s="290"/>
      <c r="M84" s="290"/>
      <c r="N84" s="290"/>
    </row>
    <row r="85" spans="8:14">
      <c r="H85" s="290"/>
      <c r="I85" s="290"/>
      <c r="J85" s="290"/>
      <c r="K85" s="290"/>
      <c r="L85" s="290"/>
      <c r="M85" s="290"/>
      <c r="N85" s="290"/>
    </row>
    <row r="86" spans="8:14">
      <c r="H86" s="290"/>
      <c r="I86" s="290"/>
      <c r="J86" s="290"/>
      <c r="K86" s="290"/>
      <c r="L86" s="290"/>
      <c r="M86" s="290"/>
      <c r="N86" s="290"/>
    </row>
    <row r="87" spans="8:14">
      <c r="H87" s="290"/>
      <c r="I87" s="290"/>
      <c r="J87" s="290"/>
      <c r="K87" s="290"/>
      <c r="L87" s="290"/>
      <c r="M87" s="290"/>
      <c r="N87" s="290"/>
    </row>
    <row r="88" spans="8:14">
      <c r="H88" s="290"/>
      <c r="I88" s="290"/>
      <c r="J88" s="290"/>
      <c r="K88" s="290"/>
      <c r="L88" s="290"/>
      <c r="M88" s="290"/>
      <c r="N88" s="290"/>
    </row>
    <row r="89" spans="8:14">
      <c r="H89" s="290"/>
      <c r="I89" s="290"/>
      <c r="J89" s="290"/>
      <c r="K89" s="290"/>
      <c r="L89" s="290"/>
      <c r="M89" s="290"/>
      <c r="N89" s="290"/>
    </row>
    <row r="90" spans="8:14">
      <c r="H90" s="290"/>
      <c r="I90" s="290"/>
      <c r="J90" s="290"/>
      <c r="K90" s="290"/>
      <c r="L90" s="290"/>
      <c r="M90" s="290"/>
      <c r="N90" s="290"/>
    </row>
    <row r="91" spans="8:14">
      <c r="H91" s="290"/>
      <c r="I91" s="290"/>
      <c r="J91" s="290"/>
      <c r="K91" s="290"/>
      <c r="L91" s="290"/>
      <c r="M91" s="290"/>
      <c r="N91" s="290"/>
    </row>
    <row r="92" spans="8:14">
      <c r="H92" s="290"/>
      <c r="I92" s="290"/>
      <c r="J92" s="290"/>
      <c r="K92" s="290"/>
      <c r="L92" s="290"/>
      <c r="M92" s="290"/>
      <c r="N92" s="290"/>
    </row>
    <row r="93" spans="8:14">
      <c r="H93" s="290"/>
      <c r="I93" s="290"/>
      <c r="J93" s="290"/>
      <c r="K93" s="290"/>
      <c r="L93" s="290"/>
      <c r="M93" s="290"/>
      <c r="N93" s="290"/>
    </row>
    <row r="94" spans="8:14">
      <c r="H94" s="290"/>
      <c r="I94" s="290"/>
      <c r="J94" s="290"/>
      <c r="K94" s="290"/>
      <c r="L94" s="290"/>
      <c r="M94" s="290"/>
      <c r="N94" s="290"/>
    </row>
    <row r="95" spans="8:14">
      <c r="H95" s="290"/>
      <c r="I95" s="290"/>
      <c r="J95" s="290"/>
      <c r="K95" s="290"/>
      <c r="L95" s="290"/>
      <c r="M95" s="290"/>
      <c r="N95" s="290"/>
    </row>
    <row r="96" spans="8:14">
      <c r="H96" s="290"/>
      <c r="I96" s="290"/>
      <c r="J96" s="290"/>
      <c r="K96" s="290"/>
      <c r="L96" s="290"/>
      <c r="M96" s="290"/>
      <c r="N96" s="290"/>
    </row>
    <row r="97" spans="8:14">
      <c r="H97" s="290"/>
      <c r="I97" s="290"/>
      <c r="J97" s="290"/>
      <c r="K97" s="290"/>
      <c r="L97" s="290"/>
      <c r="M97" s="290"/>
      <c r="N97" s="290"/>
    </row>
    <row r="98" spans="8:14">
      <c r="H98" s="290"/>
      <c r="I98" s="290"/>
      <c r="J98" s="290"/>
      <c r="K98" s="290"/>
      <c r="L98" s="290"/>
      <c r="M98" s="290"/>
      <c r="N98" s="290"/>
    </row>
    <row r="99" spans="8:14">
      <c r="H99" s="290"/>
      <c r="I99" s="290"/>
      <c r="J99" s="290"/>
      <c r="K99" s="290"/>
      <c r="L99" s="290"/>
      <c r="M99" s="290"/>
      <c r="N99" s="290"/>
    </row>
    <row r="100" spans="8:14">
      <c r="H100" s="290"/>
      <c r="I100" s="290"/>
      <c r="J100" s="290"/>
      <c r="K100" s="290"/>
      <c r="L100" s="290"/>
      <c r="M100" s="290"/>
      <c r="N100" s="290"/>
    </row>
    <row r="101" spans="8:14">
      <c r="H101" s="290"/>
      <c r="I101" s="290"/>
      <c r="J101" s="290"/>
      <c r="K101" s="290"/>
      <c r="L101" s="290"/>
      <c r="M101" s="290"/>
      <c r="N101" s="290"/>
    </row>
    <row r="102" spans="8:14">
      <c r="H102" s="290"/>
      <c r="I102" s="290"/>
      <c r="J102" s="290"/>
      <c r="K102" s="290"/>
      <c r="L102" s="290"/>
      <c r="M102" s="290"/>
      <c r="N102" s="290"/>
    </row>
    <row r="103" spans="8:14">
      <c r="H103" s="290"/>
      <c r="I103" s="290"/>
      <c r="J103" s="290"/>
      <c r="K103" s="290"/>
      <c r="L103" s="290"/>
      <c r="M103" s="290"/>
      <c r="N103" s="290"/>
    </row>
    <row r="104" spans="8:14">
      <c r="H104" s="290"/>
      <c r="I104" s="290"/>
      <c r="J104" s="290"/>
      <c r="K104" s="290"/>
      <c r="L104" s="290"/>
      <c r="M104" s="290"/>
      <c r="N104" s="290"/>
    </row>
    <row r="105" spans="8:14">
      <c r="H105" s="290"/>
      <c r="I105" s="290"/>
      <c r="J105" s="290"/>
      <c r="K105" s="290"/>
      <c r="L105" s="290"/>
      <c r="M105" s="290"/>
      <c r="N105" s="290"/>
    </row>
    <row r="106" spans="8:14">
      <c r="H106" s="290"/>
      <c r="I106" s="290"/>
      <c r="J106" s="290"/>
      <c r="K106" s="290"/>
      <c r="L106" s="290"/>
      <c r="M106" s="290"/>
      <c r="N106" s="290"/>
    </row>
    <row r="107" spans="8:14">
      <c r="H107" s="290"/>
      <c r="I107" s="290"/>
      <c r="J107" s="290"/>
      <c r="K107" s="290"/>
      <c r="L107" s="290"/>
      <c r="M107" s="290"/>
      <c r="N107" s="290"/>
    </row>
    <row r="108" spans="8:14">
      <c r="H108" s="290"/>
      <c r="I108" s="290"/>
      <c r="J108" s="290"/>
      <c r="K108" s="290"/>
      <c r="L108" s="290"/>
      <c r="M108" s="290"/>
      <c r="N108" s="290"/>
    </row>
    <row r="109" spans="8:14">
      <c r="H109" s="290"/>
      <c r="I109" s="290"/>
      <c r="J109" s="290"/>
      <c r="K109" s="290"/>
      <c r="L109" s="290"/>
      <c r="M109" s="290"/>
      <c r="N109" s="290"/>
    </row>
    <row r="110" spans="8:14">
      <c r="H110" s="290"/>
      <c r="I110" s="290"/>
      <c r="J110" s="290"/>
      <c r="K110" s="290"/>
      <c r="L110" s="290"/>
      <c r="M110" s="290"/>
      <c r="N110" s="290"/>
    </row>
    <row r="111" spans="8:14">
      <c r="H111" s="290"/>
      <c r="I111" s="290"/>
      <c r="J111" s="290"/>
      <c r="K111" s="290"/>
      <c r="L111" s="290"/>
      <c r="M111" s="290"/>
      <c r="N111" s="290"/>
    </row>
    <row r="112" spans="8:14">
      <c r="H112" s="290"/>
      <c r="I112" s="290"/>
      <c r="J112" s="290"/>
      <c r="K112" s="290"/>
      <c r="L112" s="290"/>
      <c r="M112" s="290"/>
      <c r="N112" s="290"/>
    </row>
    <row r="113" spans="8:14">
      <c r="H113" s="290"/>
      <c r="I113" s="290"/>
      <c r="J113" s="290"/>
      <c r="K113" s="290"/>
      <c r="L113" s="290"/>
      <c r="M113" s="290"/>
      <c r="N113" s="290"/>
    </row>
    <row r="114" spans="8:14">
      <c r="H114" s="290"/>
      <c r="I114" s="290"/>
      <c r="J114" s="290"/>
      <c r="K114" s="290"/>
      <c r="L114" s="290"/>
      <c r="M114" s="290"/>
      <c r="N114" s="290"/>
    </row>
    <row r="115" spans="8:14">
      <c r="H115" s="290"/>
      <c r="I115" s="290"/>
      <c r="J115" s="290"/>
      <c r="K115" s="290"/>
      <c r="L115" s="290"/>
      <c r="M115" s="290"/>
      <c r="N115" s="290"/>
    </row>
    <row r="116" spans="8:14">
      <c r="H116" s="290"/>
      <c r="I116" s="290"/>
      <c r="J116" s="290"/>
      <c r="K116" s="290"/>
      <c r="L116" s="290"/>
      <c r="M116" s="290"/>
      <c r="N116" s="290"/>
    </row>
    <row r="117" spans="8:14">
      <c r="H117" s="290"/>
      <c r="I117" s="290"/>
      <c r="J117" s="290"/>
      <c r="K117" s="290"/>
      <c r="L117" s="290"/>
      <c r="M117" s="290"/>
      <c r="N117" s="290"/>
    </row>
    <row r="118" spans="8:14">
      <c r="H118" s="290"/>
      <c r="I118" s="290"/>
      <c r="J118" s="290"/>
      <c r="K118" s="290"/>
      <c r="L118" s="290"/>
      <c r="M118" s="290"/>
      <c r="N118" s="290"/>
    </row>
    <row r="119" spans="8:14">
      <c r="H119" s="290"/>
      <c r="I119" s="290"/>
      <c r="J119" s="290"/>
      <c r="K119" s="290"/>
      <c r="L119" s="290"/>
      <c r="M119" s="290"/>
      <c r="N119" s="290"/>
    </row>
    <row r="120" spans="8:14">
      <c r="H120" s="290"/>
      <c r="I120" s="290"/>
      <c r="J120" s="290"/>
      <c r="K120" s="290"/>
      <c r="L120" s="290"/>
      <c r="M120" s="290"/>
      <c r="N120" s="290"/>
    </row>
    <row r="121" spans="8:14">
      <c r="H121" s="290"/>
      <c r="I121" s="290"/>
      <c r="J121" s="290"/>
      <c r="K121" s="290"/>
      <c r="L121" s="290"/>
      <c r="M121" s="290"/>
      <c r="N121" s="290"/>
    </row>
    <row r="122" spans="8:14">
      <c r="H122" s="290"/>
      <c r="I122" s="290"/>
      <c r="J122" s="290"/>
      <c r="K122" s="290"/>
      <c r="L122" s="290"/>
      <c r="M122" s="290"/>
      <c r="N122" s="290"/>
    </row>
    <row r="123" spans="8:14">
      <c r="H123" s="290"/>
      <c r="I123" s="290"/>
      <c r="J123" s="290"/>
      <c r="K123" s="290"/>
      <c r="L123" s="290"/>
      <c r="M123" s="290"/>
      <c r="N123" s="290"/>
    </row>
    <row r="124" spans="8:14">
      <c r="H124" s="290"/>
      <c r="I124" s="290"/>
      <c r="J124" s="290"/>
      <c r="K124" s="290"/>
      <c r="L124" s="290"/>
      <c r="M124" s="290"/>
      <c r="N124" s="290"/>
    </row>
    <row r="125" spans="8:14">
      <c r="H125" s="290"/>
      <c r="I125" s="290"/>
      <c r="J125" s="290"/>
      <c r="K125" s="290"/>
      <c r="L125" s="290"/>
      <c r="M125" s="290"/>
      <c r="N125" s="290"/>
    </row>
    <row r="126" spans="8:14">
      <c r="H126" s="290"/>
      <c r="I126" s="290"/>
      <c r="J126" s="290"/>
      <c r="K126" s="290"/>
      <c r="L126" s="290"/>
      <c r="M126" s="290"/>
      <c r="N126" s="290"/>
    </row>
    <row r="127" spans="8:14">
      <c r="H127" s="290"/>
      <c r="I127" s="290"/>
      <c r="J127" s="290"/>
      <c r="K127" s="290"/>
      <c r="L127" s="290"/>
      <c r="M127" s="290"/>
      <c r="N127" s="290"/>
    </row>
    <row r="128" spans="8:14">
      <c r="H128" s="290"/>
      <c r="I128" s="290"/>
      <c r="J128" s="290"/>
      <c r="K128" s="290"/>
      <c r="L128" s="290"/>
      <c r="M128" s="290"/>
      <c r="N128" s="290"/>
    </row>
    <row r="129" spans="8:14">
      <c r="H129" s="290"/>
      <c r="I129" s="290"/>
      <c r="J129" s="290"/>
      <c r="K129" s="290"/>
      <c r="L129" s="290"/>
      <c r="M129" s="290"/>
      <c r="N129" s="290"/>
    </row>
    <row r="130" spans="8:14">
      <c r="H130" s="290"/>
      <c r="I130" s="290"/>
      <c r="J130" s="290"/>
      <c r="K130" s="290"/>
      <c r="L130" s="290"/>
      <c r="M130" s="290"/>
      <c r="N130" s="290"/>
    </row>
    <row r="131" spans="8:14">
      <c r="H131" s="290"/>
      <c r="I131" s="290"/>
      <c r="J131" s="290"/>
      <c r="K131" s="290"/>
      <c r="L131" s="290"/>
      <c r="M131" s="290"/>
      <c r="N131" s="290"/>
    </row>
    <row r="132" spans="8:14">
      <c r="H132" s="290"/>
      <c r="I132" s="290"/>
      <c r="J132" s="290"/>
      <c r="K132" s="290"/>
      <c r="L132" s="290"/>
      <c r="M132" s="290"/>
      <c r="N132" s="290"/>
    </row>
    <row r="133" spans="8:14">
      <c r="H133" s="290"/>
      <c r="I133" s="290"/>
      <c r="J133" s="290"/>
      <c r="K133" s="290"/>
      <c r="L133" s="290"/>
      <c r="M133" s="290"/>
      <c r="N133" s="290"/>
    </row>
    <row r="134" spans="8:14">
      <c r="H134" s="290"/>
      <c r="I134" s="290"/>
      <c r="J134" s="290"/>
      <c r="K134" s="290"/>
      <c r="L134" s="290"/>
      <c r="M134" s="290"/>
      <c r="N134" s="290"/>
    </row>
    <row r="135" spans="8:14">
      <c r="H135" s="290"/>
      <c r="I135" s="290"/>
      <c r="J135" s="290"/>
      <c r="K135" s="290"/>
      <c r="L135" s="290"/>
      <c r="M135" s="290"/>
      <c r="N135" s="290"/>
    </row>
    <row r="136" spans="8:14">
      <c r="H136" s="290"/>
      <c r="I136" s="290"/>
      <c r="J136" s="290"/>
      <c r="K136" s="290"/>
      <c r="L136" s="290"/>
      <c r="M136" s="290"/>
      <c r="N136" s="290"/>
    </row>
    <row r="137" spans="8:14">
      <c r="H137" s="290"/>
      <c r="I137" s="290"/>
      <c r="J137" s="290"/>
      <c r="K137" s="290"/>
      <c r="L137" s="290"/>
      <c r="M137" s="290"/>
      <c r="N137" s="290"/>
    </row>
    <row r="138" spans="8:14">
      <c r="H138" s="290"/>
      <c r="I138" s="290"/>
      <c r="J138" s="290"/>
      <c r="K138" s="290"/>
      <c r="L138" s="290"/>
      <c r="M138" s="290"/>
      <c r="N138" s="290"/>
    </row>
    <row r="139" spans="8:14">
      <c r="H139" s="290"/>
      <c r="I139" s="290"/>
      <c r="J139" s="290"/>
      <c r="K139" s="290"/>
      <c r="L139" s="290"/>
      <c r="M139" s="290"/>
      <c r="N139" s="290"/>
    </row>
    <row r="140" spans="8:14">
      <c r="H140" s="290"/>
      <c r="I140" s="290"/>
      <c r="J140" s="290"/>
      <c r="K140" s="290"/>
      <c r="L140" s="290"/>
      <c r="M140" s="290"/>
      <c r="N140" s="290"/>
    </row>
    <row r="141" spans="8:14">
      <c r="H141" s="290"/>
      <c r="I141" s="290"/>
      <c r="J141" s="290"/>
      <c r="K141" s="290"/>
      <c r="L141" s="290"/>
      <c r="M141" s="290"/>
      <c r="N141" s="290"/>
    </row>
    <row r="142" spans="8:14">
      <c r="H142" s="290"/>
      <c r="I142" s="290"/>
      <c r="J142" s="290"/>
      <c r="K142" s="290"/>
      <c r="L142" s="290"/>
      <c r="M142" s="290"/>
      <c r="N142" s="290"/>
    </row>
    <row r="143" spans="8:14">
      <c r="H143" s="290"/>
      <c r="I143" s="290"/>
      <c r="J143" s="290"/>
      <c r="K143" s="290"/>
      <c r="L143" s="290"/>
      <c r="M143" s="290"/>
      <c r="N143" s="290"/>
    </row>
    <row r="144" spans="8:14">
      <c r="H144" s="290"/>
      <c r="I144" s="290"/>
      <c r="J144" s="290"/>
      <c r="K144" s="290"/>
      <c r="L144" s="290"/>
      <c r="M144" s="290"/>
      <c r="N144" s="290"/>
    </row>
    <row r="145" spans="8:14">
      <c r="H145" s="290"/>
      <c r="I145" s="290"/>
      <c r="J145" s="290"/>
      <c r="K145" s="290"/>
      <c r="L145" s="290"/>
      <c r="M145" s="290"/>
      <c r="N145" s="290"/>
    </row>
    <row r="146" spans="8:14">
      <c r="H146" s="290"/>
      <c r="I146" s="290"/>
      <c r="J146" s="290"/>
      <c r="K146" s="290"/>
      <c r="L146" s="290"/>
      <c r="M146" s="290"/>
      <c r="N146" s="290"/>
    </row>
    <row r="147" spans="8:14">
      <c r="H147" s="290"/>
      <c r="I147" s="290"/>
      <c r="J147" s="290"/>
      <c r="K147" s="290"/>
      <c r="L147" s="290"/>
      <c r="M147" s="290"/>
      <c r="N147" s="290"/>
    </row>
    <row r="148" spans="8:14">
      <c r="H148" s="290"/>
      <c r="I148" s="290"/>
      <c r="J148" s="290"/>
      <c r="K148" s="290"/>
      <c r="L148" s="290"/>
      <c r="M148" s="290"/>
      <c r="N148" s="290"/>
    </row>
    <row r="149" spans="8:14">
      <c r="H149" s="290"/>
      <c r="I149" s="290"/>
      <c r="J149" s="290"/>
      <c r="K149" s="290"/>
      <c r="L149" s="290"/>
      <c r="M149" s="290"/>
      <c r="N149" s="290"/>
    </row>
    <row r="150" spans="8:14">
      <c r="H150" s="290"/>
      <c r="I150" s="290"/>
      <c r="J150" s="290"/>
      <c r="K150" s="290"/>
      <c r="L150" s="290"/>
      <c r="M150" s="290"/>
      <c r="N150" s="290"/>
    </row>
    <row r="151" spans="8:14">
      <c r="H151" s="290"/>
      <c r="I151" s="290"/>
      <c r="J151" s="290"/>
      <c r="K151" s="290"/>
      <c r="L151" s="290"/>
      <c r="M151" s="290"/>
      <c r="N151" s="290"/>
    </row>
    <row r="152" spans="8:14">
      <c r="H152" s="290"/>
      <c r="I152" s="290"/>
      <c r="J152" s="290"/>
      <c r="K152" s="290"/>
      <c r="L152" s="290"/>
      <c r="M152" s="290"/>
      <c r="N152" s="290"/>
    </row>
    <row r="153" spans="8:14">
      <c r="H153" s="290"/>
      <c r="I153" s="290"/>
      <c r="J153" s="290"/>
      <c r="K153" s="290"/>
      <c r="L153" s="290"/>
      <c r="M153" s="290"/>
      <c r="N153" s="290"/>
    </row>
    <row r="154" spans="8:14">
      <c r="H154" s="290"/>
      <c r="I154" s="290"/>
      <c r="J154" s="290"/>
      <c r="K154" s="290"/>
      <c r="L154" s="290"/>
      <c r="M154" s="290"/>
      <c r="N154" s="290"/>
    </row>
    <row r="155" spans="8:14">
      <c r="H155" s="290"/>
      <c r="I155" s="290"/>
      <c r="J155" s="290"/>
      <c r="K155" s="290"/>
      <c r="L155" s="290"/>
      <c r="M155" s="290"/>
      <c r="N155" s="290"/>
    </row>
    <row r="156" spans="8:14">
      <c r="H156" s="290"/>
      <c r="I156" s="290"/>
      <c r="J156" s="290"/>
      <c r="K156" s="290"/>
      <c r="L156" s="290"/>
      <c r="M156" s="290"/>
      <c r="N156" s="290"/>
    </row>
    <row r="157" spans="8:14">
      <c r="H157" s="290"/>
      <c r="I157" s="290"/>
      <c r="J157" s="290"/>
      <c r="K157" s="290"/>
      <c r="L157" s="290"/>
      <c r="M157" s="290"/>
      <c r="N157" s="290"/>
    </row>
    <row r="158" spans="8:14">
      <c r="H158" s="290"/>
      <c r="I158" s="290"/>
      <c r="J158" s="290"/>
      <c r="K158" s="290"/>
      <c r="L158" s="290"/>
      <c r="M158" s="290"/>
      <c r="N158" s="290"/>
    </row>
    <row r="159" spans="8:14">
      <c r="H159" s="290"/>
      <c r="I159" s="290"/>
      <c r="J159" s="290"/>
      <c r="K159" s="290"/>
      <c r="L159" s="290"/>
      <c r="M159" s="290"/>
      <c r="N159" s="290"/>
    </row>
    <row r="160" spans="8:14">
      <c r="H160" s="290"/>
      <c r="I160" s="290"/>
      <c r="J160" s="290"/>
      <c r="K160" s="290"/>
      <c r="L160" s="290"/>
      <c r="M160" s="290"/>
      <c r="N160" s="290"/>
    </row>
    <row r="161" spans="8:14">
      <c r="H161" s="290"/>
      <c r="I161" s="290"/>
      <c r="J161" s="290"/>
      <c r="K161" s="290"/>
      <c r="L161" s="290"/>
      <c r="M161" s="290"/>
      <c r="N161" s="290"/>
    </row>
    <row r="162" spans="8:14">
      <c r="H162" s="290"/>
      <c r="I162" s="290"/>
      <c r="J162" s="290"/>
      <c r="K162" s="290"/>
      <c r="L162" s="290"/>
      <c r="M162" s="290"/>
      <c r="N162" s="290"/>
    </row>
    <row r="163" spans="8:14">
      <c r="H163" s="290"/>
      <c r="I163" s="290"/>
      <c r="J163" s="290"/>
      <c r="K163" s="290"/>
      <c r="L163" s="290"/>
      <c r="M163" s="290"/>
      <c r="N163" s="290"/>
    </row>
    <row r="164" spans="8:14">
      <c r="H164" s="290"/>
      <c r="I164" s="290"/>
      <c r="J164" s="290"/>
      <c r="K164" s="290"/>
      <c r="L164" s="290"/>
      <c r="M164" s="290"/>
      <c r="N164" s="290"/>
    </row>
    <row r="165" spans="8:14">
      <c r="H165" s="290"/>
      <c r="I165" s="290"/>
      <c r="J165" s="290"/>
      <c r="K165" s="290"/>
      <c r="L165" s="290"/>
      <c r="M165" s="290"/>
      <c r="N165" s="290"/>
    </row>
    <row r="166" spans="8:14">
      <c r="H166" s="290"/>
      <c r="I166" s="290"/>
      <c r="J166" s="290"/>
      <c r="K166" s="290"/>
      <c r="L166" s="290"/>
      <c r="M166" s="290"/>
      <c r="N166" s="290"/>
    </row>
    <row r="167" spans="8:14">
      <c r="H167" s="290"/>
      <c r="I167" s="290"/>
      <c r="J167" s="290"/>
      <c r="K167" s="290"/>
      <c r="L167" s="290"/>
      <c r="M167" s="290"/>
      <c r="N167" s="290"/>
    </row>
    <row r="168" spans="8:14">
      <c r="H168" s="290"/>
      <c r="I168" s="290"/>
      <c r="J168" s="290"/>
      <c r="K168" s="290"/>
      <c r="L168" s="290"/>
      <c r="M168" s="290"/>
      <c r="N168" s="290"/>
    </row>
    <row r="169" spans="8:14">
      <c r="H169" s="290"/>
      <c r="I169" s="290"/>
      <c r="J169" s="290"/>
      <c r="K169" s="290"/>
      <c r="L169" s="290"/>
      <c r="M169" s="290"/>
      <c r="N169" s="290"/>
    </row>
    <row r="170" spans="8:14">
      <c r="H170" s="290"/>
      <c r="I170" s="290"/>
      <c r="J170" s="290"/>
      <c r="K170" s="290"/>
      <c r="L170" s="290"/>
      <c r="M170" s="290"/>
      <c r="N170" s="290"/>
    </row>
    <row r="171" spans="8:14">
      <c r="H171" s="290"/>
      <c r="I171" s="290"/>
      <c r="J171" s="290"/>
      <c r="K171" s="290"/>
      <c r="L171" s="290"/>
      <c r="M171" s="290"/>
      <c r="N171" s="290"/>
    </row>
    <row r="172" spans="8:14">
      <c r="H172" s="290"/>
      <c r="I172" s="290"/>
      <c r="J172" s="290"/>
      <c r="K172" s="290"/>
      <c r="L172" s="290"/>
      <c r="M172" s="290"/>
      <c r="N172" s="290"/>
    </row>
    <row r="173" spans="8:14">
      <c r="H173" s="290"/>
      <c r="I173" s="290"/>
      <c r="J173" s="290"/>
      <c r="K173" s="290"/>
      <c r="L173" s="290"/>
      <c r="M173" s="290"/>
      <c r="N173" s="290"/>
    </row>
    <row r="174" spans="8:14">
      <c r="H174" s="290"/>
      <c r="I174" s="290"/>
      <c r="J174" s="290"/>
      <c r="K174" s="290"/>
      <c r="L174" s="290"/>
      <c r="M174" s="290"/>
      <c r="N174" s="290"/>
    </row>
    <row r="175" spans="8:14">
      <c r="H175" s="290"/>
      <c r="I175" s="290"/>
      <c r="J175" s="290"/>
      <c r="K175" s="290"/>
      <c r="L175" s="290"/>
      <c r="M175" s="290"/>
      <c r="N175" s="290"/>
    </row>
    <row r="176" spans="8:14">
      <c r="H176" s="290"/>
      <c r="I176" s="290"/>
      <c r="J176" s="290"/>
      <c r="K176" s="290"/>
      <c r="L176" s="290"/>
      <c r="M176" s="290"/>
      <c r="N176" s="290"/>
    </row>
    <row r="177" spans="8:14">
      <c r="H177" s="290"/>
      <c r="I177" s="290"/>
      <c r="J177" s="290"/>
      <c r="K177" s="290"/>
      <c r="L177" s="290"/>
      <c r="M177" s="290"/>
      <c r="N177" s="290"/>
    </row>
    <row r="178" spans="8:14">
      <c r="H178" s="290"/>
      <c r="I178" s="290"/>
      <c r="J178" s="290"/>
      <c r="K178" s="290"/>
      <c r="L178" s="290"/>
      <c r="M178" s="290"/>
      <c r="N178" s="290"/>
    </row>
    <row r="179" spans="8:14">
      <c r="H179" s="290"/>
      <c r="I179" s="290"/>
      <c r="J179" s="290"/>
      <c r="K179" s="290"/>
      <c r="L179" s="290"/>
      <c r="M179" s="290"/>
      <c r="N179" s="290"/>
    </row>
    <row r="180" spans="8:14">
      <c r="H180" s="290"/>
      <c r="I180" s="290"/>
      <c r="J180" s="290"/>
      <c r="K180" s="290"/>
      <c r="L180" s="290"/>
      <c r="M180" s="290"/>
      <c r="N180" s="290"/>
    </row>
    <row r="181" spans="8:14">
      <c r="H181" s="290"/>
      <c r="I181" s="290"/>
      <c r="J181" s="290"/>
      <c r="K181" s="290"/>
      <c r="L181" s="290"/>
      <c r="M181" s="290"/>
      <c r="N181" s="290"/>
    </row>
    <row r="182" spans="8:14">
      <c r="H182" s="290"/>
      <c r="I182" s="290"/>
      <c r="J182" s="290"/>
      <c r="K182" s="290"/>
      <c r="L182" s="290"/>
      <c r="M182" s="290"/>
      <c r="N182" s="290"/>
    </row>
    <row r="183" spans="8:14">
      <c r="H183" s="290"/>
      <c r="I183" s="290"/>
      <c r="J183" s="290"/>
      <c r="K183" s="290"/>
      <c r="L183" s="290"/>
      <c r="M183" s="290"/>
      <c r="N183" s="290"/>
    </row>
    <row r="184" spans="8:14">
      <c r="H184" s="290"/>
      <c r="I184" s="290"/>
      <c r="J184" s="290"/>
      <c r="K184" s="290"/>
      <c r="L184" s="290"/>
      <c r="M184" s="290"/>
      <c r="N184" s="290"/>
    </row>
    <row r="185" spans="8:14">
      <c r="H185" s="290"/>
      <c r="I185" s="290"/>
      <c r="J185" s="290"/>
      <c r="K185" s="290"/>
      <c r="L185" s="290"/>
      <c r="M185" s="290"/>
      <c r="N185" s="290"/>
    </row>
    <row r="186" spans="8:14">
      <c r="H186" s="290"/>
      <c r="I186" s="290"/>
      <c r="J186" s="290"/>
      <c r="K186" s="290"/>
      <c r="L186" s="290"/>
      <c r="M186" s="290"/>
      <c r="N186" s="290"/>
    </row>
    <row r="187" spans="8:14">
      <c r="H187" s="290"/>
      <c r="I187" s="290"/>
      <c r="J187" s="290"/>
      <c r="K187" s="290"/>
      <c r="L187" s="290"/>
      <c r="M187" s="290"/>
      <c r="N187" s="290"/>
    </row>
    <row r="188" spans="8:14">
      <c r="H188" s="290"/>
      <c r="I188" s="290"/>
      <c r="J188" s="290"/>
      <c r="K188" s="290"/>
      <c r="L188" s="290"/>
      <c r="M188" s="290"/>
      <c r="N188" s="290"/>
    </row>
    <row r="189" spans="8:14">
      <c r="H189" s="290"/>
      <c r="I189" s="290"/>
      <c r="J189" s="290"/>
      <c r="K189" s="290"/>
      <c r="L189" s="290"/>
      <c r="M189" s="290"/>
      <c r="N189" s="290"/>
    </row>
    <row r="190" spans="8:14">
      <c r="H190" s="290"/>
      <c r="I190" s="290"/>
      <c r="J190" s="290"/>
      <c r="K190" s="290"/>
      <c r="L190" s="290"/>
      <c r="M190" s="290"/>
      <c r="N190" s="290"/>
    </row>
    <row r="191" spans="8:14">
      <c r="H191" s="290"/>
      <c r="I191" s="290"/>
      <c r="J191" s="290"/>
      <c r="K191" s="290"/>
      <c r="L191" s="290"/>
      <c r="M191" s="290"/>
      <c r="N191" s="290"/>
    </row>
    <row r="192" spans="8:14">
      <c r="H192" s="290"/>
      <c r="I192" s="290"/>
      <c r="J192" s="290"/>
      <c r="K192" s="290"/>
      <c r="L192" s="290"/>
      <c r="M192" s="290"/>
      <c r="N192" s="290"/>
    </row>
    <row r="193" spans="8:14">
      <c r="H193" s="290"/>
      <c r="I193" s="290"/>
      <c r="J193" s="290"/>
      <c r="K193" s="290"/>
      <c r="L193" s="290"/>
      <c r="M193" s="290"/>
      <c r="N193" s="290"/>
    </row>
    <row r="194" spans="8:14">
      <c r="H194" s="290"/>
      <c r="I194" s="290"/>
      <c r="J194" s="290"/>
      <c r="K194" s="290"/>
      <c r="L194" s="290"/>
      <c r="M194" s="290"/>
      <c r="N194" s="290"/>
    </row>
    <row r="195" spans="8:14">
      <c r="H195" s="290"/>
      <c r="I195" s="290"/>
      <c r="J195" s="290"/>
      <c r="K195" s="290"/>
      <c r="L195" s="290"/>
      <c r="M195" s="290"/>
      <c r="N195" s="290"/>
    </row>
    <row r="196" spans="8:14">
      <c r="H196" s="290"/>
      <c r="I196" s="290"/>
      <c r="J196" s="290"/>
      <c r="K196" s="290"/>
      <c r="L196" s="290"/>
      <c r="M196" s="290"/>
      <c r="N196" s="290"/>
    </row>
    <row r="197" spans="8:14">
      <c r="H197" s="290"/>
      <c r="I197" s="290"/>
      <c r="J197" s="290"/>
      <c r="K197" s="290"/>
      <c r="L197" s="290"/>
      <c r="M197" s="290"/>
      <c r="N197" s="290"/>
    </row>
    <row r="198" spans="8:14">
      <c r="H198" s="290"/>
      <c r="I198" s="290"/>
      <c r="J198" s="290"/>
      <c r="K198" s="290"/>
      <c r="L198" s="290"/>
      <c r="M198" s="290"/>
      <c r="N198" s="290"/>
    </row>
    <row r="199" spans="8:14">
      <c r="H199" s="290"/>
      <c r="I199" s="290"/>
      <c r="J199" s="290"/>
      <c r="K199" s="290"/>
      <c r="L199" s="290"/>
      <c r="M199" s="290"/>
      <c r="N199" s="290"/>
    </row>
    <row r="200" spans="8:14">
      <c r="H200" s="290"/>
      <c r="I200" s="290"/>
      <c r="J200" s="290"/>
      <c r="K200" s="290"/>
      <c r="L200" s="290"/>
      <c r="M200" s="290"/>
      <c r="N200" s="290"/>
    </row>
    <row r="201" spans="8:14">
      <c r="H201" s="290"/>
      <c r="I201" s="290"/>
      <c r="J201" s="290"/>
      <c r="K201" s="290"/>
      <c r="L201" s="290"/>
      <c r="M201" s="290"/>
      <c r="N201" s="290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pane="bottomLeft" activeCell="I259" sqref="I259"/>
      <selection activeCell="H10" sqref="H10"/>
    </sheetView>
  </sheetViews>
  <sheetFormatPr defaultColWidth="8.85546875" defaultRowHeight="13.9"/>
  <cols>
    <col min="1" max="1" width="7" style="125" bestFit="1" customWidth="1"/>
    <col min="2" max="2" width="15.28515625" style="125" bestFit="1" customWidth="1"/>
    <col min="3" max="3" width="12.42578125" style="129" customWidth="1"/>
    <col min="4" max="4" width="12.5703125" style="125" customWidth="1"/>
    <col min="5" max="5" width="44.28515625" style="125" bestFit="1" customWidth="1"/>
    <col min="6" max="6" width="6" style="125" bestFit="1" customWidth="1"/>
    <col min="7" max="7" width="6" style="125" customWidth="1"/>
    <col min="8" max="8" width="33.140625" style="125" customWidth="1"/>
    <col min="9" max="9" width="59.140625" style="125" bestFit="1" customWidth="1"/>
    <col min="10" max="10" width="3.140625" style="125" bestFit="1" customWidth="1"/>
    <col min="11" max="11" width="4.42578125" style="130" bestFit="1" customWidth="1"/>
    <col min="12" max="12" width="27.28515625" style="125" customWidth="1"/>
    <col min="13" max="13" width="8.7109375" style="125" bestFit="1" customWidth="1"/>
    <col min="14" max="14" width="7.42578125" style="124" bestFit="1" customWidth="1"/>
    <col min="15" max="15" width="3.140625" style="124" bestFit="1" customWidth="1"/>
    <col min="16" max="16" width="3" style="125" bestFit="1" customWidth="1"/>
    <col min="17" max="16384" width="8.85546875" style="125"/>
  </cols>
  <sheetData>
    <row r="1" spans="1:20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3" customFormat="1" ht="52.15" customHeight="1">
      <c r="A2" s="183" t="s">
        <v>374</v>
      </c>
      <c r="B2" s="184" t="s">
        <v>375</v>
      </c>
      <c r="C2" s="184" t="s">
        <v>376</v>
      </c>
      <c r="D2" s="185" t="s">
        <v>377</v>
      </c>
      <c r="E2" s="186" t="s">
        <v>234</v>
      </c>
      <c r="F2" s="187"/>
      <c r="G2" s="187" t="s">
        <v>378</v>
      </c>
      <c r="H2" s="187" t="s">
        <v>379</v>
      </c>
      <c r="I2" s="187"/>
      <c r="J2" s="187"/>
      <c r="K2" s="188"/>
      <c r="L2" s="188"/>
      <c r="M2" s="189" t="s">
        <v>99</v>
      </c>
      <c r="N2" s="346"/>
      <c r="O2" s="190" t="s">
        <v>242</v>
      </c>
      <c r="Q2" s="181" t="s">
        <v>380</v>
      </c>
      <c r="R2" s="181"/>
      <c r="S2" s="182"/>
    </row>
    <row r="3" spans="1:20" s="155" customFormat="1" ht="20.100000000000001" customHeight="1">
      <c r="A3" s="155">
        <f t="shared" ref="A3:A66" si="0">F3</f>
        <v>25001</v>
      </c>
      <c r="B3" s="148" t="str">
        <f t="shared" ref="B3:B66" si="1">MID(H3,LEN(H3)-5,5)</f>
        <v xml:space="preserve"> 7901</v>
      </c>
      <c r="C3" s="149">
        <v>23001</v>
      </c>
      <c r="D3" s="150">
        <v>1.4</v>
      </c>
      <c r="E3" s="151" t="s">
        <v>381</v>
      </c>
      <c r="F3" s="151">
        <v>25001</v>
      </c>
      <c r="G3" s="151"/>
      <c r="H3" s="151" t="s">
        <v>382</v>
      </c>
      <c r="I3" s="151" t="s">
        <v>383</v>
      </c>
      <c r="J3" s="151">
        <v>2</v>
      </c>
      <c r="K3" s="152">
        <v>1.4</v>
      </c>
      <c r="L3" s="347" t="s">
        <v>245</v>
      </c>
      <c r="M3" s="153">
        <f>J3*1600</f>
        <v>3200</v>
      </c>
      <c r="N3" s="348" t="s">
        <v>246</v>
      </c>
      <c r="O3" s="154">
        <f t="shared" ref="O3:O66" si="2">COUNTIF($F$3:$F$505,F3)</f>
        <v>1</v>
      </c>
      <c r="Q3" s="154" t="str">
        <f t="shared" ref="Q3:Q66" si="3">CONCATENATE(E3," ", C3," ","(",I3,")")</f>
        <v>Afval, Milieu, Beheer &amp; Onderhoud Openbare Ruimte 23001 (Allround medewerker afvalbeheer)</v>
      </c>
    </row>
    <row r="4" spans="1:20" s="155" customFormat="1" ht="20.100000000000001" customHeight="1">
      <c r="A4" s="155">
        <f t="shared" si="0"/>
        <v>25002</v>
      </c>
      <c r="B4" s="148" t="str">
        <f t="shared" si="1"/>
        <v xml:space="preserve"> 7901</v>
      </c>
      <c r="C4" s="149">
        <v>23001</v>
      </c>
      <c r="D4" s="150"/>
      <c r="E4" s="151" t="s">
        <v>381</v>
      </c>
      <c r="F4" s="151">
        <v>25002</v>
      </c>
      <c r="G4" s="151"/>
      <c r="H4" s="151" t="s">
        <v>382</v>
      </c>
      <c r="I4" s="151" t="s">
        <v>384</v>
      </c>
      <c r="J4" s="151">
        <v>2</v>
      </c>
      <c r="K4" s="152">
        <v>1.4</v>
      </c>
      <c r="L4" s="347" t="s">
        <v>245</v>
      </c>
      <c r="M4" s="153">
        <f t="shared" ref="M4:M67" si="4">J4*1600</f>
        <v>3200</v>
      </c>
      <c r="N4" s="348" t="s">
        <v>246</v>
      </c>
      <c r="O4" s="154">
        <f t="shared" si="2"/>
        <v>1</v>
      </c>
      <c r="Q4" s="155" t="str">
        <f t="shared" si="3"/>
        <v>Afval, Milieu, Beheer &amp; Onderhoud Openbare Ruimte 23001 (Allround medewerker beheer openbare ruimte)</v>
      </c>
    </row>
    <row r="5" spans="1:20" s="155" customFormat="1" ht="20.100000000000001" customHeight="1">
      <c r="A5" s="155">
        <f t="shared" si="0"/>
        <v>25003</v>
      </c>
      <c r="B5" s="148" t="str">
        <f t="shared" si="1"/>
        <v xml:space="preserve"> 7901</v>
      </c>
      <c r="C5" s="149">
        <v>23002</v>
      </c>
      <c r="D5" s="150">
        <v>1.4</v>
      </c>
      <c r="E5" s="151" t="s">
        <v>385</v>
      </c>
      <c r="F5" s="151">
        <v>25003</v>
      </c>
      <c r="G5" s="151"/>
      <c r="H5" s="151" t="s">
        <v>382</v>
      </c>
      <c r="I5" s="151" t="s">
        <v>386</v>
      </c>
      <c r="J5" s="151">
        <v>2</v>
      </c>
      <c r="K5" s="152">
        <v>1.4</v>
      </c>
      <c r="L5" s="347" t="s">
        <v>245</v>
      </c>
      <c r="M5" s="153">
        <f t="shared" si="4"/>
        <v>3200</v>
      </c>
      <c r="N5" s="348" t="s">
        <v>246</v>
      </c>
      <c r="O5" s="154">
        <f t="shared" si="2"/>
        <v>1</v>
      </c>
      <c r="Q5" s="155" t="str">
        <f t="shared" si="3"/>
        <v>Dekvloeren leggen 23002 (Dekvloerenlegger)</v>
      </c>
    </row>
    <row r="6" spans="1:20" s="155" customFormat="1" ht="20.100000000000001" customHeight="1">
      <c r="A6" s="155">
        <f t="shared" si="0"/>
        <v>25004</v>
      </c>
      <c r="B6" s="148" t="str">
        <f t="shared" si="1"/>
        <v xml:space="preserve"> 7901</v>
      </c>
      <c r="C6" s="149">
        <v>23002</v>
      </c>
      <c r="D6" s="150"/>
      <c r="E6" s="151" t="s">
        <v>385</v>
      </c>
      <c r="F6" s="151">
        <v>25004</v>
      </c>
      <c r="G6" s="151"/>
      <c r="H6" s="151" t="s">
        <v>382</v>
      </c>
      <c r="I6" s="151" t="s">
        <v>387</v>
      </c>
      <c r="J6" s="151">
        <v>3</v>
      </c>
      <c r="K6" s="152">
        <v>1.4</v>
      </c>
      <c r="L6" s="347" t="s">
        <v>248</v>
      </c>
      <c r="M6" s="153">
        <f t="shared" si="4"/>
        <v>4800</v>
      </c>
      <c r="N6" s="348" t="s">
        <v>246</v>
      </c>
      <c r="O6" s="154">
        <f t="shared" si="2"/>
        <v>1</v>
      </c>
      <c r="Q6" s="155" t="str">
        <f t="shared" si="3"/>
        <v>Dekvloeren leggen 23002 (Gezel dekvloerenlegger)</v>
      </c>
    </row>
    <row r="7" spans="1:20" s="155" customFormat="1" ht="20.100000000000001" customHeight="1">
      <c r="A7" s="155">
        <f t="shared" si="0"/>
        <v>25005</v>
      </c>
      <c r="B7" s="148" t="str">
        <f t="shared" si="1"/>
        <v xml:space="preserve"> 7901</v>
      </c>
      <c r="C7" s="149">
        <v>23003</v>
      </c>
      <c r="D7" s="150">
        <v>1.4</v>
      </c>
      <c r="E7" s="151" t="s">
        <v>388</v>
      </c>
      <c r="F7" s="151">
        <v>25005</v>
      </c>
      <c r="G7" s="151"/>
      <c r="H7" s="151" t="s">
        <v>382</v>
      </c>
      <c r="I7" s="151" t="s">
        <v>389</v>
      </c>
      <c r="J7" s="151">
        <v>3</v>
      </c>
      <c r="K7" s="152">
        <v>1.4</v>
      </c>
      <c r="L7" s="347" t="s">
        <v>248</v>
      </c>
      <c r="M7" s="153">
        <f t="shared" si="4"/>
        <v>4800</v>
      </c>
      <c r="N7" s="348" t="s">
        <v>246</v>
      </c>
      <c r="O7" s="154">
        <f t="shared" si="2"/>
        <v>1</v>
      </c>
      <c r="Q7" s="155" t="str">
        <f t="shared" si="3"/>
        <v>Glaszetten 23003 (Gezel glaszetter)</v>
      </c>
    </row>
    <row r="8" spans="1:20" s="155" customFormat="1" ht="20.100000000000001" customHeight="1">
      <c r="A8" s="155">
        <f t="shared" si="0"/>
        <v>25006</v>
      </c>
      <c r="B8" s="148" t="str">
        <f t="shared" si="1"/>
        <v xml:space="preserve"> 7901</v>
      </c>
      <c r="C8" s="149">
        <v>23003</v>
      </c>
      <c r="D8" s="150"/>
      <c r="E8" s="151" t="s">
        <v>388</v>
      </c>
      <c r="F8" s="151">
        <v>25006</v>
      </c>
      <c r="G8" s="151"/>
      <c r="H8" s="151" t="s">
        <v>382</v>
      </c>
      <c r="I8" s="151" t="s">
        <v>390</v>
      </c>
      <c r="J8" s="151">
        <v>2</v>
      </c>
      <c r="K8" s="152">
        <v>1.4</v>
      </c>
      <c r="L8" s="347" t="s">
        <v>245</v>
      </c>
      <c r="M8" s="153">
        <f t="shared" si="4"/>
        <v>3200</v>
      </c>
      <c r="N8" s="348" t="s">
        <v>246</v>
      </c>
      <c r="O8" s="154">
        <f t="shared" si="2"/>
        <v>1</v>
      </c>
      <c r="Q8" s="155" t="str">
        <f t="shared" si="3"/>
        <v>Glaszetten 23003 (Glaszetter)</v>
      </c>
    </row>
    <row r="9" spans="1:20" s="155" customFormat="1" ht="20.100000000000001" customHeight="1">
      <c r="A9" s="155">
        <f t="shared" si="0"/>
        <v>25007</v>
      </c>
      <c r="B9" s="148" t="str">
        <f t="shared" si="1"/>
        <v xml:space="preserve"> 7901</v>
      </c>
      <c r="C9" s="149">
        <v>23004</v>
      </c>
      <c r="D9" s="150">
        <v>1.4</v>
      </c>
      <c r="E9" s="151" t="s">
        <v>391</v>
      </c>
      <c r="F9" s="151">
        <v>25007</v>
      </c>
      <c r="G9" s="151"/>
      <c r="H9" s="151" t="s">
        <v>382</v>
      </c>
      <c r="I9" s="151" t="s">
        <v>392</v>
      </c>
      <c r="J9" s="151">
        <v>3</v>
      </c>
      <c r="K9" s="152">
        <v>1.4</v>
      </c>
      <c r="L9" s="347" t="s">
        <v>248</v>
      </c>
      <c r="M9" s="153">
        <f t="shared" si="4"/>
        <v>4800</v>
      </c>
      <c r="N9" s="348" t="s">
        <v>246</v>
      </c>
      <c r="O9" s="154">
        <f t="shared" si="2"/>
        <v>1</v>
      </c>
      <c r="Q9" s="155" t="str">
        <f t="shared" si="3"/>
        <v>Industrieel produceren met hout 23004 (Allround montagemedewerker industrieel produceren met hout)</v>
      </c>
    </row>
    <row r="10" spans="1:20" s="155" customFormat="1" ht="20.100000000000001" customHeight="1">
      <c r="A10" s="155">
        <f t="shared" si="0"/>
        <v>25008</v>
      </c>
      <c r="B10" s="148" t="str">
        <f t="shared" si="1"/>
        <v xml:space="preserve"> 7901</v>
      </c>
      <c r="C10" s="149">
        <v>23004</v>
      </c>
      <c r="D10" s="150"/>
      <c r="E10" s="151" t="s">
        <v>391</v>
      </c>
      <c r="F10" s="151">
        <v>25008</v>
      </c>
      <c r="G10" s="151"/>
      <c r="H10" s="151" t="s">
        <v>382</v>
      </c>
      <c r="I10" s="151" t="s">
        <v>393</v>
      </c>
      <c r="J10" s="151">
        <v>2</v>
      </c>
      <c r="K10" s="152">
        <v>1.4</v>
      </c>
      <c r="L10" s="347" t="s">
        <v>245</v>
      </c>
      <c r="M10" s="153">
        <f t="shared" si="4"/>
        <v>3200</v>
      </c>
      <c r="N10" s="348" t="s">
        <v>246</v>
      </c>
      <c r="O10" s="154">
        <f t="shared" si="2"/>
        <v>1</v>
      </c>
      <c r="Q10" s="155" t="str">
        <f t="shared" si="3"/>
        <v>Industrieel produceren met hout 23004 (Montagemedewerker industrieel produceren met hout)</v>
      </c>
    </row>
    <row r="11" spans="1:20" s="155" customFormat="1" ht="20.100000000000001" customHeight="1">
      <c r="A11" s="155">
        <f t="shared" si="0"/>
        <v>25009</v>
      </c>
      <c r="B11" s="148" t="str">
        <f t="shared" si="1"/>
        <v xml:space="preserve"> 7901</v>
      </c>
      <c r="C11" s="149">
        <v>23004</v>
      </c>
      <c r="D11" s="150"/>
      <c r="E11" s="151" t="s">
        <v>391</v>
      </c>
      <c r="F11" s="151">
        <v>25009</v>
      </c>
      <c r="G11" s="151"/>
      <c r="H11" s="151" t="s">
        <v>382</v>
      </c>
      <c r="I11" s="151" t="s">
        <v>394</v>
      </c>
      <c r="J11" s="151">
        <v>4</v>
      </c>
      <c r="K11" s="152">
        <v>1.4</v>
      </c>
      <c r="L11" s="347" t="s">
        <v>250</v>
      </c>
      <c r="M11" s="153">
        <f t="shared" si="4"/>
        <v>6400</v>
      </c>
      <c r="N11" s="348" t="s">
        <v>246</v>
      </c>
      <c r="O11" s="154">
        <f t="shared" si="2"/>
        <v>1</v>
      </c>
      <c r="Q11" s="155" t="str">
        <f t="shared" si="3"/>
        <v>Industrieel produceren met hout 23004 (Werkvoorbereider industrieel produceren met hout)</v>
      </c>
    </row>
    <row r="12" spans="1:20" s="155" customFormat="1" ht="20.100000000000001" customHeight="1">
      <c r="A12" s="155">
        <f t="shared" si="0"/>
        <v>25010</v>
      </c>
      <c r="B12" s="148" t="str">
        <f t="shared" si="1"/>
        <v xml:space="preserve"> 7901</v>
      </c>
      <c r="C12" s="149">
        <v>23005</v>
      </c>
      <c r="D12" s="150">
        <v>1.4</v>
      </c>
      <c r="E12" s="151" t="s">
        <v>395</v>
      </c>
      <c r="F12" s="151">
        <v>25010</v>
      </c>
      <c r="G12" s="151"/>
      <c r="H12" s="151" t="s">
        <v>382</v>
      </c>
      <c r="I12" s="151" t="s">
        <v>396</v>
      </c>
      <c r="J12" s="151">
        <v>2</v>
      </c>
      <c r="K12" s="152">
        <v>1.4</v>
      </c>
      <c r="L12" s="347" t="s">
        <v>245</v>
      </c>
      <c r="M12" s="153">
        <f t="shared" si="4"/>
        <v>3200</v>
      </c>
      <c r="N12" s="348" t="s">
        <v>246</v>
      </c>
      <c r="O12" s="154">
        <f t="shared" si="2"/>
        <v>1</v>
      </c>
      <c r="Q12" s="155" t="str">
        <f t="shared" si="3"/>
        <v>Industriële lakverwerking 23005 (Industrieel lakverwerker)</v>
      </c>
    </row>
    <row r="13" spans="1:20" s="155" customFormat="1" ht="20.100000000000001" customHeight="1">
      <c r="A13" s="155">
        <f t="shared" si="0"/>
        <v>25011</v>
      </c>
      <c r="B13" s="148" t="str">
        <f t="shared" si="1"/>
        <v xml:space="preserve"> 7901</v>
      </c>
      <c r="C13" s="149">
        <v>23005</v>
      </c>
      <c r="D13" s="150"/>
      <c r="E13" s="151" t="s">
        <v>395</v>
      </c>
      <c r="F13" s="151">
        <v>25011</v>
      </c>
      <c r="G13" s="151"/>
      <c r="H13" s="151" t="s">
        <v>382</v>
      </c>
      <c r="I13" s="151" t="s">
        <v>397</v>
      </c>
      <c r="J13" s="151">
        <v>3</v>
      </c>
      <c r="K13" s="152">
        <v>1.4</v>
      </c>
      <c r="L13" s="347" t="s">
        <v>248</v>
      </c>
      <c r="M13" s="153">
        <f t="shared" si="4"/>
        <v>4800</v>
      </c>
      <c r="N13" s="348" t="s">
        <v>246</v>
      </c>
      <c r="O13" s="154">
        <f t="shared" si="2"/>
        <v>1</v>
      </c>
      <c r="Q13" s="155" t="str">
        <f t="shared" si="3"/>
        <v>Industriële lakverwerking 23005 (Vakkracht industrieel lakverwerker)</v>
      </c>
    </row>
    <row r="14" spans="1:20" s="155" customFormat="1" ht="20.100000000000001" customHeight="1">
      <c r="A14" s="155">
        <f t="shared" si="0"/>
        <v>25012</v>
      </c>
      <c r="B14" s="148" t="str">
        <f t="shared" si="1"/>
        <v xml:space="preserve"> 7901</v>
      </c>
      <c r="C14" s="149">
        <v>23006</v>
      </c>
      <c r="D14" s="150">
        <v>1.4</v>
      </c>
      <c r="E14" s="151" t="s">
        <v>398</v>
      </c>
      <c r="F14" s="151">
        <v>25012</v>
      </c>
      <c r="G14" s="151"/>
      <c r="H14" s="151" t="s">
        <v>382</v>
      </c>
      <c r="I14" s="151" t="s">
        <v>399</v>
      </c>
      <c r="J14" s="151">
        <v>4</v>
      </c>
      <c r="K14" s="152">
        <v>1.4</v>
      </c>
      <c r="L14" s="347" t="s">
        <v>250</v>
      </c>
      <c r="M14" s="153">
        <f t="shared" si="4"/>
        <v>6400</v>
      </c>
      <c r="N14" s="348" t="s">
        <v>246</v>
      </c>
      <c r="O14" s="154">
        <f t="shared" si="2"/>
        <v>1</v>
      </c>
      <c r="Q14" s="155" t="str">
        <f t="shared" si="3"/>
        <v>Kaderfunctie Afbouw, Onderhoud en Interieur 23006 (Kleur- en interieuradviseur)</v>
      </c>
    </row>
    <row r="15" spans="1:20" s="155" customFormat="1" ht="20.100000000000001" customHeight="1">
      <c r="A15" s="155">
        <f t="shared" si="0"/>
        <v>25013</v>
      </c>
      <c r="B15" s="148" t="str">
        <f t="shared" si="1"/>
        <v xml:space="preserve"> 7901</v>
      </c>
      <c r="C15" s="149">
        <v>23006</v>
      </c>
      <c r="D15" s="150"/>
      <c r="E15" s="151" t="s">
        <v>398</v>
      </c>
      <c r="F15" s="151">
        <v>25013</v>
      </c>
      <c r="G15" s="151"/>
      <c r="H15" s="151" t="s">
        <v>382</v>
      </c>
      <c r="I15" s="151" t="s">
        <v>400</v>
      </c>
      <c r="J15" s="151">
        <v>4</v>
      </c>
      <c r="K15" s="152">
        <v>1.4</v>
      </c>
      <c r="L15" s="347" t="s">
        <v>250</v>
      </c>
      <c r="M15" s="153">
        <f t="shared" si="4"/>
        <v>6400</v>
      </c>
      <c r="N15" s="348" t="s">
        <v>246</v>
      </c>
      <c r="O15" s="154">
        <f t="shared" si="2"/>
        <v>1</v>
      </c>
      <c r="Q15" s="155" t="str">
        <f t="shared" si="3"/>
        <v>Kaderfunctie Afbouw, Onderhoud en Interieur 23006 (Projectmanager vastgoedonderhoud)</v>
      </c>
    </row>
    <row r="16" spans="1:20" s="155" customFormat="1" ht="20.100000000000001" customHeight="1">
      <c r="A16" s="155">
        <f t="shared" si="0"/>
        <v>25014</v>
      </c>
      <c r="B16" s="148" t="str">
        <f t="shared" si="1"/>
        <v xml:space="preserve"> 7901</v>
      </c>
      <c r="C16" s="149">
        <v>23006</v>
      </c>
      <c r="D16" s="150"/>
      <c r="E16" s="151" t="s">
        <v>398</v>
      </c>
      <c r="F16" s="151">
        <v>25014</v>
      </c>
      <c r="G16" s="151"/>
      <c r="H16" s="151" t="s">
        <v>382</v>
      </c>
      <c r="I16" s="151" t="s">
        <v>401</v>
      </c>
      <c r="J16" s="151">
        <v>4</v>
      </c>
      <c r="K16" s="152">
        <v>1.4</v>
      </c>
      <c r="L16" s="347" t="s">
        <v>250</v>
      </c>
      <c r="M16" s="153">
        <f t="shared" si="4"/>
        <v>6400</v>
      </c>
      <c r="N16" s="348" t="s">
        <v>246</v>
      </c>
      <c r="O16" s="154">
        <f t="shared" si="2"/>
        <v>1</v>
      </c>
      <c r="Q16" s="155" t="str">
        <f t="shared" si="3"/>
        <v>Kaderfunctie Afbouw, Onderhoud en Interieur 23006 (Uitvoerder)</v>
      </c>
    </row>
    <row r="17" spans="1:17" s="155" customFormat="1" ht="20.100000000000001" customHeight="1">
      <c r="A17" s="155">
        <f t="shared" si="0"/>
        <v>25015</v>
      </c>
      <c r="B17" s="148" t="str">
        <f t="shared" si="1"/>
        <v xml:space="preserve"> 7901</v>
      </c>
      <c r="C17" s="149">
        <v>23007</v>
      </c>
      <c r="D17" s="150">
        <v>1.4</v>
      </c>
      <c r="E17" s="151" t="s">
        <v>402</v>
      </c>
      <c r="F17" s="151">
        <v>25015</v>
      </c>
      <c r="G17" s="151"/>
      <c r="H17" s="151" t="s">
        <v>382</v>
      </c>
      <c r="I17" s="151" t="s">
        <v>403</v>
      </c>
      <c r="J17" s="151">
        <v>3</v>
      </c>
      <c r="K17" s="152">
        <v>1.4</v>
      </c>
      <c r="L17" s="347" t="s">
        <v>248</v>
      </c>
      <c r="M17" s="153">
        <f t="shared" si="4"/>
        <v>4800</v>
      </c>
      <c r="N17" s="348" t="s">
        <v>246</v>
      </c>
      <c r="O17" s="154">
        <f t="shared" si="2"/>
        <v>1</v>
      </c>
      <c r="Q17" s="155" t="str">
        <f t="shared" si="3"/>
        <v>Machinaal houtbewerken 23007 (Allround machinaal houtbewerker)</v>
      </c>
    </row>
    <row r="18" spans="1:17" s="155" customFormat="1" ht="20.100000000000001" customHeight="1">
      <c r="A18" s="155">
        <f t="shared" si="0"/>
        <v>25016</v>
      </c>
      <c r="B18" s="148" t="str">
        <f t="shared" si="1"/>
        <v xml:space="preserve"> 7901</v>
      </c>
      <c r="C18" s="149">
        <v>23007</v>
      </c>
      <c r="D18" s="150"/>
      <c r="E18" s="151" t="s">
        <v>402</v>
      </c>
      <c r="F18" s="151">
        <v>25016</v>
      </c>
      <c r="G18" s="151"/>
      <c r="H18" s="151" t="s">
        <v>382</v>
      </c>
      <c r="I18" s="151" t="s">
        <v>404</v>
      </c>
      <c r="J18" s="151">
        <v>2</v>
      </c>
      <c r="K18" s="152">
        <v>1.4</v>
      </c>
      <c r="L18" s="347" t="s">
        <v>245</v>
      </c>
      <c r="M18" s="153">
        <f t="shared" si="4"/>
        <v>3200</v>
      </c>
      <c r="N18" s="348" t="s">
        <v>246</v>
      </c>
      <c r="O18" s="154">
        <f t="shared" si="2"/>
        <v>1</v>
      </c>
      <c r="Q18" s="155" t="str">
        <f t="shared" si="3"/>
        <v>Machinaal houtbewerken 23007 (Machinaal houtbewerker)</v>
      </c>
    </row>
    <row r="19" spans="1:17" s="155" customFormat="1" ht="20.100000000000001" customHeight="1">
      <c r="A19" s="155">
        <f t="shared" si="0"/>
        <v>25017</v>
      </c>
      <c r="B19" s="148" t="str">
        <f t="shared" si="1"/>
        <v xml:space="preserve"> 7901</v>
      </c>
      <c r="C19" s="149">
        <v>23008</v>
      </c>
      <c r="D19" s="150">
        <v>1.4</v>
      </c>
      <c r="E19" s="151" t="s">
        <v>405</v>
      </c>
      <c r="F19" s="151">
        <v>25017</v>
      </c>
      <c r="G19" s="151"/>
      <c r="H19" s="151" t="s">
        <v>382</v>
      </c>
      <c r="I19" s="151" t="s">
        <v>406</v>
      </c>
      <c r="J19" s="151">
        <v>3</v>
      </c>
      <c r="K19" s="152">
        <v>1.4</v>
      </c>
      <c r="L19" s="347" t="s">
        <v>248</v>
      </c>
      <c r="M19" s="153">
        <f t="shared" si="4"/>
        <v>4800</v>
      </c>
      <c r="N19" s="348" t="s">
        <v>246</v>
      </c>
      <c r="O19" s="154">
        <f t="shared" si="2"/>
        <v>1</v>
      </c>
      <c r="Q19" s="155" t="str">
        <f t="shared" si="3"/>
        <v>Meubels en (scheeps)interieurs maken 23008 (Allround meubelmaker/(scheeps)interieurbouwer)</v>
      </c>
    </row>
    <row r="20" spans="1:17" s="155" customFormat="1" ht="20.100000000000001" customHeight="1">
      <c r="A20" s="155">
        <f t="shared" si="0"/>
        <v>25018</v>
      </c>
      <c r="B20" s="148" t="str">
        <f t="shared" si="1"/>
        <v xml:space="preserve"> 7901</v>
      </c>
      <c r="C20" s="149">
        <v>23008</v>
      </c>
      <c r="D20" s="150"/>
      <c r="E20" s="151" t="s">
        <v>405</v>
      </c>
      <c r="F20" s="151">
        <v>25018</v>
      </c>
      <c r="G20" s="151"/>
      <c r="H20" s="151" t="s">
        <v>382</v>
      </c>
      <c r="I20" s="151" t="s">
        <v>407</v>
      </c>
      <c r="J20" s="151">
        <v>2</v>
      </c>
      <c r="K20" s="152">
        <v>1.4</v>
      </c>
      <c r="L20" s="347" t="s">
        <v>245</v>
      </c>
      <c r="M20" s="153">
        <f t="shared" si="4"/>
        <v>3200</v>
      </c>
      <c r="N20" s="348" t="s">
        <v>246</v>
      </c>
      <c r="O20" s="154">
        <f t="shared" si="2"/>
        <v>1</v>
      </c>
      <c r="Q20" s="155" t="str">
        <f t="shared" si="3"/>
        <v>Meubels en (scheeps)interieurs maken 23008 (Meubelmaker/(scheeps)interieurbouwer)</v>
      </c>
    </row>
    <row r="21" spans="1:17" s="155" customFormat="1" ht="20.100000000000001" customHeight="1">
      <c r="A21" s="155">
        <f t="shared" si="0"/>
        <v>25019</v>
      </c>
      <c r="B21" s="148" t="str">
        <f t="shared" si="1"/>
        <v xml:space="preserve"> 7901</v>
      </c>
      <c r="C21" s="149">
        <v>23008</v>
      </c>
      <c r="D21" s="150"/>
      <c r="E21" s="151" t="s">
        <v>405</v>
      </c>
      <c r="F21" s="151">
        <v>25019</v>
      </c>
      <c r="G21" s="151"/>
      <c r="H21" s="151" t="s">
        <v>382</v>
      </c>
      <c r="I21" s="151" t="s">
        <v>408</v>
      </c>
      <c r="J21" s="151">
        <v>4</v>
      </c>
      <c r="K21" s="152">
        <v>1.4</v>
      </c>
      <c r="L21" s="347" t="s">
        <v>250</v>
      </c>
      <c r="M21" s="153">
        <f t="shared" si="4"/>
        <v>6400</v>
      </c>
      <c r="N21" s="348" t="s">
        <v>246</v>
      </c>
      <c r="O21" s="154">
        <f t="shared" si="2"/>
        <v>1</v>
      </c>
      <c r="Q21" s="155" t="str">
        <f t="shared" si="3"/>
        <v>Meubels en (scheeps)interieurs maken 23008 (Ondernemend meubelmaker/(scheeps)interieurbouwer)</v>
      </c>
    </row>
    <row r="22" spans="1:17" s="155" customFormat="1" ht="20.100000000000001" customHeight="1">
      <c r="A22" s="155">
        <f t="shared" si="0"/>
        <v>25020</v>
      </c>
      <c r="B22" s="148" t="str">
        <f t="shared" si="1"/>
        <v xml:space="preserve"> 7901</v>
      </c>
      <c r="C22" s="149">
        <v>23008</v>
      </c>
      <c r="D22" s="150"/>
      <c r="E22" s="151" t="s">
        <v>405</v>
      </c>
      <c r="F22" s="151">
        <v>25020</v>
      </c>
      <c r="G22" s="151"/>
      <c r="H22" s="151" t="s">
        <v>382</v>
      </c>
      <c r="I22" s="151" t="s">
        <v>409</v>
      </c>
      <c r="J22" s="151">
        <v>4</v>
      </c>
      <c r="K22" s="152">
        <v>1.4</v>
      </c>
      <c r="L22" s="347" t="s">
        <v>250</v>
      </c>
      <c r="M22" s="153">
        <f t="shared" si="4"/>
        <v>6400</v>
      </c>
      <c r="N22" s="348" t="s">
        <v>246</v>
      </c>
      <c r="O22" s="154">
        <f t="shared" si="2"/>
        <v>1</v>
      </c>
      <c r="Q22" s="155" t="str">
        <f t="shared" si="3"/>
        <v>Meubels en (scheeps)interieurs maken 23008 (Werkvoorbereider meubelindustrie/(scheeps)interieurbouw)</v>
      </c>
    </row>
    <row r="23" spans="1:17" s="155" customFormat="1" ht="20.100000000000001" customHeight="1">
      <c r="A23" s="155">
        <f t="shared" si="0"/>
        <v>25021</v>
      </c>
      <c r="B23" s="148" t="str">
        <f t="shared" si="1"/>
        <v xml:space="preserve"> 7901</v>
      </c>
      <c r="C23" s="149">
        <v>23009</v>
      </c>
      <c r="D23" s="150">
        <v>1.4</v>
      </c>
      <c r="E23" s="151" t="s">
        <v>410</v>
      </c>
      <c r="F23" s="151">
        <v>25021</v>
      </c>
      <c r="G23" s="151"/>
      <c r="H23" s="151" t="s">
        <v>382</v>
      </c>
      <c r="I23" s="151" t="s">
        <v>411</v>
      </c>
      <c r="J23" s="151">
        <v>3</v>
      </c>
      <c r="K23" s="152">
        <v>1.4</v>
      </c>
      <c r="L23" s="347" t="s">
        <v>248</v>
      </c>
      <c r="M23" s="153">
        <f t="shared" si="4"/>
        <v>4800</v>
      </c>
      <c r="N23" s="348" t="s">
        <v>246</v>
      </c>
      <c r="O23" s="154">
        <f t="shared" si="2"/>
        <v>1</v>
      </c>
      <c r="Q23" s="155" t="str">
        <f t="shared" si="3"/>
        <v>Meubels stofferen 23009 (Allround meubelstoffeerder)</v>
      </c>
    </row>
    <row r="24" spans="1:17" s="155" customFormat="1" ht="20.100000000000001" customHeight="1">
      <c r="A24" s="155">
        <f t="shared" si="0"/>
        <v>25022</v>
      </c>
      <c r="B24" s="148" t="str">
        <f t="shared" si="1"/>
        <v xml:space="preserve"> 7901</v>
      </c>
      <c r="C24" s="149">
        <v>23009</v>
      </c>
      <c r="D24" s="150"/>
      <c r="E24" s="151" t="s">
        <v>410</v>
      </c>
      <c r="F24" s="151">
        <v>25022</v>
      </c>
      <c r="G24" s="151"/>
      <c r="H24" s="151" t="s">
        <v>382</v>
      </c>
      <c r="I24" s="151" t="s">
        <v>412</v>
      </c>
      <c r="J24" s="151">
        <v>2</v>
      </c>
      <c r="K24" s="152">
        <v>1.4</v>
      </c>
      <c r="L24" s="347" t="s">
        <v>245</v>
      </c>
      <c r="M24" s="153">
        <f t="shared" si="4"/>
        <v>3200</v>
      </c>
      <c r="N24" s="348" t="s">
        <v>246</v>
      </c>
      <c r="O24" s="154">
        <f t="shared" si="2"/>
        <v>1</v>
      </c>
      <c r="Q24" s="155" t="str">
        <f t="shared" si="3"/>
        <v>Meubels stofferen 23009 (Meubelstoffeerder)</v>
      </c>
    </row>
    <row r="25" spans="1:17" s="155" customFormat="1" ht="20.100000000000001" customHeight="1">
      <c r="A25" s="155">
        <f t="shared" si="0"/>
        <v>25023</v>
      </c>
      <c r="B25" s="148" t="str">
        <f t="shared" si="1"/>
        <v xml:space="preserve"> 7901</v>
      </c>
      <c r="C25" s="149">
        <v>23010</v>
      </c>
      <c r="D25" s="169">
        <v>1.3</v>
      </c>
      <c r="E25" s="151" t="s">
        <v>413</v>
      </c>
      <c r="F25" s="151">
        <v>25023</v>
      </c>
      <c r="G25" s="151"/>
      <c r="H25" s="151" t="s">
        <v>382</v>
      </c>
      <c r="I25" s="151" t="s">
        <v>414</v>
      </c>
      <c r="J25" s="151">
        <v>3</v>
      </c>
      <c r="K25" s="152">
        <v>1.3</v>
      </c>
      <c r="L25" s="347" t="s">
        <v>248</v>
      </c>
      <c r="M25" s="153">
        <f t="shared" si="4"/>
        <v>4800</v>
      </c>
      <c r="N25" s="348" t="s">
        <v>246</v>
      </c>
      <c r="O25" s="154">
        <f t="shared" si="2"/>
        <v>1</v>
      </c>
      <c r="Q25" s="155" t="str">
        <f t="shared" si="3"/>
        <v>Onderhoud- en verbouwbedrijf 23010 (Allround vakkracht onderhoud- en klussenbedrijf)</v>
      </c>
    </row>
    <row r="26" spans="1:17" s="155" customFormat="1" ht="20.100000000000001" customHeight="1">
      <c r="A26" s="155">
        <f t="shared" si="0"/>
        <v>25024</v>
      </c>
      <c r="B26" s="148" t="str">
        <f t="shared" si="1"/>
        <v xml:space="preserve"> 7901</v>
      </c>
      <c r="C26" s="149">
        <v>23010</v>
      </c>
      <c r="D26" s="150"/>
      <c r="E26" s="151" t="s">
        <v>413</v>
      </c>
      <c r="F26" s="151">
        <v>25024</v>
      </c>
      <c r="G26" s="151"/>
      <c r="H26" s="151" t="s">
        <v>382</v>
      </c>
      <c r="I26" s="151" t="s">
        <v>415</v>
      </c>
      <c r="J26" s="151">
        <v>2</v>
      </c>
      <c r="K26" s="152">
        <v>1.3</v>
      </c>
      <c r="L26" s="347" t="s">
        <v>245</v>
      </c>
      <c r="M26" s="153">
        <f t="shared" si="4"/>
        <v>3200</v>
      </c>
      <c r="N26" s="348" t="s">
        <v>246</v>
      </c>
      <c r="O26" s="154">
        <f t="shared" si="2"/>
        <v>1</v>
      </c>
      <c r="Q26" s="155" t="str">
        <f t="shared" si="3"/>
        <v>Onderhoud- en verbouwbedrijf 23010 (Servicemedewerker gebouwen)</v>
      </c>
    </row>
    <row r="27" spans="1:17" s="155" customFormat="1" ht="20.100000000000001" customHeight="1">
      <c r="A27" s="155">
        <f t="shared" si="0"/>
        <v>25025</v>
      </c>
      <c r="B27" s="148" t="str">
        <f t="shared" si="1"/>
        <v xml:space="preserve"> 7901</v>
      </c>
      <c r="C27" s="149">
        <v>23011</v>
      </c>
      <c r="D27" s="150">
        <v>1.4</v>
      </c>
      <c r="E27" s="151" t="s">
        <v>416</v>
      </c>
      <c r="F27" s="151">
        <v>25025</v>
      </c>
      <c r="G27" s="151"/>
      <c r="H27" s="151" t="s">
        <v>382</v>
      </c>
      <c r="I27" s="151" t="s">
        <v>417</v>
      </c>
      <c r="J27" s="151">
        <v>3</v>
      </c>
      <c r="K27" s="152">
        <v>1.4</v>
      </c>
      <c r="L27" s="347" t="s">
        <v>248</v>
      </c>
      <c r="M27" s="153">
        <f t="shared" si="4"/>
        <v>4800</v>
      </c>
      <c r="N27" s="348" t="s">
        <v>246</v>
      </c>
      <c r="O27" s="154">
        <f t="shared" si="2"/>
        <v>1</v>
      </c>
      <c r="Q27" s="155" t="str">
        <f t="shared" si="3"/>
        <v>Parketvloeren leggen 23011 (Allround parketteur)</v>
      </c>
    </row>
    <row r="28" spans="1:17" s="155" customFormat="1" ht="20.100000000000001" customHeight="1">
      <c r="A28" s="155">
        <f t="shared" si="0"/>
        <v>25026</v>
      </c>
      <c r="B28" s="148" t="str">
        <f t="shared" si="1"/>
        <v xml:space="preserve"> 7901</v>
      </c>
      <c r="C28" s="149">
        <v>23011</v>
      </c>
      <c r="D28" s="150"/>
      <c r="E28" s="151" t="s">
        <v>416</v>
      </c>
      <c r="F28" s="151">
        <v>25026</v>
      </c>
      <c r="G28" s="151"/>
      <c r="H28" s="151" t="s">
        <v>382</v>
      </c>
      <c r="I28" s="151" t="s">
        <v>418</v>
      </c>
      <c r="J28" s="151">
        <v>2</v>
      </c>
      <c r="K28" s="152">
        <v>1.4</v>
      </c>
      <c r="L28" s="347" t="s">
        <v>245</v>
      </c>
      <c r="M28" s="153">
        <f t="shared" si="4"/>
        <v>3200</v>
      </c>
      <c r="N28" s="348" t="s">
        <v>246</v>
      </c>
      <c r="O28" s="154">
        <f t="shared" si="2"/>
        <v>1</v>
      </c>
      <c r="Q28" s="155" t="str">
        <f t="shared" si="3"/>
        <v>Parketvloeren leggen 23011 (Parketteur)</v>
      </c>
    </row>
    <row r="29" spans="1:17" s="155" customFormat="1" ht="20.100000000000001" customHeight="1">
      <c r="A29" s="155">
        <f t="shared" si="0"/>
        <v>25027</v>
      </c>
      <c r="B29" s="148" t="str">
        <f t="shared" si="1"/>
        <v xml:space="preserve"> 7901</v>
      </c>
      <c r="C29" s="149">
        <v>23022</v>
      </c>
      <c r="D29" s="150">
        <v>1.4</v>
      </c>
      <c r="E29" s="151" t="s">
        <v>419</v>
      </c>
      <c r="F29" s="151">
        <v>25027</v>
      </c>
      <c r="G29" s="151"/>
      <c r="H29" s="151" t="s">
        <v>382</v>
      </c>
      <c r="I29" s="151" t="s">
        <v>420</v>
      </c>
      <c r="J29" s="151">
        <v>2</v>
      </c>
      <c r="K29" s="152">
        <v>1.4</v>
      </c>
      <c r="L29" s="347" t="s">
        <v>245</v>
      </c>
      <c r="M29" s="153">
        <f t="shared" si="4"/>
        <v>3200</v>
      </c>
      <c r="N29" s="348" t="s">
        <v>246</v>
      </c>
      <c r="O29" s="154">
        <f t="shared" si="2"/>
        <v>1</v>
      </c>
      <c r="Q29" s="155" t="str">
        <f t="shared" si="3"/>
        <v>Plafond-/wandmontage 23022 (Plafond- en wandmonteur)</v>
      </c>
    </row>
    <row r="30" spans="1:17" s="155" customFormat="1" ht="20.100000000000001" customHeight="1">
      <c r="A30" s="155">
        <f t="shared" si="0"/>
        <v>25028</v>
      </c>
      <c r="B30" s="148" t="str">
        <f t="shared" si="1"/>
        <v xml:space="preserve"> 7901</v>
      </c>
      <c r="C30" s="149">
        <v>23023</v>
      </c>
      <c r="D30" s="150">
        <v>1.4</v>
      </c>
      <c r="E30" s="151" t="s">
        <v>421</v>
      </c>
      <c r="F30" s="151">
        <v>25028</v>
      </c>
      <c r="G30" s="151"/>
      <c r="H30" s="151" t="s">
        <v>382</v>
      </c>
      <c r="I30" s="151" t="s">
        <v>422</v>
      </c>
      <c r="J30" s="151">
        <v>4</v>
      </c>
      <c r="K30" s="152">
        <v>1.4</v>
      </c>
      <c r="L30" s="347" t="s">
        <v>250</v>
      </c>
      <c r="M30" s="153">
        <f t="shared" si="4"/>
        <v>6400</v>
      </c>
      <c r="N30" s="348" t="s">
        <v>246</v>
      </c>
      <c r="O30" s="154">
        <f t="shared" si="2"/>
        <v>1</v>
      </c>
      <c r="Q30" s="155" t="str">
        <f t="shared" si="3"/>
        <v>Restauratiestukadoren 23023 (Restauratiestukadoor)</v>
      </c>
    </row>
    <row r="31" spans="1:17" s="155" customFormat="1" ht="20.100000000000001" customHeight="1">
      <c r="A31" s="155">
        <f t="shared" si="0"/>
        <v>25029</v>
      </c>
      <c r="B31" s="148" t="str">
        <f t="shared" si="1"/>
        <v xml:space="preserve"> 7901</v>
      </c>
      <c r="C31" s="149">
        <v>23024</v>
      </c>
      <c r="D31" s="150">
        <v>1.4</v>
      </c>
      <c r="E31" s="151" t="s">
        <v>423</v>
      </c>
      <c r="F31" s="151">
        <v>25029</v>
      </c>
      <c r="G31" s="151"/>
      <c r="H31" s="151" t="s">
        <v>382</v>
      </c>
      <c r="I31" s="151" t="s">
        <v>424</v>
      </c>
      <c r="J31" s="151">
        <v>3</v>
      </c>
      <c r="K31" s="152">
        <v>1.4</v>
      </c>
      <c r="L31" s="347" t="s">
        <v>248</v>
      </c>
      <c r="M31" s="153">
        <f t="shared" si="4"/>
        <v>4800</v>
      </c>
      <c r="N31" s="348" t="s">
        <v>246</v>
      </c>
      <c r="O31" s="154">
        <f t="shared" si="2"/>
        <v>1</v>
      </c>
      <c r="Q31" s="155" t="str">
        <f t="shared" si="3"/>
        <v>Schilderen 23024 (Gezel schilder)</v>
      </c>
    </row>
    <row r="32" spans="1:17" s="155" customFormat="1" ht="20.100000000000001" customHeight="1">
      <c r="A32" s="155">
        <f t="shared" si="0"/>
        <v>25030</v>
      </c>
      <c r="B32" s="148" t="str">
        <f t="shared" si="1"/>
        <v xml:space="preserve"> 7901</v>
      </c>
      <c r="C32" s="149">
        <v>23024</v>
      </c>
      <c r="D32" s="150"/>
      <c r="E32" s="151" t="s">
        <v>423</v>
      </c>
      <c r="F32" s="151">
        <v>25030</v>
      </c>
      <c r="G32" s="151"/>
      <c r="H32" s="151" t="s">
        <v>382</v>
      </c>
      <c r="I32" s="151" t="s">
        <v>425</v>
      </c>
      <c r="J32" s="151">
        <v>2</v>
      </c>
      <c r="K32" s="152">
        <v>1.4</v>
      </c>
      <c r="L32" s="347" t="s">
        <v>245</v>
      </c>
      <c r="M32" s="153">
        <f t="shared" si="4"/>
        <v>3200</v>
      </c>
      <c r="N32" s="348" t="s">
        <v>246</v>
      </c>
      <c r="O32" s="154">
        <f t="shared" si="2"/>
        <v>1</v>
      </c>
      <c r="Q32" s="155" t="str">
        <f t="shared" si="3"/>
        <v>Schilderen 23024 (Schilder)</v>
      </c>
    </row>
    <row r="33" spans="1:17" s="155" customFormat="1" ht="20.100000000000001" customHeight="1">
      <c r="A33" s="155">
        <f t="shared" si="0"/>
        <v>25031</v>
      </c>
      <c r="B33" s="148" t="str">
        <f t="shared" si="1"/>
        <v xml:space="preserve"> 7901</v>
      </c>
      <c r="C33" s="149">
        <v>23025</v>
      </c>
      <c r="D33" s="150">
        <v>1.4</v>
      </c>
      <c r="E33" s="151" t="s">
        <v>426</v>
      </c>
      <c r="F33" s="151">
        <v>25031</v>
      </c>
      <c r="G33" s="151"/>
      <c r="H33" s="151" t="s">
        <v>382</v>
      </c>
      <c r="I33" s="151" t="s">
        <v>427</v>
      </c>
      <c r="J33" s="151">
        <v>3</v>
      </c>
      <c r="K33" s="152">
        <v>1.4</v>
      </c>
      <c r="L33" s="347" t="s">
        <v>248</v>
      </c>
      <c r="M33" s="153">
        <f t="shared" si="4"/>
        <v>4800</v>
      </c>
      <c r="N33" s="348" t="s">
        <v>246</v>
      </c>
      <c r="O33" s="154">
        <f t="shared" si="2"/>
        <v>1</v>
      </c>
      <c r="Q33" s="155" t="str">
        <f t="shared" si="3"/>
        <v>Schoonmaak en Glazenwassen 23025 ((Ambulant) objectleider)</v>
      </c>
    </row>
    <row r="34" spans="1:17" s="155" customFormat="1" ht="20.100000000000001" customHeight="1">
      <c r="A34" s="155">
        <f t="shared" si="0"/>
        <v>25032</v>
      </c>
      <c r="B34" s="148" t="str">
        <f t="shared" si="1"/>
        <v xml:space="preserve"> 7901</v>
      </c>
      <c r="C34" s="149">
        <v>23025</v>
      </c>
      <c r="D34" s="150"/>
      <c r="E34" s="151" t="s">
        <v>426</v>
      </c>
      <c r="F34" s="151">
        <v>25032</v>
      </c>
      <c r="G34" s="151"/>
      <c r="H34" s="151" t="s">
        <v>382</v>
      </c>
      <c r="I34" s="151" t="s">
        <v>428</v>
      </c>
      <c r="J34" s="151">
        <v>2</v>
      </c>
      <c r="K34" s="152">
        <v>1.4</v>
      </c>
      <c r="L34" s="347" t="s">
        <v>245</v>
      </c>
      <c r="M34" s="153">
        <f t="shared" si="4"/>
        <v>3200</v>
      </c>
      <c r="N34" s="348" t="s">
        <v>246</v>
      </c>
      <c r="O34" s="154">
        <f t="shared" si="2"/>
        <v>1</v>
      </c>
      <c r="Q34" s="155" t="str">
        <f t="shared" si="3"/>
        <v>Schoonmaak en Glazenwassen 23025 (Glazenwasser)</v>
      </c>
    </row>
    <row r="35" spans="1:17" s="155" customFormat="1" ht="20.100000000000001" customHeight="1">
      <c r="A35" s="155">
        <f t="shared" si="0"/>
        <v>25033</v>
      </c>
      <c r="B35" s="148" t="str">
        <f t="shared" si="1"/>
        <v xml:space="preserve"> 7901</v>
      </c>
      <c r="C35" s="149">
        <v>23025</v>
      </c>
      <c r="D35" s="150"/>
      <c r="E35" s="151" t="s">
        <v>426</v>
      </c>
      <c r="F35" s="151">
        <v>25033</v>
      </c>
      <c r="G35" s="151"/>
      <c r="H35" s="151" t="s">
        <v>382</v>
      </c>
      <c r="I35" s="151" t="s">
        <v>429</v>
      </c>
      <c r="J35" s="151">
        <v>2</v>
      </c>
      <c r="K35" s="152">
        <v>1.4</v>
      </c>
      <c r="L35" s="347" t="s">
        <v>245</v>
      </c>
      <c r="M35" s="153">
        <f t="shared" si="4"/>
        <v>3200</v>
      </c>
      <c r="N35" s="348" t="s">
        <v>246</v>
      </c>
      <c r="O35" s="154">
        <f t="shared" si="2"/>
        <v>1</v>
      </c>
      <c r="Q35" s="155" t="str">
        <f t="shared" si="3"/>
        <v>Schoonmaak en Glazenwassen 23025 (Meewerkend leidinggevende algemeen schoonmaakonderhoud)</v>
      </c>
    </row>
    <row r="36" spans="1:17" s="155" customFormat="1" ht="20.100000000000001" customHeight="1">
      <c r="A36" s="155">
        <f t="shared" si="0"/>
        <v>25034</v>
      </c>
      <c r="B36" s="148" t="str">
        <f t="shared" si="1"/>
        <v xml:space="preserve"> 7901</v>
      </c>
      <c r="C36" s="149">
        <v>23025</v>
      </c>
      <c r="D36" s="150"/>
      <c r="E36" s="151" t="s">
        <v>426</v>
      </c>
      <c r="F36" s="151">
        <v>25034</v>
      </c>
      <c r="G36" s="151"/>
      <c r="H36" s="151" t="s">
        <v>382</v>
      </c>
      <c r="I36" s="151" t="s">
        <v>430</v>
      </c>
      <c r="J36" s="151">
        <v>2</v>
      </c>
      <c r="K36" s="152">
        <v>1.4</v>
      </c>
      <c r="L36" s="347" t="s">
        <v>245</v>
      </c>
      <c r="M36" s="153">
        <f t="shared" si="4"/>
        <v>3200</v>
      </c>
      <c r="N36" s="348" t="s">
        <v>246</v>
      </c>
      <c r="O36" s="154">
        <f t="shared" si="2"/>
        <v>1</v>
      </c>
      <c r="Q36" s="155" t="str">
        <f t="shared" si="3"/>
        <v>Schoonmaak en Glazenwassen 23025 (Schoonmaker in verschillende omgevingen)</v>
      </c>
    </row>
    <row r="37" spans="1:17" s="155" customFormat="1" ht="20.100000000000001" customHeight="1">
      <c r="A37" s="155">
        <f t="shared" si="0"/>
        <v>25035</v>
      </c>
      <c r="B37" s="148" t="str">
        <f t="shared" si="1"/>
        <v xml:space="preserve"> 7901</v>
      </c>
      <c r="C37" s="149">
        <v>23025</v>
      </c>
      <c r="D37" s="150"/>
      <c r="E37" s="151" t="s">
        <v>426</v>
      </c>
      <c r="F37" s="151">
        <v>25035</v>
      </c>
      <c r="G37" s="151"/>
      <c r="H37" s="151" t="s">
        <v>382</v>
      </c>
      <c r="I37" s="151" t="s">
        <v>431</v>
      </c>
      <c r="J37" s="151">
        <v>3</v>
      </c>
      <c r="K37" s="152">
        <v>1.4</v>
      </c>
      <c r="L37" s="347" t="s">
        <v>248</v>
      </c>
      <c r="M37" s="153">
        <f t="shared" si="4"/>
        <v>4800</v>
      </c>
      <c r="N37" s="348" t="s">
        <v>246</v>
      </c>
      <c r="O37" s="154">
        <f t="shared" si="2"/>
        <v>1</v>
      </c>
      <c r="Q37" s="155" t="str">
        <f t="shared" si="3"/>
        <v>Schoonmaak en Glazenwassen 23025 (Specialist vloeronderhoud)</v>
      </c>
    </row>
    <row r="38" spans="1:17" s="155" customFormat="1" ht="20.100000000000001" customHeight="1">
      <c r="A38" s="155">
        <f t="shared" si="0"/>
        <v>25036</v>
      </c>
      <c r="B38" s="148" t="str">
        <f t="shared" si="1"/>
        <v xml:space="preserve"> 7901</v>
      </c>
      <c r="C38" s="149">
        <v>23026</v>
      </c>
      <c r="D38" s="150">
        <v>1.4</v>
      </c>
      <c r="E38" s="151" t="s">
        <v>432</v>
      </c>
      <c r="F38" s="151">
        <v>25036</v>
      </c>
      <c r="G38" s="151"/>
      <c r="H38" s="151" t="s">
        <v>382</v>
      </c>
      <c r="I38" s="151" t="s">
        <v>433</v>
      </c>
      <c r="J38" s="151">
        <v>4</v>
      </c>
      <c r="K38" s="152">
        <v>1.4</v>
      </c>
      <c r="L38" s="347" t="s">
        <v>250</v>
      </c>
      <c r="M38" s="153">
        <f t="shared" si="4"/>
        <v>6400</v>
      </c>
      <c r="N38" s="348" t="s">
        <v>246</v>
      </c>
      <c r="O38" s="154">
        <f t="shared" si="2"/>
        <v>1</v>
      </c>
      <c r="Q38" s="155" t="str">
        <f t="shared" si="3"/>
        <v>Specialist schilderen 23026 (Decoratie- en restauratieschilder)</v>
      </c>
    </row>
    <row r="39" spans="1:17" s="155" customFormat="1" ht="20.100000000000001" customHeight="1">
      <c r="A39" s="155">
        <f t="shared" si="0"/>
        <v>25037</v>
      </c>
      <c r="B39" s="148" t="str">
        <f t="shared" si="1"/>
        <v xml:space="preserve"> 7901</v>
      </c>
      <c r="C39" s="149">
        <v>23027</v>
      </c>
      <c r="D39" s="150">
        <v>1.4</v>
      </c>
      <c r="E39" s="151" t="s">
        <v>434</v>
      </c>
      <c r="F39" s="151">
        <v>25037</v>
      </c>
      <c r="G39" s="151"/>
      <c r="H39" s="151" t="s">
        <v>382</v>
      </c>
      <c r="I39" s="151" t="s">
        <v>435</v>
      </c>
      <c r="J39" s="151">
        <v>3</v>
      </c>
      <c r="K39" s="152">
        <v>1.4</v>
      </c>
      <c r="L39" s="347" t="s">
        <v>248</v>
      </c>
      <c r="M39" s="153">
        <f t="shared" si="4"/>
        <v>4800</v>
      </c>
      <c r="N39" s="348" t="s">
        <v>246</v>
      </c>
      <c r="O39" s="154">
        <f t="shared" si="2"/>
        <v>1</v>
      </c>
      <c r="Q39" s="155" t="str">
        <f t="shared" si="3"/>
        <v>Stukadoren 23027 (Gezel stukadoor)</v>
      </c>
    </row>
    <row r="40" spans="1:17" s="155" customFormat="1" ht="20.100000000000001" customHeight="1">
      <c r="A40" s="155">
        <f t="shared" si="0"/>
        <v>25038</v>
      </c>
      <c r="B40" s="148" t="str">
        <f t="shared" si="1"/>
        <v xml:space="preserve"> 7901</v>
      </c>
      <c r="C40" s="149">
        <v>23027</v>
      </c>
      <c r="D40" s="150"/>
      <c r="E40" s="151" t="s">
        <v>434</v>
      </c>
      <c r="F40" s="151">
        <v>25038</v>
      </c>
      <c r="G40" s="151"/>
      <c r="H40" s="151" t="s">
        <v>382</v>
      </c>
      <c r="I40" s="151" t="s">
        <v>436</v>
      </c>
      <c r="J40" s="151">
        <v>2</v>
      </c>
      <c r="K40" s="152">
        <v>1.4</v>
      </c>
      <c r="L40" s="347" t="s">
        <v>245</v>
      </c>
      <c r="M40" s="153">
        <f t="shared" si="4"/>
        <v>3200</v>
      </c>
      <c r="N40" s="348" t="s">
        <v>246</v>
      </c>
      <c r="O40" s="154">
        <f t="shared" si="2"/>
        <v>1</v>
      </c>
      <c r="Q40" s="155" t="str">
        <f t="shared" si="3"/>
        <v>Stukadoren 23027 (Stukadoor)</v>
      </c>
    </row>
    <row r="41" spans="1:17" s="155" customFormat="1" ht="20.100000000000001" customHeight="1">
      <c r="A41" s="155">
        <f t="shared" si="0"/>
        <v>25039</v>
      </c>
      <c r="B41" s="148" t="str">
        <f t="shared" si="1"/>
        <v xml:space="preserve"> 7901</v>
      </c>
      <c r="C41" s="149">
        <v>23028</v>
      </c>
      <c r="D41" s="150">
        <v>1.3</v>
      </c>
      <c r="E41" s="151" t="s">
        <v>437</v>
      </c>
      <c r="F41" s="151">
        <v>25039</v>
      </c>
      <c r="G41" s="151"/>
      <c r="H41" s="151" t="s">
        <v>382</v>
      </c>
      <c r="I41" s="151" t="s">
        <v>438</v>
      </c>
      <c r="J41" s="151">
        <v>3</v>
      </c>
      <c r="K41" s="152">
        <v>1.3</v>
      </c>
      <c r="L41" s="347" t="s">
        <v>248</v>
      </c>
      <c r="M41" s="153">
        <f t="shared" si="4"/>
        <v>4800</v>
      </c>
      <c r="N41" s="348" t="s">
        <v>246</v>
      </c>
      <c r="O41" s="154">
        <f t="shared" si="2"/>
        <v>1</v>
      </c>
      <c r="Q41" s="155" t="str">
        <f t="shared" si="3"/>
        <v>Woningstofferen 23028 (Allround woningstoffeerder)</v>
      </c>
    </row>
    <row r="42" spans="1:17" s="155" customFormat="1" ht="20.100000000000001" customHeight="1">
      <c r="A42" s="155">
        <f t="shared" si="0"/>
        <v>25040</v>
      </c>
      <c r="B42" s="148" t="str">
        <f t="shared" si="1"/>
        <v xml:space="preserve"> 7901</v>
      </c>
      <c r="C42" s="149">
        <v>23028</v>
      </c>
      <c r="D42" s="150"/>
      <c r="E42" s="151" t="s">
        <v>437</v>
      </c>
      <c r="F42" s="151">
        <v>25040</v>
      </c>
      <c r="G42" s="151"/>
      <c r="H42" s="151" t="s">
        <v>382</v>
      </c>
      <c r="I42" s="151" t="s">
        <v>439</v>
      </c>
      <c r="J42" s="151">
        <v>2</v>
      </c>
      <c r="K42" s="152">
        <v>1.3</v>
      </c>
      <c r="L42" s="347" t="s">
        <v>245</v>
      </c>
      <c r="M42" s="153">
        <f t="shared" si="4"/>
        <v>3200</v>
      </c>
      <c r="N42" s="348" t="s">
        <v>246</v>
      </c>
      <c r="O42" s="154">
        <f t="shared" si="2"/>
        <v>1</v>
      </c>
      <c r="Q42" s="155" t="str">
        <f t="shared" si="3"/>
        <v>Woningstofferen 23028 (Woning-/projectstoffeerder)</v>
      </c>
    </row>
    <row r="43" spans="1:17" s="155" customFormat="1" ht="20.100000000000001" customHeight="1">
      <c r="A43" s="155">
        <f t="shared" si="0"/>
        <v>25041</v>
      </c>
      <c r="B43" s="148" t="str">
        <f t="shared" si="1"/>
        <v xml:space="preserve"> 7901</v>
      </c>
      <c r="C43" s="149">
        <v>23001</v>
      </c>
      <c r="D43" s="157"/>
      <c r="E43" s="151" t="s">
        <v>381</v>
      </c>
      <c r="F43" s="151">
        <v>25041</v>
      </c>
      <c r="G43" s="151"/>
      <c r="H43" s="151" t="s">
        <v>382</v>
      </c>
      <c r="I43" s="151" t="s">
        <v>440</v>
      </c>
      <c r="J43" s="151">
        <v>3</v>
      </c>
      <c r="K43" s="152">
        <v>1.4</v>
      </c>
      <c r="L43" s="347" t="s">
        <v>248</v>
      </c>
      <c r="M43" s="153">
        <f t="shared" si="4"/>
        <v>4800</v>
      </c>
      <c r="N43" s="348" t="s">
        <v>246</v>
      </c>
      <c r="O43" s="154">
        <f t="shared" si="2"/>
        <v>1</v>
      </c>
      <c r="Q43" s="155" t="str">
        <f t="shared" si="3"/>
        <v>Afval, Milieu, Beheer &amp; Onderhoud Openbare Ruimte 23001 (Beheerder milieustraat)</v>
      </c>
    </row>
    <row r="44" spans="1:17" s="155" customFormat="1" ht="20.100000000000001" customHeight="1">
      <c r="A44" s="155">
        <f t="shared" si="0"/>
        <v>25042</v>
      </c>
      <c r="B44" s="148" t="str">
        <f t="shared" si="1"/>
        <v xml:space="preserve"> 7901</v>
      </c>
      <c r="C44" s="149">
        <v>23001</v>
      </c>
      <c r="D44" s="150"/>
      <c r="E44" s="151" t="s">
        <v>381</v>
      </c>
      <c r="F44" s="151">
        <v>25042</v>
      </c>
      <c r="G44" s="151"/>
      <c r="H44" s="151" t="s">
        <v>382</v>
      </c>
      <c r="I44" s="151" t="s">
        <v>441</v>
      </c>
      <c r="J44" s="151">
        <v>4</v>
      </c>
      <c r="K44" s="152">
        <v>1.4</v>
      </c>
      <c r="L44" s="347" t="s">
        <v>250</v>
      </c>
      <c r="M44" s="153">
        <f t="shared" si="4"/>
        <v>6400</v>
      </c>
      <c r="N44" s="348" t="s">
        <v>246</v>
      </c>
      <c r="O44" s="154">
        <f t="shared" si="2"/>
        <v>1</v>
      </c>
      <c r="Q44" s="155" t="str">
        <f t="shared" si="3"/>
        <v>Afval, Milieu, Beheer &amp; Onderhoud Openbare Ruimte 23001 (Teamleider AMBOR)</v>
      </c>
    </row>
    <row r="45" spans="1:17" s="155" customFormat="1" ht="20.100000000000001" customHeight="1">
      <c r="A45" s="155">
        <f t="shared" si="0"/>
        <v>25043</v>
      </c>
      <c r="B45" s="148" t="str">
        <f t="shared" si="1"/>
        <v xml:space="preserve"> 7901</v>
      </c>
      <c r="C45" s="149">
        <v>23001</v>
      </c>
      <c r="D45" s="150"/>
      <c r="E45" s="151" t="s">
        <v>381</v>
      </c>
      <c r="F45" s="151">
        <v>25043</v>
      </c>
      <c r="G45" s="151"/>
      <c r="H45" s="151" t="s">
        <v>382</v>
      </c>
      <c r="I45" s="151" t="s">
        <v>442</v>
      </c>
      <c r="J45" s="151">
        <v>3</v>
      </c>
      <c r="K45" s="152">
        <v>1.4</v>
      </c>
      <c r="L45" s="347" t="s">
        <v>248</v>
      </c>
      <c r="M45" s="153">
        <f t="shared" si="4"/>
        <v>4800</v>
      </c>
      <c r="N45" s="348" t="s">
        <v>246</v>
      </c>
      <c r="O45" s="154">
        <f t="shared" si="2"/>
        <v>1</v>
      </c>
      <c r="Q45" s="155" t="str">
        <f t="shared" si="3"/>
        <v>Afval, Milieu, Beheer &amp; Onderhoud Openbare Ruimte 23001 (Voorman BOR)</v>
      </c>
    </row>
    <row r="46" spans="1:17" s="155" customFormat="1" ht="20.100000000000001" customHeight="1">
      <c r="A46" s="155">
        <f t="shared" si="0"/>
        <v>25044</v>
      </c>
      <c r="B46" s="148" t="str">
        <f t="shared" si="1"/>
        <v xml:space="preserve"> 7903</v>
      </c>
      <c r="C46" s="149">
        <v>23030</v>
      </c>
      <c r="D46" s="150">
        <v>1.6</v>
      </c>
      <c r="E46" s="151" t="s">
        <v>443</v>
      </c>
      <c r="F46" s="151">
        <v>25044</v>
      </c>
      <c r="G46" s="151"/>
      <c r="H46" s="151" t="s">
        <v>444</v>
      </c>
      <c r="I46" s="151" t="s">
        <v>445</v>
      </c>
      <c r="J46" s="151">
        <v>3</v>
      </c>
      <c r="K46" s="152">
        <v>1.6</v>
      </c>
      <c r="L46" s="347" t="s">
        <v>248</v>
      </c>
      <c r="M46" s="153">
        <f t="shared" si="4"/>
        <v>4800</v>
      </c>
      <c r="N46" s="348" t="s">
        <v>246</v>
      </c>
      <c r="O46" s="154">
        <f t="shared" si="2"/>
        <v>1</v>
      </c>
      <c r="Q46" s="155" t="str">
        <f t="shared" si="3"/>
        <v>Analisten 23030 (Allround laborant)</v>
      </c>
    </row>
    <row r="47" spans="1:17" s="155" customFormat="1" ht="20.100000000000001" customHeight="1">
      <c r="A47" s="155">
        <f t="shared" si="0"/>
        <v>25045</v>
      </c>
      <c r="B47" s="148" t="str">
        <f t="shared" si="1"/>
        <v xml:space="preserve"> 7903</v>
      </c>
      <c r="C47" s="149">
        <v>23030</v>
      </c>
      <c r="D47" s="150"/>
      <c r="E47" s="151" t="s">
        <v>443</v>
      </c>
      <c r="F47" s="151">
        <v>25045</v>
      </c>
      <c r="G47" s="151"/>
      <c r="H47" s="151" t="s">
        <v>444</v>
      </c>
      <c r="I47" s="151" t="s">
        <v>446</v>
      </c>
      <c r="J47" s="151">
        <v>4</v>
      </c>
      <c r="K47" s="152">
        <v>1.6</v>
      </c>
      <c r="L47" s="347" t="s">
        <v>250</v>
      </c>
      <c r="M47" s="153">
        <f t="shared" si="4"/>
        <v>6400</v>
      </c>
      <c r="N47" s="348" t="s">
        <v>246</v>
      </c>
      <c r="O47" s="154">
        <f t="shared" si="2"/>
        <v>1</v>
      </c>
      <c r="Q47" s="155" t="str">
        <f t="shared" si="3"/>
        <v>Analisten 23030 (Biologisch medisch analist)</v>
      </c>
    </row>
    <row r="48" spans="1:17" s="155" customFormat="1" ht="20.100000000000001" customHeight="1">
      <c r="A48" s="155">
        <f t="shared" si="0"/>
        <v>25046</v>
      </c>
      <c r="B48" s="148" t="str">
        <f t="shared" si="1"/>
        <v xml:space="preserve"> 7903</v>
      </c>
      <c r="C48" s="149">
        <v>23030</v>
      </c>
      <c r="D48" s="150"/>
      <c r="E48" s="151" t="s">
        <v>443</v>
      </c>
      <c r="F48" s="151">
        <v>25046</v>
      </c>
      <c r="G48" s="151"/>
      <c r="H48" s="151" t="s">
        <v>444</v>
      </c>
      <c r="I48" s="151" t="s">
        <v>447</v>
      </c>
      <c r="J48" s="151">
        <v>4</v>
      </c>
      <c r="K48" s="152">
        <v>1.6</v>
      </c>
      <c r="L48" s="347" t="s">
        <v>250</v>
      </c>
      <c r="M48" s="153">
        <f t="shared" si="4"/>
        <v>6400</v>
      </c>
      <c r="N48" s="348" t="s">
        <v>246</v>
      </c>
      <c r="O48" s="154">
        <f t="shared" si="2"/>
        <v>1</v>
      </c>
      <c r="Q48" s="155" t="str">
        <f t="shared" si="3"/>
        <v>Analisten 23030 (Chemisch-fysisch analist)</v>
      </c>
    </row>
    <row r="49" spans="1:18" s="155" customFormat="1" ht="20.100000000000001" customHeight="1">
      <c r="A49" s="155">
        <f t="shared" si="0"/>
        <v>25047</v>
      </c>
      <c r="B49" s="148" t="str">
        <f t="shared" si="1"/>
        <v xml:space="preserve"> 7903</v>
      </c>
      <c r="C49" s="149">
        <v>23031</v>
      </c>
      <c r="D49" s="150">
        <v>1.8</v>
      </c>
      <c r="E49" s="151" t="s">
        <v>448</v>
      </c>
      <c r="F49" s="151">
        <v>25047</v>
      </c>
      <c r="G49" s="151"/>
      <c r="H49" s="151" t="s">
        <v>444</v>
      </c>
      <c r="I49" s="151" t="s">
        <v>449</v>
      </c>
      <c r="J49" s="151">
        <v>4</v>
      </c>
      <c r="K49" s="152">
        <v>1.8</v>
      </c>
      <c r="L49" s="347" t="s">
        <v>250</v>
      </c>
      <c r="M49" s="153">
        <f t="shared" si="4"/>
        <v>6400</v>
      </c>
      <c r="N49" s="348" t="s">
        <v>246</v>
      </c>
      <c r="O49" s="154">
        <f t="shared" si="2"/>
        <v>1</v>
      </c>
      <c r="Q49" s="155" t="str">
        <f t="shared" si="3"/>
        <v>Audiciens 23031 (Audicien)</v>
      </c>
    </row>
    <row r="50" spans="1:18" s="155" customFormat="1" ht="20.100000000000001" customHeight="1">
      <c r="A50" s="155">
        <f t="shared" si="0"/>
        <v>25048</v>
      </c>
      <c r="B50" s="148" t="str">
        <f t="shared" si="1"/>
        <v xml:space="preserve"> 7903</v>
      </c>
      <c r="C50" s="149">
        <v>23032</v>
      </c>
      <c r="D50" s="150">
        <v>1.8</v>
      </c>
      <c r="E50" s="151" t="s">
        <v>450</v>
      </c>
      <c r="F50" s="151">
        <v>25048</v>
      </c>
      <c r="G50" s="151"/>
      <c r="H50" s="151" t="s">
        <v>444</v>
      </c>
      <c r="I50" s="151" t="s">
        <v>451</v>
      </c>
      <c r="J50" s="151">
        <v>4</v>
      </c>
      <c r="K50" s="152">
        <v>1.8</v>
      </c>
      <c r="L50" s="347" t="s">
        <v>250</v>
      </c>
      <c r="M50" s="153">
        <f t="shared" si="4"/>
        <v>6400</v>
      </c>
      <c r="N50" s="348" t="s">
        <v>246</v>
      </c>
      <c r="O50" s="154">
        <f t="shared" si="2"/>
        <v>1</v>
      </c>
      <c r="Q50" s="155" t="str">
        <f t="shared" si="3"/>
        <v>Collectiebeheer 23032 (Behoudsmedewerker)</v>
      </c>
    </row>
    <row r="51" spans="1:18" s="155" customFormat="1" ht="20.100000000000001" customHeight="1">
      <c r="A51" s="155">
        <f t="shared" si="0"/>
        <v>25049</v>
      </c>
      <c r="B51" s="148" t="str">
        <f t="shared" si="1"/>
        <v xml:space="preserve"> 7903</v>
      </c>
      <c r="C51" s="149">
        <v>23033</v>
      </c>
      <c r="D51" s="150">
        <v>1.4</v>
      </c>
      <c r="E51" s="151" t="s">
        <v>452</v>
      </c>
      <c r="F51" s="151">
        <v>25049</v>
      </c>
      <c r="G51" s="151"/>
      <c r="H51" s="151" t="s">
        <v>444</v>
      </c>
      <c r="I51" s="151" t="s">
        <v>453</v>
      </c>
      <c r="J51" s="151">
        <v>4</v>
      </c>
      <c r="K51" s="152">
        <v>1.8</v>
      </c>
      <c r="L51" s="347" t="s">
        <v>250</v>
      </c>
      <c r="M51" s="153">
        <f t="shared" si="4"/>
        <v>6400</v>
      </c>
      <c r="N51" s="348" t="s">
        <v>246</v>
      </c>
      <c r="O51" s="154">
        <f t="shared" si="2"/>
        <v>1</v>
      </c>
      <c r="Q51" s="155" t="str">
        <f t="shared" si="3"/>
        <v>Creatief Vakmanschap 23033 (Glazenier)</v>
      </c>
    </row>
    <row r="52" spans="1:18" s="155" customFormat="1" ht="20.100000000000001" customHeight="1">
      <c r="A52" s="155">
        <f t="shared" si="0"/>
        <v>25050</v>
      </c>
      <c r="B52" s="148" t="str">
        <f t="shared" si="1"/>
        <v xml:space="preserve"> 7903</v>
      </c>
      <c r="C52" s="149">
        <v>23033</v>
      </c>
      <c r="D52" s="150"/>
      <c r="E52" s="151" t="s">
        <v>452</v>
      </c>
      <c r="F52" s="151">
        <v>25050</v>
      </c>
      <c r="G52" s="151"/>
      <c r="H52" s="151" t="s">
        <v>444</v>
      </c>
      <c r="I52" s="151" t="s">
        <v>454</v>
      </c>
      <c r="J52" s="151">
        <v>4</v>
      </c>
      <c r="K52" s="152">
        <v>1.8</v>
      </c>
      <c r="L52" s="347" t="s">
        <v>250</v>
      </c>
      <c r="M52" s="153">
        <f t="shared" si="4"/>
        <v>6400</v>
      </c>
      <c r="N52" s="348" t="s">
        <v>246</v>
      </c>
      <c r="O52" s="154">
        <f t="shared" si="2"/>
        <v>1</v>
      </c>
      <c r="Q52" s="155" t="str">
        <f t="shared" si="3"/>
        <v>Creatief Vakmanschap 23033 (Keramist)</v>
      </c>
    </row>
    <row r="53" spans="1:18" s="155" customFormat="1" ht="20.100000000000001" customHeight="1">
      <c r="A53" s="155">
        <f t="shared" si="0"/>
        <v>25051</v>
      </c>
      <c r="B53" s="148" t="str">
        <f t="shared" si="1"/>
        <v xml:space="preserve"> 7903</v>
      </c>
      <c r="C53" s="149">
        <v>23033</v>
      </c>
      <c r="D53" s="150"/>
      <c r="E53" s="151" t="s">
        <v>452</v>
      </c>
      <c r="F53" s="151">
        <v>25051</v>
      </c>
      <c r="G53" s="151"/>
      <c r="H53" s="151" t="s">
        <v>444</v>
      </c>
      <c r="I53" s="151" t="s">
        <v>455</v>
      </c>
      <c r="J53" s="151">
        <v>4</v>
      </c>
      <c r="K53" s="152">
        <v>1.8</v>
      </c>
      <c r="L53" s="347" t="s">
        <v>250</v>
      </c>
      <c r="M53" s="153">
        <f t="shared" si="4"/>
        <v>6400</v>
      </c>
      <c r="N53" s="348" t="s">
        <v>246</v>
      </c>
      <c r="O53" s="154">
        <f t="shared" si="2"/>
        <v>1</v>
      </c>
      <c r="Q53" s="155" t="str">
        <f t="shared" si="3"/>
        <v>Creatief Vakmanschap 23033 (Ontwerpend Leer- en Textielverwerker)</v>
      </c>
    </row>
    <row r="54" spans="1:18" s="155" customFormat="1" ht="20.100000000000001" customHeight="1">
      <c r="A54" s="155">
        <f t="shared" si="0"/>
        <v>25052</v>
      </c>
      <c r="B54" s="148" t="str">
        <f t="shared" si="1"/>
        <v xml:space="preserve"> 7903</v>
      </c>
      <c r="C54" s="149">
        <v>23033</v>
      </c>
      <c r="D54" s="163"/>
      <c r="E54" s="164" t="s">
        <v>452</v>
      </c>
      <c r="F54" s="164">
        <v>25052</v>
      </c>
      <c r="G54" s="164"/>
      <c r="H54" s="164" t="s">
        <v>444</v>
      </c>
      <c r="I54" s="164" t="s">
        <v>456</v>
      </c>
      <c r="J54" s="164">
        <v>4</v>
      </c>
      <c r="K54" s="165">
        <v>1.4</v>
      </c>
      <c r="L54" s="349" t="s">
        <v>250</v>
      </c>
      <c r="M54" s="153">
        <f t="shared" si="4"/>
        <v>6400</v>
      </c>
      <c r="N54" s="350" t="s">
        <v>246</v>
      </c>
      <c r="O54" s="154">
        <f t="shared" si="2"/>
        <v>1</v>
      </c>
      <c r="Q54" s="155" t="str">
        <f t="shared" si="3"/>
        <v>Creatief Vakmanschap 23033 (Ontwerpend Meubelmaker)</v>
      </c>
    </row>
    <row r="55" spans="1:18" s="155" customFormat="1" ht="20.100000000000001" customHeight="1">
      <c r="A55" s="155">
        <f t="shared" si="0"/>
        <v>25053</v>
      </c>
      <c r="B55" s="148" t="str">
        <f t="shared" si="1"/>
        <v xml:space="preserve"> 7903</v>
      </c>
      <c r="C55" s="167">
        <v>23034</v>
      </c>
      <c r="D55" s="150">
        <v>1.8</v>
      </c>
      <c r="E55" s="166" t="s">
        <v>457</v>
      </c>
      <c r="F55" s="166">
        <v>25053</v>
      </c>
      <c r="G55" s="166"/>
      <c r="H55" s="166" t="s">
        <v>444</v>
      </c>
      <c r="I55" s="166" t="s">
        <v>458</v>
      </c>
      <c r="J55" s="166">
        <v>3</v>
      </c>
      <c r="K55" s="152">
        <v>1.8</v>
      </c>
      <c r="L55" s="191" t="s">
        <v>248</v>
      </c>
      <c r="M55" s="153">
        <f t="shared" si="4"/>
        <v>4800</v>
      </c>
      <c r="N55" s="350" t="s">
        <v>246</v>
      </c>
      <c r="O55" s="154">
        <f t="shared" si="2"/>
        <v>1</v>
      </c>
      <c r="Q55" s="155" t="str">
        <f t="shared" si="3"/>
        <v>Medewerkers Steriele Medische Hulpmiddelen 23034 (Medewerker Steriele Medische Hulpmiddelen)</v>
      </c>
    </row>
    <row r="56" spans="1:18" s="155" customFormat="1" ht="20.100000000000001" customHeight="1">
      <c r="A56" s="155">
        <f t="shared" si="0"/>
        <v>25054</v>
      </c>
      <c r="B56" s="148" t="str">
        <f t="shared" si="1"/>
        <v xml:space="preserve"> 7903</v>
      </c>
      <c r="C56" s="167">
        <v>23035</v>
      </c>
      <c r="D56" s="168">
        <v>1.8</v>
      </c>
      <c r="E56" s="166" t="s">
        <v>459</v>
      </c>
      <c r="F56" s="166">
        <v>25054</v>
      </c>
      <c r="G56" s="166"/>
      <c r="H56" s="166" t="s">
        <v>444</v>
      </c>
      <c r="I56" s="166" t="s">
        <v>460</v>
      </c>
      <c r="J56" s="166">
        <v>3</v>
      </c>
      <c r="K56" s="152">
        <v>1.8</v>
      </c>
      <c r="L56" s="191" t="s">
        <v>248</v>
      </c>
      <c r="M56" s="153">
        <f t="shared" si="4"/>
        <v>4800</v>
      </c>
      <c r="N56" s="350" t="s">
        <v>246</v>
      </c>
      <c r="O56" s="154">
        <f t="shared" si="2"/>
        <v>1</v>
      </c>
      <c r="Q56" s="155" t="str">
        <f t="shared" si="3"/>
        <v>Optiek 23035 (Allround Medewerker Optiek)</v>
      </c>
    </row>
    <row r="57" spans="1:18" s="155" customFormat="1" ht="20.100000000000001" customHeight="1">
      <c r="A57" s="155">
        <f t="shared" si="0"/>
        <v>25055</v>
      </c>
      <c r="B57" s="148" t="str">
        <f t="shared" si="1"/>
        <v xml:space="preserve"> 7903</v>
      </c>
      <c r="C57" s="149">
        <v>23035</v>
      </c>
      <c r="D57" s="150"/>
      <c r="E57" s="151" t="s">
        <v>459</v>
      </c>
      <c r="F57" s="151">
        <v>25055</v>
      </c>
      <c r="G57" s="151"/>
      <c r="H57" s="151" t="s">
        <v>444</v>
      </c>
      <c r="I57" s="151" t="s">
        <v>461</v>
      </c>
      <c r="J57" s="151">
        <v>4</v>
      </c>
      <c r="K57" s="152">
        <v>1.8</v>
      </c>
      <c r="L57" s="347" t="s">
        <v>250</v>
      </c>
      <c r="M57" s="153">
        <f t="shared" si="4"/>
        <v>6400</v>
      </c>
      <c r="N57" s="348" t="s">
        <v>246</v>
      </c>
      <c r="O57" s="154">
        <f t="shared" si="2"/>
        <v>1</v>
      </c>
      <c r="Q57" s="155" t="str">
        <f t="shared" si="3"/>
        <v>Optiek 23035 (Opticien)</v>
      </c>
      <c r="R57" s="154"/>
    </row>
    <row r="58" spans="1:18" s="155" customFormat="1" ht="20.100000000000001" customHeight="1">
      <c r="A58" s="155">
        <f t="shared" si="0"/>
        <v>25056</v>
      </c>
      <c r="B58" s="148" t="str">
        <f t="shared" si="1"/>
        <v xml:space="preserve"> 7903</v>
      </c>
      <c r="C58" s="149">
        <v>23035</v>
      </c>
      <c r="D58" s="150"/>
      <c r="E58" s="151" t="s">
        <v>459</v>
      </c>
      <c r="F58" s="151">
        <v>25056</v>
      </c>
      <c r="G58" s="151"/>
      <c r="H58" s="151" t="s">
        <v>444</v>
      </c>
      <c r="I58" s="151" t="s">
        <v>462</v>
      </c>
      <c r="J58" s="151">
        <v>2</v>
      </c>
      <c r="K58" s="152">
        <v>1.8</v>
      </c>
      <c r="L58" s="347" t="s">
        <v>245</v>
      </c>
      <c r="M58" s="153">
        <f t="shared" si="4"/>
        <v>3200</v>
      </c>
      <c r="N58" s="348" t="s">
        <v>246</v>
      </c>
      <c r="O58" s="154">
        <f t="shared" si="2"/>
        <v>1</v>
      </c>
      <c r="Q58" s="155" t="str">
        <f t="shared" si="3"/>
        <v>Optiek 23035 (Verkoopmedewerker Optiek)</v>
      </c>
    </row>
    <row r="59" spans="1:18" s="155" customFormat="1" ht="20.100000000000001" customHeight="1">
      <c r="A59" s="155">
        <f t="shared" si="0"/>
        <v>25057</v>
      </c>
      <c r="B59" s="148" t="str">
        <f t="shared" si="1"/>
        <v xml:space="preserve"> 7903</v>
      </c>
      <c r="C59" s="149">
        <v>23036</v>
      </c>
      <c r="D59" s="150">
        <v>1.8</v>
      </c>
      <c r="E59" s="151" t="s">
        <v>463</v>
      </c>
      <c r="F59" s="151">
        <v>25057</v>
      </c>
      <c r="G59" s="151"/>
      <c r="H59" s="151" t="s">
        <v>444</v>
      </c>
      <c r="I59" s="151" t="s">
        <v>464</v>
      </c>
      <c r="J59" s="151">
        <v>3</v>
      </c>
      <c r="K59" s="152">
        <v>1.8</v>
      </c>
      <c r="L59" s="347" t="s">
        <v>248</v>
      </c>
      <c r="M59" s="153">
        <f t="shared" si="4"/>
        <v>4800</v>
      </c>
      <c r="N59" s="348" t="s">
        <v>246</v>
      </c>
      <c r="O59" s="154">
        <f t="shared" si="2"/>
        <v>1</v>
      </c>
      <c r="Q59" s="155" t="str">
        <f t="shared" si="3"/>
        <v>Orthopedische Schoentechniek 23036 (Leestenmaker)</v>
      </c>
    </row>
    <row r="60" spans="1:18" s="155" customFormat="1" ht="20.100000000000001" customHeight="1">
      <c r="A60" s="155">
        <f t="shared" si="0"/>
        <v>25058</v>
      </c>
      <c r="B60" s="148" t="str">
        <f t="shared" si="1"/>
        <v xml:space="preserve"> 7903</v>
      </c>
      <c r="C60" s="149">
        <v>23036</v>
      </c>
      <c r="D60" s="150"/>
      <c r="E60" s="151" t="s">
        <v>463</v>
      </c>
      <c r="F60" s="151">
        <v>25058</v>
      </c>
      <c r="G60" s="151"/>
      <c r="H60" s="151" t="s">
        <v>444</v>
      </c>
      <c r="I60" s="151" t="s">
        <v>465</v>
      </c>
      <c r="J60" s="151">
        <v>4</v>
      </c>
      <c r="K60" s="152">
        <v>1.8</v>
      </c>
      <c r="L60" s="347" t="s">
        <v>250</v>
      </c>
      <c r="M60" s="153">
        <f t="shared" si="4"/>
        <v>6400</v>
      </c>
      <c r="N60" s="348" t="s">
        <v>246</v>
      </c>
      <c r="O60" s="154">
        <f t="shared" si="2"/>
        <v>1</v>
      </c>
      <c r="Q60" s="155" t="str">
        <f t="shared" si="3"/>
        <v>Orthopedische Schoentechniek 23036 (Orthopedisch Schoentechnicus)</v>
      </c>
    </row>
    <row r="61" spans="1:18" s="155" customFormat="1" ht="20.100000000000001" customHeight="1">
      <c r="A61" s="155">
        <f t="shared" si="0"/>
        <v>25059</v>
      </c>
      <c r="B61" s="148" t="str">
        <f t="shared" si="1"/>
        <v xml:space="preserve"> 7903</v>
      </c>
      <c r="C61" s="149">
        <v>23036</v>
      </c>
      <c r="D61" s="150"/>
      <c r="E61" s="151" t="s">
        <v>463</v>
      </c>
      <c r="F61" s="151">
        <v>25059</v>
      </c>
      <c r="G61" s="151"/>
      <c r="H61" s="151" t="s">
        <v>444</v>
      </c>
      <c r="I61" s="151" t="s">
        <v>466</v>
      </c>
      <c r="J61" s="151">
        <v>2</v>
      </c>
      <c r="K61" s="152">
        <v>1.8</v>
      </c>
      <c r="L61" s="347" t="s">
        <v>245</v>
      </c>
      <c r="M61" s="153">
        <f t="shared" si="4"/>
        <v>3200</v>
      </c>
      <c r="N61" s="348" t="s">
        <v>246</v>
      </c>
      <c r="O61" s="154">
        <f t="shared" si="2"/>
        <v>1</v>
      </c>
      <c r="Q61" s="155" t="str">
        <f t="shared" si="3"/>
        <v>Orthopedische Schoentechniek 23036 (Schoentechnisch Voorzieningenmaker)</v>
      </c>
    </row>
    <row r="62" spans="1:18" s="155" customFormat="1" ht="20.100000000000001" customHeight="1">
      <c r="A62" s="155">
        <f t="shared" si="0"/>
        <v>25060</v>
      </c>
      <c r="B62" s="148" t="str">
        <f t="shared" si="1"/>
        <v xml:space="preserve"> 7903</v>
      </c>
      <c r="C62" s="149">
        <v>23037</v>
      </c>
      <c r="D62" s="150">
        <v>1.8</v>
      </c>
      <c r="E62" s="151" t="s">
        <v>467</v>
      </c>
      <c r="F62" s="151">
        <v>25060</v>
      </c>
      <c r="G62" s="151"/>
      <c r="H62" s="151" t="s">
        <v>444</v>
      </c>
      <c r="I62" s="151" t="s">
        <v>468</v>
      </c>
      <c r="J62" s="151">
        <v>3</v>
      </c>
      <c r="K62" s="152">
        <v>1.8</v>
      </c>
      <c r="L62" s="347" t="s">
        <v>248</v>
      </c>
      <c r="M62" s="153">
        <f t="shared" si="4"/>
        <v>4800</v>
      </c>
      <c r="N62" s="348" t="s">
        <v>246</v>
      </c>
      <c r="O62" s="154">
        <f t="shared" si="2"/>
        <v>1</v>
      </c>
      <c r="Q62" s="155" t="str">
        <f t="shared" si="3"/>
        <v>Pianotechniek 23037 (Pianotechnicus)</v>
      </c>
    </row>
    <row r="63" spans="1:18" s="155" customFormat="1" ht="20.100000000000001" customHeight="1">
      <c r="A63" s="155">
        <f t="shared" si="0"/>
        <v>25061</v>
      </c>
      <c r="B63" s="148" t="str">
        <f t="shared" si="1"/>
        <v xml:space="preserve"> 7903</v>
      </c>
      <c r="C63" s="149">
        <v>23038</v>
      </c>
      <c r="D63" s="150">
        <v>1.8</v>
      </c>
      <c r="E63" s="151" t="s">
        <v>469</v>
      </c>
      <c r="F63" s="151">
        <v>25061</v>
      </c>
      <c r="G63" s="151"/>
      <c r="H63" s="151" t="s">
        <v>444</v>
      </c>
      <c r="I63" s="151" t="s">
        <v>470</v>
      </c>
      <c r="J63" s="151">
        <v>4</v>
      </c>
      <c r="K63" s="152">
        <v>1.8</v>
      </c>
      <c r="L63" s="347" t="s">
        <v>250</v>
      </c>
      <c r="M63" s="153">
        <f t="shared" si="4"/>
        <v>6400</v>
      </c>
      <c r="N63" s="348" t="s">
        <v>246</v>
      </c>
      <c r="O63" s="154">
        <f t="shared" si="2"/>
        <v>1</v>
      </c>
      <c r="Q63" s="155" t="str">
        <f t="shared" si="3"/>
        <v>Schoenen, Zadels en Lederwaren 23038 (Maatschoenmaker)</v>
      </c>
    </row>
    <row r="64" spans="1:18" s="155" customFormat="1" ht="20.100000000000001" customHeight="1">
      <c r="A64" s="155">
        <f t="shared" si="0"/>
        <v>25062</v>
      </c>
      <c r="B64" s="148" t="str">
        <f t="shared" si="1"/>
        <v xml:space="preserve"> 7903</v>
      </c>
      <c r="C64" s="149">
        <v>23038</v>
      </c>
      <c r="D64" s="150"/>
      <c r="E64" s="151" t="s">
        <v>469</v>
      </c>
      <c r="F64" s="151">
        <v>25062</v>
      </c>
      <c r="G64" s="151"/>
      <c r="H64" s="151" t="s">
        <v>444</v>
      </c>
      <c r="I64" s="151" t="s">
        <v>471</v>
      </c>
      <c r="J64" s="151">
        <v>2</v>
      </c>
      <c r="K64" s="152">
        <v>1.8</v>
      </c>
      <c r="L64" s="347" t="s">
        <v>245</v>
      </c>
      <c r="M64" s="153">
        <f t="shared" si="4"/>
        <v>3200</v>
      </c>
      <c r="N64" s="348" t="s">
        <v>246</v>
      </c>
      <c r="O64" s="154">
        <f t="shared" si="2"/>
        <v>1</v>
      </c>
      <c r="Q64" s="155" t="str">
        <f t="shared" si="3"/>
        <v>Schoenen, Zadels en Lederwaren 23038 (Schoenhersteller 2)</v>
      </c>
    </row>
    <row r="65" spans="1:17" s="155" customFormat="1" ht="20.100000000000001" customHeight="1">
      <c r="A65" s="155">
        <f t="shared" si="0"/>
        <v>25063</v>
      </c>
      <c r="B65" s="148" t="str">
        <f t="shared" si="1"/>
        <v xml:space="preserve"> 7903</v>
      </c>
      <c r="C65" s="149">
        <v>23038</v>
      </c>
      <c r="D65" s="150"/>
      <c r="E65" s="151" t="s">
        <v>469</v>
      </c>
      <c r="F65" s="151">
        <v>25063</v>
      </c>
      <c r="G65" s="151"/>
      <c r="H65" s="151" t="s">
        <v>444</v>
      </c>
      <c r="I65" s="151" t="s">
        <v>472</v>
      </c>
      <c r="J65" s="151">
        <v>3</v>
      </c>
      <c r="K65" s="152">
        <v>1.8</v>
      </c>
      <c r="L65" s="347" t="s">
        <v>248</v>
      </c>
      <c r="M65" s="153">
        <f t="shared" si="4"/>
        <v>4800</v>
      </c>
      <c r="N65" s="348" t="s">
        <v>246</v>
      </c>
      <c r="O65" s="154">
        <f t="shared" si="2"/>
        <v>1</v>
      </c>
      <c r="Q65" s="155" t="str">
        <f t="shared" si="3"/>
        <v>Schoenen, Zadels en Lederwaren 23038 (Schoenhersteller 3)</v>
      </c>
    </row>
    <row r="66" spans="1:17" s="155" customFormat="1" ht="20.100000000000001" customHeight="1">
      <c r="A66" s="155">
        <f t="shared" si="0"/>
        <v>25064</v>
      </c>
      <c r="B66" s="148" t="str">
        <f t="shared" si="1"/>
        <v xml:space="preserve"> 7903</v>
      </c>
      <c r="C66" s="149">
        <v>23038</v>
      </c>
      <c r="D66" s="150"/>
      <c r="E66" s="151" t="s">
        <v>469</v>
      </c>
      <c r="F66" s="151">
        <v>25064</v>
      </c>
      <c r="G66" s="151"/>
      <c r="H66" s="151" t="s">
        <v>444</v>
      </c>
      <c r="I66" s="151" t="s">
        <v>473</v>
      </c>
      <c r="J66" s="151">
        <v>3</v>
      </c>
      <c r="K66" s="152">
        <v>1.8</v>
      </c>
      <c r="L66" s="347" t="s">
        <v>248</v>
      </c>
      <c r="M66" s="153">
        <f t="shared" si="4"/>
        <v>4800</v>
      </c>
      <c r="N66" s="348" t="s">
        <v>246</v>
      </c>
      <c r="O66" s="154">
        <f t="shared" si="2"/>
        <v>1</v>
      </c>
      <c r="Q66" s="155" t="str">
        <f t="shared" si="3"/>
        <v>Schoenen, Zadels en Lederwaren 23038 (Zadel- en tuigenmaker)</v>
      </c>
    </row>
    <row r="67" spans="1:17" s="155" customFormat="1" ht="20.100000000000001" customHeight="1">
      <c r="A67" s="155">
        <f t="shared" ref="A67:A130" si="5">F67</f>
        <v>25065</v>
      </c>
      <c r="B67" s="148" t="str">
        <f t="shared" ref="B67:B130" si="6">MID(H67,LEN(H67)-5,5)</f>
        <v xml:space="preserve"> 7903</v>
      </c>
      <c r="C67" s="149">
        <v>23039</v>
      </c>
      <c r="D67" s="150">
        <v>1.8</v>
      </c>
      <c r="E67" s="151" t="s">
        <v>474</v>
      </c>
      <c r="F67" s="151">
        <v>25065</v>
      </c>
      <c r="G67" s="151"/>
      <c r="H67" s="151" t="s">
        <v>444</v>
      </c>
      <c r="I67" s="151" t="s">
        <v>475</v>
      </c>
      <c r="J67" s="151">
        <v>4</v>
      </c>
      <c r="K67" s="152">
        <v>1.8</v>
      </c>
      <c r="L67" s="347" t="s">
        <v>250</v>
      </c>
      <c r="M67" s="153">
        <f t="shared" si="4"/>
        <v>6400</v>
      </c>
      <c r="N67" s="348" t="s">
        <v>246</v>
      </c>
      <c r="O67" s="154">
        <f t="shared" ref="O67:O130" si="7">COUNTIF($F$3:$F$505,F67)</f>
        <v>1</v>
      </c>
      <c r="Q67" s="155" t="str">
        <f t="shared" ref="Q67:Q130" si="8">CONCATENATE(E67," ", C67," ","(",I67,")")</f>
        <v>Tandtechniek 23039 (Tandtechnicus Kroon- en Brugwerk)</v>
      </c>
    </row>
    <row r="68" spans="1:17" s="155" customFormat="1" ht="20.100000000000001" customHeight="1">
      <c r="A68" s="155">
        <f t="shared" si="5"/>
        <v>25066</v>
      </c>
      <c r="B68" s="148" t="str">
        <f t="shared" si="6"/>
        <v xml:space="preserve"> 7903</v>
      </c>
      <c r="C68" s="149">
        <v>23039</v>
      </c>
      <c r="D68" s="150"/>
      <c r="E68" s="151" t="s">
        <v>474</v>
      </c>
      <c r="F68" s="151">
        <v>25066</v>
      </c>
      <c r="G68" s="151"/>
      <c r="H68" s="151" t="s">
        <v>444</v>
      </c>
      <c r="I68" s="151" t="s">
        <v>476</v>
      </c>
      <c r="J68" s="151">
        <v>4</v>
      </c>
      <c r="K68" s="152">
        <v>1.8</v>
      </c>
      <c r="L68" s="347" t="s">
        <v>250</v>
      </c>
      <c r="M68" s="153">
        <f t="shared" ref="M68:M131" si="9">J68*1600</f>
        <v>6400</v>
      </c>
      <c r="N68" s="348" t="s">
        <v>246</v>
      </c>
      <c r="O68" s="154">
        <f t="shared" si="7"/>
        <v>1</v>
      </c>
      <c r="Q68" s="155" t="str">
        <f t="shared" si="8"/>
        <v>Tandtechniek 23039 (Tandtechnicus Prothese)</v>
      </c>
    </row>
    <row r="69" spans="1:17" s="155" customFormat="1" ht="20.100000000000001" customHeight="1">
      <c r="A69" s="155">
        <f t="shared" si="5"/>
        <v>25067</v>
      </c>
      <c r="B69" s="148" t="str">
        <f t="shared" si="6"/>
        <v xml:space="preserve"> 7903</v>
      </c>
      <c r="C69" s="149">
        <v>23039</v>
      </c>
      <c r="D69" s="150"/>
      <c r="E69" s="151" t="s">
        <v>474</v>
      </c>
      <c r="F69" s="151">
        <v>25067</v>
      </c>
      <c r="G69" s="151"/>
      <c r="H69" s="151" t="s">
        <v>444</v>
      </c>
      <c r="I69" s="151" t="s">
        <v>477</v>
      </c>
      <c r="J69" s="151">
        <v>2</v>
      </c>
      <c r="K69" s="152">
        <v>1.8</v>
      </c>
      <c r="L69" s="347" t="s">
        <v>245</v>
      </c>
      <c r="M69" s="153">
        <f t="shared" si="9"/>
        <v>3200</v>
      </c>
      <c r="N69" s="348" t="s">
        <v>246</v>
      </c>
      <c r="O69" s="154">
        <f t="shared" si="7"/>
        <v>1</v>
      </c>
      <c r="Q69" s="155" t="str">
        <f t="shared" si="8"/>
        <v>Tandtechniek 23039 (Tandtechnisch Medewerker Basistechnieken)</v>
      </c>
    </row>
    <row r="70" spans="1:17" s="155" customFormat="1" ht="20.100000000000001" customHeight="1">
      <c r="A70" s="155">
        <f t="shared" si="5"/>
        <v>25068</v>
      </c>
      <c r="B70" s="148" t="str">
        <f t="shared" si="6"/>
        <v xml:space="preserve"> 7903</v>
      </c>
      <c r="C70" s="149">
        <v>23040</v>
      </c>
      <c r="D70" s="150">
        <v>1.8</v>
      </c>
      <c r="E70" s="151" t="s">
        <v>478</v>
      </c>
      <c r="F70" s="151">
        <v>25068</v>
      </c>
      <c r="G70" s="151"/>
      <c r="H70" s="151" t="s">
        <v>444</v>
      </c>
      <c r="I70" s="151" t="s">
        <v>479</v>
      </c>
      <c r="J70" s="151">
        <v>4</v>
      </c>
      <c r="K70" s="152">
        <v>1.8</v>
      </c>
      <c r="L70" s="347" t="s">
        <v>250</v>
      </c>
      <c r="M70" s="153">
        <f t="shared" si="9"/>
        <v>6400</v>
      </c>
      <c r="N70" s="348" t="s">
        <v>246</v>
      </c>
      <c r="O70" s="154">
        <f t="shared" si="7"/>
        <v>1</v>
      </c>
      <c r="Q70" s="155" t="str">
        <f t="shared" si="8"/>
        <v>Technisch Oogheelkundig Assistenten 23040 (Technisch Oogheelkundig Assistent)</v>
      </c>
    </row>
    <row r="71" spans="1:17" s="155" customFormat="1" ht="20.100000000000001" customHeight="1">
      <c r="A71" s="155">
        <f t="shared" si="5"/>
        <v>25069</v>
      </c>
      <c r="B71" s="148" t="str">
        <f t="shared" si="6"/>
        <v xml:space="preserve"> 7903</v>
      </c>
      <c r="C71" s="149">
        <v>23041</v>
      </c>
      <c r="D71" s="150">
        <v>1.8</v>
      </c>
      <c r="E71" s="151" t="s">
        <v>480</v>
      </c>
      <c r="F71" s="151">
        <v>25069</v>
      </c>
      <c r="G71" s="151"/>
      <c r="H71" s="151" t="s">
        <v>444</v>
      </c>
      <c r="I71" s="151" t="s">
        <v>481</v>
      </c>
      <c r="J71" s="151">
        <v>3</v>
      </c>
      <c r="K71" s="152">
        <v>1.8</v>
      </c>
      <c r="L71" s="347" t="s">
        <v>248</v>
      </c>
      <c r="M71" s="153">
        <f t="shared" si="9"/>
        <v>4800</v>
      </c>
      <c r="N71" s="348" t="s">
        <v>246</v>
      </c>
      <c r="O71" s="154">
        <f t="shared" si="7"/>
        <v>1</v>
      </c>
      <c r="Q71" s="155" t="str">
        <f t="shared" si="8"/>
        <v>Goud- en Zilversmeden 23041 (Basisgoudsmid)</v>
      </c>
    </row>
    <row r="72" spans="1:17" s="155" customFormat="1" ht="20.100000000000001" customHeight="1">
      <c r="A72" s="155">
        <f t="shared" si="5"/>
        <v>25070</v>
      </c>
      <c r="B72" s="148" t="str">
        <f t="shared" si="6"/>
        <v xml:space="preserve"> 7903</v>
      </c>
      <c r="C72" s="149">
        <v>23041</v>
      </c>
      <c r="D72" s="150"/>
      <c r="E72" s="151" t="s">
        <v>480</v>
      </c>
      <c r="F72" s="151">
        <v>25070</v>
      </c>
      <c r="G72" s="151"/>
      <c r="H72" s="151" t="s">
        <v>444</v>
      </c>
      <c r="I72" s="151" t="s">
        <v>482</v>
      </c>
      <c r="J72" s="151">
        <v>4</v>
      </c>
      <c r="K72" s="152">
        <v>1.8</v>
      </c>
      <c r="L72" s="347" t="s">
        <v>250</v>
      </c>
      <c r="M72" s="153">
        <f t="shared" si="9"/>
        <v>6400</v>
      </c>
      <c r="N72" s="348" t="s">
        <v>246</v>
      </c>
      <c r="O72" s="154">
        <f t="shared" si="7"/>
        <v>1</v>
      </c>
      <c r="Q72" s="155" t="str">
        <f t="shared" si="8"/>
        <v>Goud- en Zilversmeden 23041 (Goudsmid)</v>
      </c>
    </row>
    <row r="73" spans="1:17" s="155" customFormat="1" ht="20.100000000000001" customHeight="1">
      <c r="A73" s="155">
        <f t="shared" si="5"/>
        <v>25071</v>
      </c>
      <c r="B73" s="148" t="str">
        <f t="shared" si="6"/>
        <v xml:space="preserve"> 7903</v>
      </c>
      <c r="C73" s="149">
        <v>23041</v>
      </c>
      <c r="D73" s="150"/>
      <c r="E73" s="151" t="s">
        <v>480</v>
      </c>
      <c r="F73" s="151">
        <v>25071</v>
      </c>
      <c r="G73" s="151"/>
      <c r="H73" s="151" t="s">
        <v>444</v>
      </c>
      <c r="I73" s="151" t="s">
        <v>483</v>
      </c>
      <c r="J73" s="151">
        <v>4</v>
      </c>
      <c r="K73" s="152">
        <v>1.8</v>
      </c>
      <c r="L73" s="347" t="s">
        <v>250</v>
      </c>
      <c r="M73" s="153">
        <f t="shared" si="9"/>
        <v>6400</v>
      </c>
      <c r="N73" s="348" t="s">
        <v>246</v>
      </c>
      <c r="O73" s="154">
        <f t="shared" si="7"/>
        <v>1</v>
      </c>
      <c r="Q73" s="155" t="str">
        <f t="shared" si="8"/>
        <v>Goud- en Zilversmeden 23041 (Zilversmid)</v>
      </c>
    </row>
    <row r="74" spans="1:17" s="155" customFormat="1" ht="20.100000000000001" customHeight="1">
      <c r="A74" s="155">
        <f t="shared" si="5"/>
        <v>25072</v>
      </c>
      <c r="B74" s="148" t="str">
        <f t="shared" si="6"/>
        <v xml:space="preserve"> 7903</v>
      </c>
      <c r="C74" s="149">
        <v>23042</v>
      </c>
      <c r="D74" s="150">
        <v>1.8</v>
      </c>
      <c r="E74" s="151" t="s">
        <v>484</v>
      </c>
      <c r="F74" s="151">
        <v>25072</v>
      </c>
      <c r="G74" s="151"/>
      <c r="H74" s="151" t="s">
        <v>444</v>
      </c>
      <c r="I74" s="151" t="s">
        <v>485</v>
      </c>
      <c r="J74" s="151">
        <v>4</v>
      </c>
      <c r="K74" s="152">
        <v>1.8</v>
      </c>
      <c r="L74" s="347" t="s">
        <v>250</v>
      </c>
      <c r="M74" s="153">
        <f t="shared" si="9"/>
        <v>6400</v>
      </c>
      <c r="N74" s="348" t="s">
        <v>246</v>
      </c>
      <c r="O74" s="154">
        <f t="shared" si="7"/>
        <v>1</v>
      </c>
      <c r="Q74" s="155" t="str">
        <f t="shared" si="8"/>
        <v>Juweliersbedrijf 23042 (Juwelier)</v>
      </c>
    </row>
    <row r="75" spans="1:17" s="155" customFormat="1" ht="20.100000000000001" customHeight="1">
      <c r="A75" s="155">
        <f t="shared" si="5"/>
        <v>25073</v>
      </c>
      <c r="B75" s="148" t="str">
        <f t="shared" si="6"/>
        <v xml:space="preserve"> 7903</v>
      </c>
      <c r="C75" s="149">
        <v>23042</v>
      </c>
      <c r="D75" s="150"/>
      <c r="E75" s="151" t="s">
        <v>484</v>
      </c>
      <c r="F75" s="151">
        <v>25073</v>
      </c>
      <c r="G75" s="151"/>
      <c r="H75" s="151" t="s">
        <v>444</v>
      </c>
      <c r="I75" s="151" t="s">
        <v>486</v>
      </c>
      <c r="J75" s="151">
        <v>3</v>
      </c>
      <c r="K75" s="152">
        <v>1.8</v>
      </c>
      <c r="L75" s="347" t="s">
        <v>248</v>
      </c>
      <c r="M75" s="153">
        <f t="shared" si="9"/>
        <v>4800</v>
      </c>
      <c r="N75" s="348" t="s">
        <v>246</v>
      </c>
      <c r="O75" s="154">
        <f t="shared" si="7"/>
        <v>1</v>
      </c>
      <c r="Q75" s="155" t="str">
        <f t="shared" si="8"/>
        <v>Juweliersbedrijf 23042 (Medewerker Juwelier)</v>
      </c>
    </row>
    <row r="76" spans="1:17" s="155" customFormat="1" ht="20.100000000000001" customHeight="1">
      <c r="A76" s="155">
        <f t="shared" si="5"/>
        <v>25074</v>
      </c>
      <c r="B76" s="148" t="str">
        <f t="shared" si="6"/>
        <v xml:space="preserve"> 7903</v>
      </c>
      <c r="C76" s="149">
        <v>23043</v>
      </c>
      <c r="D76" s="150">
        <v>1.8</v>
      </c>
      <c r="E76" s="151" t="s">
        <v>487</v>
      </c>
      <c r="F76" s="151">
        <v>25074</v>
      </c>
      <c r="G76" s="151"/>
      <c r="H76" s="151" t="s">
        <v>444</v>
      </c>
      <c r="I76" s="151" t="s">
        <v>488</v>
      </c>
      <c r="J76" s="151">
        <v>4</v>
      </c>
      <c r="K76" s="152">
        <v>1.8</v>
      </c>
      <c r="L76" s="347" t="s">
        <v>250</v>
      </c>
      <c r="M76" s="153">
        <f t="shared" si="9"/>
        <v>6400</v>
      </c>
      <c r="N76" s="348" t="s">
        <v>246</v>
      </c>
      <c r="O76" s="154">
        <f t="shared" si="7"/>
        <v>1</v>
      </c>
      <c r="Q76" s="155" t="str">
        <f t="shared" si="8"/>
        <v>Orthopedische Techniek 23043 (Orthopedisch Technicus)</v>
      </c>
    </row>
    <row r="77" spans="1:17" s="155" customFormat="1" ht="20.100000000000001" customHeight="1">
      <c r="A77" s="155">
        <f t="shared" si="5"/>
        <v>25075</v>
      </c>
      <c r="B77" s="148" t="str">
        <f t="shared" si="6"/>
        <v xml:space="preserve"> 7903</v>
      </c>
      <c r="C77" s="149">
        <v>23043</v>
      </c>
      <c r="D77" s="150"/>
      <c r="E77" s="151" t="s">
        <v>487</v>
      </c>
      <c r="F77" s="151">
        <v>25075</v>
      </c>
      <c r="G77" s="151"/>
      <c r="H77" s="151" t="s">
        <v>444</v>
      </c>
      <c r="I77" s="151" t="s">
        <v>489</v>
      </c>
      <c r="J77" s="151">
        <v>3</v>
      </c>
      <c r="K77" s="152">
        <v>1.8</v>
      </c>
      <c r="L77" s="347" t="s">
        <v>248</v>
      </c>
      <c r="M77" s="153">
        <f t="shared" si="9"/>
        <v>4800</v>
      </c>
      <c r="N77" s="348" t="s">
        <v>246</v>
      </c>
      <c r="O77" s="154">
        <f t="shared" si="7"/>
        <v>1</v>
      </c>
      <c r="Q77" s="155" t="str">
        <f t="shared" si="8"/>
        <v>Orthopedische Techniek 23043 (Orthopedisch Technisch Medewerker)</v>
      </c>
    </row>
    <row r="78" spans="1:17" s="155" customFormat="1" ht="20.100000000000001" customHeight="1">
      <c r="A78" s="155">
        <f t="shared" si="5"/>
        <v>25076</v>
      </c>
      <c r="B78" s="148" t="str">
        <f t="shared" si="6"/>
        <v xml:space="preserve"> 7903</v>
      </c>
      <c r="C78" s="149">
        <v>23044</v>
      </c>
      <c r="D78" s="150">
        <v>1.8</v>
      </c>
      <c r="E78" s="151" t="s">
        <v>490</v>
      </c>
      <c r="F78" s="151">
        <v>25076</v>
      </c>
      <c r="G78" s="151"/>
      <c r="H78" s="151" t="s">
        <v>444</v>
      </c>
      <c r="I78" s="151" t="s">
        <v>491</v>
      </c>
      <c r="J78" s="151">
        <v>3</v>
      </c>
      <c r="K78" s="152">
        <v>1.8</v>
      </c>
      <c r="L78" s="347" t="s">
        <v>248</v>
      </c>
      <c r="M78" s="153">
        <f t="shared" si="9"/>
        <v>4800</v>
      </c>
      <c r="N78" s="348" t="s">
        <v>246</v>
      </c>
      <c r="O78" s="154">
        <f t="shared" si="7"/>
        <v>1</v>
      </c>
      <c r="Q78" s="155" t="str">
        <f t="shared" si="8"/>
        <v>Uurwerktechniek 23044 (Medewerker Uurwerktechniek)</v>
      </c>
    </row>
    <row r="79" spans="1:17" s="155" customFormat="1" ht="20.100000000000001" customHeight="1">
      <c r="A79" s="155">
        <f t="shared" si="5"/>
        <v>25077</v>
      </c>
      <c r="B79" s="148" t="str">
        <f t="shared" si="6"/>
        <v xml:space="preserve"> 7903</v>
      </c>
      <c r="C79" s="149">
        <v>23044</v>
      </c>
      <c r="D79" s="150"/>
      <c r="E79" s="151" t="s">
        <v>490</v>
      </c>
      <c r="F79" s="151">
        <v>25077</v>
      </c>
      <c r="G79" s="151"/>
      <c r="H79" s="151" t="s">
        <v>444</v>
      </c>
      <c r="I79" s="151" t="s">
        <v>492</v>
      </c>
      <c r="J79" s="151">
        <v>4</v>
      </c>
      <c r="K79" s="152">
        <v>1.8</v>
      </c>
      <c r="L79" s="347" t="s">
        <v>250</v>
      </c>
      <c r="M79" s="153">
        <f t="shared" si="9"/>
        <v>6400</v>
      </c>
      <c r="N79" s="348" t="s">
        <v>246</v>
      </c>
      <c r="O79" s="154">
        <f t="shared" si="7"/>
        <v>1</v>
      </c>
      <c r="Q79" s="155" t="str">
        <f t="shared" si="8"/>
        <v>Uurwerktechniek 23044 (Uurwerktechnicus)</v>
      </c>
    </row>
    <row r="80" spans="1:17" s="155" customFormat="1" ht="20.100000000000001" customHeight="1">
      <c r="A80" s="155">
        <f t="shared" si="5"/>
        <v>25078</v>
      </c>
      <c r="B80" s="148" t="str">
        <f t="shared" si="6"/>
        <v xml:space="preserve"> 7900</v>
      </c>
      <c r="C80" s="149">
        <v>23045</v>
      </c>
      <c r="D80" s="150">
        <v>1.3</v>
      </c>
      <c r="E80" s="151" t="s">
        <v>493</v>
      </c>
      <c r="F80" s="151">
        <v>25078</v>
      </c>
      <c r="G80" s="151"/>
      <c r="H80" s="151" t="s">
        <v>494</v>
      </c>
      <c r="I80" s="151" t="s">
        <v>495</v>
      </c>
      <c r="J80" s="151">
        <v>3</v>
      </c>
      <c r="K80" s="152">
        <v>1.3</v>
      </c>
      <c r="L80" s="347" t="s">
        <v>248</v>
      </c>
      <c r="M80" s="153">
        <f t="shared" si="9"/>
        <v>4800</v>
      </c>
      <c r="N80" s="348" t="s">
        <v>246</v>
      </c>
      <c r="O80" s="154">
        <f t="shared" si="7"/>
        <v>1</v>
      </c>
      <c r="Q80" s="155" t="str">
        <f t="shared" si="8"/>
        <v>Betonboren 23045 (Betonboorder)</v>
      </c>
    </row>
    <row r="81" spans="1:17" s="155" customFormat="1" ht="20.100000000000001" customHeight="1">
      <c r="A81" s="155">
        <f t="shared" si="5"/>
        <v>25079</v>
      </c>
      <c r="B81" s="148" t="str">
        <f t="shared" si="6"/>
        <v xml:space="preserve"> 7900</v>
      </c>
      <c r="C81" s="149">
        <v>23046</v>
      </c>
      <c r="D81" s="150">
        <v>1.3</v>
      </c>
      <c r="E81" s="151" t="s">
        <v>496</v>
      </c>
      <c r="F81" s="151">
        <v>25079</v>
      </c>
      <c r="G81" s="151"/>
      <c r="H81" s="151" t="s">
        <v>494</v>
      </c>
      <c r="I81" s="151" t="s">
        <v>497</v>
      </c>
      <c r="J81" s="151">
        <v>3</v>
      </c>
      <c r="K81" s="152">
        <v>1.3</v>
      </c>
      <c r="L81" s="347" t="s">
        <v>248</v>
      </c>
      <c r="M81" s="153">
        <f t="shared" si="9"/>
        <v>4800</v>
      </c>
      <c r="N81" s="348" t="s">
        <v>246</v>
      </c>
      <c r="O81" s="154">
        <f t="shared" si="7"/>
        <v>1</v>
      </c>
      <c r="Q81" s="155" t="str">
        <f t="shared" si="8"/>
        <v>Betonreparatie 23046 (Allround betonreparateur)</v>
      </c>
    </row>
    <row r="82" spans="1:17" s="155" customFormat="1" ht="20.100000000000001" customHeight="1">
      <c r="A82" s="155">
        <f t="shared" si="5"/>
        <v>25080</v>
      </c>
      <c r="B82" s="148" t="str">
        <f t="shared" si="6"/>
        <v xml:space="preserve"> 7900</v>
      </c>
      <c r="C82" s="149">
        <v>23046</v>
      </c>
      <c r="D82" s="150"/>
      <c r="E82" s="151" t="s">
        <v>496</v>
      </c>
      <c r="F82" s="151">
        <v>25080</v>
      </c>
      <c r="G82" s="151"/>
      <c r="H82" s="151" t="s">
        <v>494</v>
      </c>
      <c r="I82" s="151" t="s">
        <v>498</v>
      </c>
      <c r="J82" s="151">
        <v>2</v>
      </c>
      <c r="K82" s="152">
        <v>1.3</v>
      </c>
      <c r="L82" s="347" t="s">
        <v>245</v>
      </c>
      <c r="M82" s="153">
        <f t="shared" si="9"/>
        <v>3200</v>
      </c>
      <c r="N82" s="348" t="s">
        <v>246</v>
      </c>
      <c r="O82" s="154">
        <f t="shared" si="7"/>
        <v>1</v>
      </c>
      <c r="Q82" s="155" t="str">
        <f t="shared" si="8"/>
        <v>Betonreparatie 23046 (Betonreparateur)</v>
      </c>
    </row>
    <row r="83" spans="1:17" s="155" customFormat="1" ht="20.100000000000001" customHeight="1">
      <c r="A83" s="155">
        <f t="shared" si="5"/>
        <v>25081</v>
      </c>
      <c r="B83" s="148" t="str">
        <f t="shared" si="6"/>
        <v xml:space="preserve"> 7900</v>
      </c>
      <c r="C83" s="149">
        <v>23047</v>
      </c>
      <c r="D83" s="150">
        <v>1.3</v>
      </c>
      <c r="E83" s="151" t="s">
        <v>499</v>
      </c>
      <c r="F83" s="151">
        <v>25081</v>
      </c>
      <c r="G83" s="151"/>
      <c r="H83" s="151" t="s">
        <v>494</v>
      </c>
      <c r="I83" s="151" t="s">
        <v>500</v>
      </c>
      <c r="J83" s="151">
        <v>3</v>
      </c>
      <c r="K83" s="152">
        <v>1.3</v>
      </c>
      <c r="L83" s="347" t="s">
        <v>248</v>
      </c>
      <c r="M83" s="153">
        <f t="shared" si="9"/>
        <v>4800</v>
      </c>
      <c r="N83" s="348" t="s">
        <v>246</v>
      </c>
      <c r="O83" s="154">
        <f t="shared" si="7"/>
        <v>1</v>
      </c>
      <c r="Q83" s="155" t="str">
        <f t="shared" si="8"/>
        <v>Betonstaalverwerken 23047 (Allround betonstaalverwerker bouwplaats)</v>
      </c>
    </row>
    <row r="84" spans="1:17" s="155" customFormat="1" ht="20.100000000000001" customHeight="1">
      <c r="A84" s="155">
        <f t="shared" si="5"/>
        <v>25082</v>
      </c>
      <c r="B84" s="148" t="str">
        <f t="shared" si="6"/>
        <v xml:space="preserve"> 7900</v>
      </c>
      <c r="C84" s="149">
        <v>23047</v>
      </c>
      <c r="D84" s="150"/>
      <c r="E84" s="151" t="s">
        <v>499</v>
      </c>
      <c r="F84" s="151">
        <v>25082</v>
      </c>
      <c r="G84" s="151"/>
      <c r="H84" s="151" t="s">
        <v>494</v>
      </c>
      <c r="I84" s="151" t="s">
        <v>501</v>
      </c>
      <c r="J84" s="151">
        <v>3</v>
      </c>
      <c r="K84" s="152">
        <v>1.3</v>
      </c>
      <c r="L84" s="347" t="s">
        <v>248</v>
      </c>
      <c r="M84" s="153">
        <f t="shared" si="9"/>
        <v>4800</v>
      </c>
      <c r="N84" s="348" t="s">
        <v>246</v>
      </c>
      <c r="O84" s="154">
        <f t="shared" si="7"/>
        <v>1</v>
      </c>
      <c r="Q84" s="155" t="str">
        <f t="shared" si="8"/>
        <v>Betonstaalverwerken 23047 (Allround betonstaalverwerker prefabricage)</v>
      </c>
    </row>
    <row r="85" spans="1:17" s="155" customFormat="1" ht="20.100000000000001" customHeight="1">
      <c r="A85" s="155">
        <f t="shared" si="5"/>
        <v>25083</v>
      </c>
      <c r="B85" s="148" t="str">
        <f t="shared" si="6"/>
        <v xml:space="preserve"> 7900</v>
      </c>
      <c r="C85" s="149">
        <v>23047</v>
      </c>
      <c r="D85" s="150"/>
      <c r="E85" s="151" t="s">
        <v>499</v>
      </c>
      <c r="F85" s="151">
        <v>25083</v>
      </c>
      <c r="G85" s="151"/>
      <c r="H85" s="151" t="s">
        <v>494</v>
      </c>
      <c r="I85" s="151" t="s">
        <v>502</v>
      </c>
      <c r="J85" s="151">
        <v>2</v>
      </c>
      <c r="K85" s="152">
        <v>1.3</v>
      </c>
      <c r="L85" s="347" t="s">
        <v>245</v>
      </c>
      <c r="M85" s="153">
        <f t="shared" si="9"/>
        <v>3200</v>
      </c>
      <c r="N85" s="348" t="s">
        <v>246</v>
      </c>
      <c r="O85" s="154">
        <f t="shared" si="7"/>
        <v>1</v>
      </c>
      <c r="Q85" s="155" t="str">
        <f t="shared" si="8"/>
        <v>Betonstaalverwerken 23047 (Betonstaallasser)</v>
      </c>
    </row>
    <row r="86" spans="1:17" s="155" customFormat="1" ht="20.100000000000001" customHeight="1">
      <c r="A86" s="155">
        <f t="shared" si="5"/>
        <v>25084</v>
      </c>
      <c r="B86" s="148" t="str">
        <f t="shared" si="6"/>
        <v xml:space="preserve"> 7900</v>
      </c>
      <c r="C86" s="149">
        <v>23047</v>
      </c>
      <c r="D86" s="150"/>
      <c r="E86" s="151" t="s">
        <v>499</v>
      </c>
      <c r="F86" s="151">
        <v>25084</v>
      </c>
      <c r="G86" s="151"/>
      <c r="H86" s="151" t="s">
        <v>494</v>
      </c>
      <c r="I86" s="151" t="s">
        <v>503</v>
      </c>
      <c r="J86" s="151">
        <v>2</v>
      </c>
      <c r="K86" s="152">
        <v>1.3</v>
      </c>
      <c r="L86" s="347" t="s">
        <v>245</v>
      </c>
      <c r="M86" s="153">
        <f t="shared" si="9"/>
        <v>3200</v>
      </c>
      <c r="N86" s="348" t="s">
        <v>246</v>
      </c>
      <c r="O86" s="154">
        <f t="shared" si="7"/>
        <v>1</v>
      </c>
      <c r="Q86" s="155" t="str">
        <f t="shared" si="8"/>
        <v>Betonstaalverwerken 23047 (Betonstaalvlechter)</v>
      </c>
    </row>
    <row r="87" spans="1:17" s="155" customFormat="1" ht="20.100000000000001" customHeight="1">
      <c r="A87" s="155">
        <f t="shared" si="5"/>
        <v>25085</v>
      </c>
      <c r="B87" s="148" t="str">
        <f t="shared" si="6"/>
        <v xml:space="preserve"> 7900</v>
      </c>
      <c r="C87" s="149">
        <v>23048</v>
      </c>
      <c r="D87" s="150">
        <v>1.3</v>
      </c>
      <c r="E87" s="151" t="s">
        <v>504</v>
      </c>
      <c r="F87" s="151">
        <v>25085</v>
      </c>
      <c r="G87" s="151"/>
      <c r="H87" s="151" t="s">
        <v>494</v>
      </c>
      <c r="I87" s="151" t="s">
        <v>505</v>
      </c>
      <c r="J87" s="151">
        <v>3</v>
      </c>
      <c r="K87" s="152">
        <v>1.3</v>
      </c>
      <c r="L87" s="347" t="s">
        <v>248</v>
      </c>
      <c r="M87" s="153">
        <f t="shared" si="9"/>
        <v>4800</v>
      </c>
      <c r="N87" s="348" t="s">
        <v>246</v>
      </c>
      <c r="O87" s="154">
        <f t="shared" si="7"/>
        <v>1</v>
      </c>
      <c r="Q87" s="155" t="str">
        <f t="shared" si="8"/>
        <v>Betontimmeren 23048 (Allround betontimmerman)</v>
      </c>
    </row>
    <row r="88" spans="1:17" s="155" customFormat="1" ht="20.100000000000001" customHeight="1">
      <c r="A88" s="155">
        <f t="shared" si="5"/>
        <v>25086</v>
      </c>
      <c r="B88" s="148" t="str">
        <f t="shared" si="6"/>
        <v xml:space="preserve"> 7900</v>
      </c>
      <c r="C88" s="149">
        <v>23049</v>
      </c>
      <c r="D88" s="150">
        <v>1.3</v>
      </c>
      <c r="E88" s="151" t="s">
        <v>506</v>
      </c>
      <c r="F88" s="151">
        <v>25086</v>
      </c>
      <c r="G88" s="151"/>
      <c r="H88" s="151" t="s">
        <v>494</v>
      </c>
      <c r="I88" s="151" t="s">
        <v>507</v>
      </c>
      <c r="J88" s="151">
        <v>3</v>
      </c>
      <c r="K88" s="152">
        <v>1.3</v>
      </c>
      <c r="L88" s="347" t="s">
        <v>248</v>
      </c>
      <c r="M88" s="153">
        <f t="shared" si="9"/>
        <v>4800</v>
      </c>
      <c r="N88" s="348" t="s">
        <v>246</v>
      </c>
      <c r="O88" s="154">
        <f t="shared" si="7"/>
        <v>1</v>
      </c>
      <c r="Q88" s="155" t="str">
        <f t="shared" si="8"/>
        <v>Dakdekken 23049 (Allround dakdekker bitumen en kunststof)</v>
      </c>
    </row>
    <row r="89" spans="1:17" s="155" customFormat="1" ht="20.100000000000001" customHeight="1">
      <c r="A89" s="155">
        <f t="shared" si="5"/>
        <v>25087</v>
      </c>
      <c r="B89" s="148" t="str">
        <f t="shared" si="6"/>
        <v xml:space="preserve"> 7900</v>
      </c>
      <c r="C89" s="149">
        <v>23049</v>
      </c>
      <c r="D89" s="150"/>
      <c r="E89" s="151" t="s">
        <v>506</v>
      </c>
      <c r="F89" s="151">
        <v>25087</v>
      </c>
      <c r="G89" s="151"/>
      <c r="H89" s="151" t="s">
        <v>494</v>
      </c>
      <c r="I89" s="151" t="s">
        <v>508</v>
      </c>
      <c r="J89" s="151">
        <v>3</v>
      </c>
      <c r="K89" s="152">
        <v>1.3</v>
      </c>
      <c r="L89" s="347" t="s">
        <v>248</v>
      </c>
      <c r="M89" s="153">
        <f t="shared" si="9"/>
        <v>4800</v>
      </c>
      <c r="N89" s="348" t="s">
        <v>246</v>
      </c>
      <c r="O89" s="154">
        <f t="shared" si="7"/>
        <v>1</v>
      </c>
      <c r="Q89" s="155" t="str">
        <f t="shared" si="8"/>
        <v>Dakdekken 23049 (Allround dakdekker pannen/leien)</v>
      </c>
    </row>
    <row r="90" spans="1:17" s="155" customFormat="1" ht="20.100000000000001" customHeight="1">
      <c r="A90" s="155">
        <f t="shared" si="5"/>
        <v>25088</v>
      </c>
      <c r="B90" s="148" t="str">
        <f t="shared" si="6"/>
        <v xml:space="preserve"> 7900</v>
      </c>
      <c r="C90" s="149">
        <v>23049</v>
      </c>
      <c r="D90" s="150"/>
      <c r="E90" s="151" t="s">
        <v>506</v>
      </c>
      <c r="F90" s="151">
        <v>25088</v>
      </c>
      <c r="G90" s="151"/>
      <c r="H90" s="151" t="s">
        <v>494</v>
      </c>
      <c r="I90" s="151" t="s">
        <v>509</v>
      </c>
      <c r="J90" s="151">
        <v>2</v>
      </c>
      <c r="K90" s="152">
        <v>1.3</v>
      </c>
      <c r="L90" s="347" t="s">
        <v>245</v>
      </c>
      <c r="M90" s="153">
        <f t="shared" si="9"/>
        <v>3200</v>
      </c>
      <c r="N90" s="348" t="s">
        <v>246</v>
      </c>
      <c r="O90" s="154">
        <f t="shared" si="7"/>
        <v>1</v>
      </c>
      <c r="Q90" s="155" t="str">
        <f t="shared" si="8"/>
        <v>Dakdekken 23049 (Dakdekker bitumen en kunststof)</v>
      </c>
    </row>
    <row r="91" spans="1:17" s="155" customFormat="1" ht="20.100000000000001" customHeight="1">
      <c r="A91" s="155">
        <f t="shared" si="5"/>
        <v>25089</v>
      </c>
      <c r="B91" s="148" t="str">
        <f t="shared" si="6"/>
        <v xml:space="preserve"> 7900</v>
      </c>
      <c r="C91" s="149">
        <v>23049</v>
      </c>
      <c r="D91" s="150"/>
      <c r="E91" s="151" t="s">
        <v>506</v>
      </c>
      <c r="F91" s="151">
        <v>25089</v>
      </c>
      <c r="G91" s="151"/>
      <c r="H91" s="151" t="s">
        <v>494</v>
      </c>
      <c r="I91" s="151" t="s">
        <v>510</v>
      </c>
      <c r="J91" s="151">
        <v>2</v>
      </c>
      <c r="K91" s="152">
        <v>1.3</v>
      </c>
      <c r="L91" s="347" t="s">
        <v>245</v>
      </c>
      <c r="M91" s="153">
        <f t="shared" si="9"/>
        <v>3200</v>
      </c>
      <c r="N91" s="348" t="s">
        <v>246</v>
      </c>
      <c r="O91" s="154">
        <f t="shared" si="7"/>
        <v>1</v>
      </c>
      <c r="Q91" s="155" t="str">
        <f t="shared" si="8"/>
        <v>Dakdekken 23049 (Dakdekker pannen/leien)</v>
      </c>
    </row>
    <row r="92" spans="1:17" s="155" customFormat="1" ht="20.100000000000001" customHeight="1">
      <c r="A92" s="155">
        <f t="shared" si="5"/>
        <v>25090</v>
      </c>
      <c r="B92" s="148" t="str">
        <f t="shared" si="6"/>
        <v xml:space="preserve"> 7900</v>
      </c>
      <c r="C92" s="149">
        <v>23049</v>
      </c>
      <c r="D92" s="150"/>
      <c r="E92" s="151" t="s">
        <v>506</v>
      </c>
      <c r="F92" s="151">
        <v>25090</v>
      </c>
      <c r="G92" s="151"/>
      <c r="H92" s="151" t="s">
        <v>494</v>
      </c>
      <c r="I92" s="151" t="s">
        <v>511</v>
      </c>
      <c r="J92" s="151">
        <v>2</v>
      </c>
      <c r="K92" s="152">
        <v>1.3</v>
      </c>
      <c r="L92" s="347" t="s">
        <v>245</v>
      </c>
      <c r="M92" s="153">
        <f t="shared" si="9"/>
        <v>3200</v>
      </c>
      <c r="N92" s="348" t="s">
        <v>246</v>
      </c>
      <c r="O92" s="154">
        <f t="shared" si="7"/>
        <v>1</v>
      </c>
      <c r="Q92" s="155" t="str">
        <f t="shared" si="8"/>
        <v>Dakdekken 23049 (Dakdekker riet)</v>
      </c>
    </row>
    <row r="93" spans="1:17" s="155" customFormat="1" ht="20.100000000000001" customHeight="1">
      <c r="A93" s="155">
        <f t="shared" si="5"/>
        <v>25091</v>
      </c>
      <c r="B93" s="148" t="str">
        <f t="shared" si="6"/>
        <v xml:space="preserve"> 7900</v>
      </c>
      <c r="C93" s="149">
        <v>23050</v>
      </c>
      <c r="D93" s="150">
        <v>1.3</v>
      </c>
      <c r="E93" s="151" t="s">
        <v>512</v>
      </c>
      <c r="F93" s="151">
        <v>25091</v>
      </c>
      <c r="G93" s="151"/>
      <c r="H93" s="151" t="s">
        <v>494</v>
      </c>
      <c r="I93" s="151" t="s">
        <v>513</v>
      </c>
      <c r="J93" s="151">
        <v>3</v>
      </c>
      <c r="K93" s="152">
        <v>1.3</v>
      </c>
      <c r="L93" s="347" t="s">
        <v>248</v>
      </c>
      <c r="M93" s="153">
        <f t="shared" si="9"/>
        <v>4800</v>
      </c>
      <c r="N93" s="348" t="s">
        <v>246</v>
      </c>
      <c r="O93" s="154">
        <f t="shared" si="7"/>
        <v>1</v>
      </c>
      <c r="Q93" s="155" t="str">
        <f t="shared" si="8"/>
        <v>Grond-, water- en wegenbouw 23050 (Allround vakman gww)</v>
      </c>
    </row>
    <row r="94" spans="1:17" s="155" customFormat="1" ht="20.100000000000001" customHeight="1">
      <c r="A94" s="155">
        <f t="shared" si="5"/>
        <v>25092</v>
      </c>
      <c r="B94" s="148" t="str">
        <f t="shared" si="6"/>
        <v xml:space="preserve"> 7900</v>
      </c>
      <c r="C94" s="149">
        <v>23050</v>
      </c>
      <c r="D94" s="150"/>
      <c r="E94" s="151" t="s">
        <v>512</v>
      </c>
      <c r="F94" s="151">
        <v>25092</v>
      </c>
      <c r="G94" s="151"/>
      <c r="H94" s="151" t="s">
        <v>494</v>
      </c>
      <c r="I94" s="151" t="s">
        <v>514</v>
      </c>
      <c r="J94" s="151">
        <v>3</v>
      </c>
      <c r="K94" s="152">
        <v>1.3</v>
      </c>
      <c r="L94" s="347" t="s">
        <v>248</v>
      </c>
      <c r="M94" s="153">
        <f t="shared" si="9"/>
        <v>4800</v>
      </c>
      <c r="N94" s="348" t="s">
        <v>246</v>
      </c>
      <c r="O94" s="154">
        <f t="shared" si="7"/>
        <v>1</v>
      </c>
      <c r="Q94" s="155" t="str">
        <f t="shared" si="8"/>
        <v>Grond-, water- en wegenbouw 23050 (Allround waterbouwer)</v>
      </c>
    </row>
    <row r="95" spans="1:17" s="155" customFormat="1" ht="20.100000000000001" customHeight="1">
      <c r="A95" s="155">
        <f t="shared" si="5"/>
        <v>25093</v>
      </c>
      <c r="B95" s="148" t="str">
        <f t="shared" si="6"/>
        <v xml:space="preserve"> 7900</v>
      </c>
      <c r="C95" s="149">
        <v>23050</v>
      </c>
      <c r="D95" s="150"/>
      <c r="E95" s="151" t="s">
        <v>512</v>
      </c>
      <c r="F95" s="151">
        <v>25093</v>
      </c>
      <c r="G95" s="151"/>
      <c r="H95" s="151" t="s">
        <v>494</v>
      </c>
      <c r="I95" s="151" t="s">
        <v>515</v>
      </c>
      <c r="J95" s="151">
        <v>2</v>
      </c>
      <c r="K95" s="152">
        <v>1.3</v>
      </c>
      <c r="L95" s="347" t="s">
        <v>245</v>
      </c>
      <c r="M95" s="153">
        <f t="shared" si="9"/>
        <v>3200</v>
      </c>
      <c r="N95" s="348" t="s">
        <v>246</v>
      </c>
      <c r="O95" s="154">
        <f t="shared" si="7"/>
        <v>1</v>
      </c>
      <c r="Q95" s="155" t="str">
        <f t="shared" si="8"/>
        <v>Grond-, water- en wegenbouw 23050 (Asfaltafwerker)</v>
      </c>
    </row>
    <row r="96" spans="1:17" s="155" customFormat="1" ht="20.100000000000001" customHeight="1">
      <c r="A96" s="155">
        <f t="shared" si="5"/>
        <v>25094</v>
      </c>
      <c r="B96" s="148" t="str">
        <f t="shared" si="6"/>
        <v xml:space="preserve"> 7900</v>
      </c>
      <c r="C96" s="149">
        <v>23050</v>
      </c>
      <c r="D96" s="150"/>
      <c r="E96" s="151" t="s">
        <v>512</v>
      </c>
      <c r="F96" s="151">
        <v>25094</v>
      </c>
      <c r="G96" s="151"/>
      <c r="H96" s="151" t="s">
        <v>494</v>
      </c>
      <c r="I96" s="151" t="s">
        <v>516</v>
      </c>
      <c r="J96" s="151">
        <v>3</v>
      </c>
      <c r="K96" s="152">
        <v>1.3</v>
      </c>
      <c r="L96" s="347" t="s">
        <v>248</v>
      </c>
      <c r="M96" s="153">
        <f t="shared" si="9"/>
        <v>4800</v>
      </c>
      <c r="N96" s="348" t="s">
        <v>246</v>
      </c>
      <c r="O96" s="154">
        <f t="shared" si="7"/>
        <v>1</v>
      </c>
      <c r="Q96" s="155" t="str">
        <f t="shared" si="8"/>
        <v>Grond-, water- en wegenbouw 23050 (Balkman)</v>
      </c>
    </row>
    <row r="97" spans="1:17" s="155" customFormat="1" ht="20.100000000000001" customHeight="1">
      <c r="A97" s="155">
        <f t="shared" si="5"/>
        <v>25095</v>
      </c>
      <c r="B97" s="148" t="str">
        <f t="shared" si="6"/>
        <v xml:space="preserve"> 7900</v>
      </c>
      <c r="C97" s="149">
        <v>23050</v>
      </c>
      <c r="D97" s="150"/>
      <c r="E97" s="151" t="s">
        <v>512</v>
      </c>
      <c r="F97" s="151">
        <v>25095</v>
      </c>
      <c r="G97" s="151"/>
      <c r="H97" s="151" t="s">
        <v>494</v>
      </c>
      <c r="I97" s="151" t="s">
        <v>517</v>
      </c>
      <c r="J97" s="151">
        <v>2</v>
      </c>
      <c r="K97" s="152">
        <v>1.3</v>
      </c>
      <c r="L97" s="347" t="s">
        <v>245</v>
      </c>
      <c r="M97" s="153">
        <f t="shared" si="9"/>
        <v>3200</v>
      </c>
      <c r="N97" s="348" t="s">
        <v>246</v>
      </c>
      <c r="O97" s="154">
        <f t="shared" si="7"/>
        <v>1</v>
      </c>
      <c r="Q97" s="155" t="str">
        <f t="shared" si="8"/>
        <v>Grond-, water- en wegenbouw 23050 (Opperman bestratingen)</v>
      </c>
    </row>
    <row r="98" spans="1:17" s="155" customFormat="1" ht="20.100000000000001" customHeight="1">
      <c r="A98" s="155">
        <f t="shared" si="5"/>
        <v>25096</v>
      </c>
      <c r="B98" s="148" t="str">
        <f t="shared" si="6"/>
        <v xml:space="preserve"> 7900</v>
      </c>
      <c r="C98" s="149">
        <v>23050</v>
      </c>
      <c r="D98" s="150"/>
      <c r="E98" s="151" t="s">
        <v>512</v>
      </c>
      <c r="F98" s="151">
        <v>25096</v>
      </c>
      <c r="G98" s="151"/>
      <c r="H98" s="151" t="s">
        <v>494</v>
      </c>
      <c r="I98" s="151" t="s">
        <v>518</v>
      </c>
      <c r="J98" s="151">
        <v>3</v>
      </c>
      <c r="K98" s="152">
        <v>1.3</v>
      </c>
      <c r="L98" s="347" t="s">
        <v>248</v>
      </c>
      <c r="M98" s="153">
        <f t="shared" si="9"/>
        <v>4800</v>
      </c>
      <c r="N98" s="348" t="s">
        <v>246</v>
      </c>
      <c r="O98" s="154">
        <f t="shared" si="7"/>
        <v>1</v>
      </c>
      <c r="Q98" s="155" t="str">
        <f t="shared" si="8"/>
        <v>Grond-, water- en wegenbouw 23050 (Straatmaker)</v>
      </c>
    </row>
    <row r="99" spans="1:17" s="155" customFormat="1" ht="20.100000000000001" customHeight="1">
      <c r="A99" s="155">
        <f t="shared" si="5"/>
        <v>25097</v>
      </c>
      <c r="B99" s="148" t="str">
        <f t="shared" si="6"/>
        <v xml:space="preserve"> 7900</v>
      </c>
      <c r="C99" s="149">
        <v>23050</v>
      </c>
      <c r="D99" s="150"/>
      <c r="E99" s="151" t="s">
        <v>512</v>
      </c>
      <c r="F99" s="151">
        <v>25097</v>
      </c>
      <c r="G99" s="151"/>
      <c r="H99" s="151" t="s">
        <v>494</v>
      </c>
      <c r="I99" s="151" t="s">
        <v>519</v>
      </c>
      <c r="J99" s="151">
        <v>2</v>
      </c>
      <c r="K99" s="152">
        <v>1.3</v>
      </c>
      <c r="L99" s="347" t="s">
        <v>245</v>
      </c>
      <c r="M99" s="153">
        <f t="shared" si="9"/>
        <v>3200</v>
      </c>
      <c r="N99" s="348" t="s">
        <v>246</v>
      </c>
      <c r="O99" s="154">
        <f t="shared" si="7"/>
        <v>1</v>
      </c>
      <c r="Q99" s="155" t="str">
        <f t="shared" si="8"/>
        <v>Grond-, water- en wegenbouw 23050 (Vakman gww)</v>
      </c>
    </row>
    <row r="100" spans="1:17" s="155" customFormat="1" ht="20.100000000000001" customHeight="1">
      <c r="A100" s="155">
        <f t="shared" si="5"/>
        <v>25098</v>
      </c>
      <c r="B100" s="148" t="str">
        <f t="shared" si="6"/>
        <v xml:space="preserve"> 7900</v>
      </c>
      <c r="C100" s="149">
        <v>23050</v>
      </c>
      <c r="D100" s="150"/>
      <c r="E100" s="151" t="s">
        <v>512</v>
      </c>
      <c r="F100" s="151">
        <v>25098</v>
      </c>
      <c r="G100" s="151"/>
      <c r="H100" s="151" t="s">
        <v>494</v>
      </c>
      <c r="I100" s="151" t="s">
        <v>520</v>
      </c>
      <c r="J100" s="151">
        <v>2</v>
      </c>
      <c r="K100" s="152">
        <v>1.3</v>
      </c>
      <c r="L100" s="347" t="s">
        <v>245</v>
      </c>
      <c r="M100" s="153">
        <f t="shared" si="9"/>
        <v>3200</v>
      </c>
      <c r="N100" s="348" t="s">
        <v>246</v>
      </c>
      <c r="O100" s="154">
        <f t="shared" si="7"/>
        <v>1</v>
      </c>
      <c r="Q100" s="155" t="str">
        <f t="shared" si="8"/>
        <v>Grond-, water- en wegenbouw 23050 (Waterbouwer)</v>
      </c>
    </row>
    <row r="101" spans="1:17" s="155" customFormat="1" ht="20.100000000000001" customHeight="1">
      <c r="A101" s="155">
        <f t="shared" si="5"/>
        <v>25099</v>
      </c>
      <c r="B101" s="148" t="str">
        <f t="shared" si="6"/>
        <v xml:space="preserve"> 7900</v>
      </c>
      <c r="C101" s="149">
        <v>23051</v>
      </c>
      <c r="D101" s="150">
        <v>1.8</v>
      </c>
      <c r="E101" s="151" t="s">
        <v>521</v>
      </c>
      <c r="F101" s="151">
        <v>25099</v>
      </c>
      <c r="G101" s="151"/>
      <c r="H101" s="151" t="s">
        <v>494</v>
      </c>
      <c r="I101" s="151" t="s">
        <v>522</v>
      </c>
      <c r="J101" s="151">
        <v>3</v>
      </c>
      <c r="K101" s="152">
        <v>1.8</v>
      </c>
      <c r="L101" s="347" t="s">
        <v>248</v>
      </c>
      <c r="M101" s="153">
        <f t="shared" si="9"/>
        <v>4800</v>
      </c>
      <c r="N101" s="348" t="s">
        <v>246</v>
      </c>
      <c r="O101" s="154">
        <f t="shared" si="7"/>
        <v>1</v>
      </c>
      <c r="Q101" s="155" t="str">
        <f t="shared" si="8"/>
        <v>Machinisten 23051 (Machinist grondverzet)</v>
      </c>
    </row>
    <row r="102" spans="1:17" s="155" customFormat="1" ht="20.100000000000001" customHeight="1">
      <c r="A102" s="155">
        <f t="shared" si="5"/>
        <v>25100</v>
      </c>
      <c r="B102" s="148" t="str">
        <f t="shared" si="6"/>
        <v xml:space="preserve"> 7900</v>
      </c>
      <c r="C102" s="149">
        <v>23051</v>
      </c>
      <c r="D102" s="150"/>
      <c r="E102" s="151" t="s">
        <v>521</v>
      </c>
      <c r="F102" s="151">
        <v>25100</v>
      </c>
      <c r="G102" s="151"/>
      <c r="H102" s="151" t="s">
        <v>494</v>
      </c>
      <c r="I102" s="151" t="s">
        <v>523</v>
      </c>
      <c r="J102" s="151">
        <v>3</v>
      </c>
      <c r="K102" s="152">
        <v>1.8</v>
      </c>
      <c r="L102" s="347" t="s">
        <v>248</v>
      </c>
      <c r="M102" s="153">
        <f t="shared" si="9"/>
        <v>4800</v>
      </c>
      <c r="N102" s="348" t="s">
        <v>246</v>
      </c>
      <c r="O102" s="154">
        <f t="shared" si="7"/>
        <v>1</v>
      </c>
      <c r="Q102" s="155" t="str">
        <f t="shared" si="8"/>
        <v>Machinisten 23051 (Machinist hijswerk)</v>
      </c>
    </row>
    <row r="103" spans="1:17" s="155" customFormat="1" ht="20.100000000000001" customHeight="1">
      <c r="A103" s="155">
        <f t="shared" si="5"/>
        <v>25101</v>
      </c>
      <c r="B103" s="148" t="str">
        <f t="shared" si="6"/>
        <v xml:space="preserve"> 7900</v>
      </c>
      <c r="C103" s="149">
        <v>23051</v>
      </c>
      <c r="D103" s="150"/>
      <c r="E103" s="151" t="s">
        <v>521</v>
      </c>
      <c r="F103" s="151">
        <v>25101</v>
      </c>
      <c r="G103" s="151"/>
      <c r="H103" s="151" t="s">
        <v>494</v>
      </c>
      <c r="I103" s="151" t="s">
        <v>524</v>
      </c>
      <c r="J103" s="151">
        <v>3</v>
      </c>
      <c r="K103" s="152">
        <v>1.8</v>
      </c>
      <c r="L103" s="347" t="s">
        <v>248</v>
      </c>
      <c r="M103" s="153">
        <f t="shared" si="9"/>
        <v>4800</v>
      </c>
      <c r="N103" s="348" t="s">
        <v>246</v>
      </c>
      <c r="O103" s="154">
        <f t="shared" si="7"/>
        <v>1</v>
      </c>
      <c r="Q103" s="155" t="str">
        <f t="shared" si="8"/>
        <v>Machinisten 23051 (Machinist wegenbouw)</v>
      </c>
    </row>
    <row r="104" spans="1:17" s="155" customFormat="1" ht="20.100000000000001" customHeight="1">
      <c r="A104" s="155">
        <f t="shared" si="5"/>
        <v>25102</v>
      </c>
      <c r="B104" s="148" t="str">
        <f t="shared" si="6"/>
        <v xml:space="preserve"> 7900</v>
      </c>
      <c r="C104" s="149">
        <v>23052</v>
      </c>
      <c r="D104" s="150">
        <v>1.3</v>
      </c>
      <c r="E104" s="151" t="s">
        <v>525</v>
      </c>
      <c r="F104" s="151">
        <v>25102</v>
      </c>
      <c r="G104" s="151"/>
      <c r="H104" s="151" t="s">
        <v>494</v>
      </c>
      <c r="I104" s="151" t="s">
        <v>526</v>
      </c>
      <c r="J104" s="151">
        <v>3</v>
      </c>
      <c r="K104" s="152">
        <v>1.3</v>
      </c>
      <c r="L104" s="347" t="s">
        <v>248</v>
      </c>
      <c r="M104" s="153">
        <f t="shared" si="9"/>
        <v>4800</v>
      </c>
      <c r="N104" s="348" t="s">
        <v>246</v>
      </c>
      <c r="O104" s="154">
        <f t="shared" si="7"/>
        <v>1</v>
      </c>
      <c r="Q104" s="155" t="str">
        <f t="shared" si="8"/>
        <v>Metselen 23052 (Allround Metselaar)</v>
      </c>
    </row>
    <row r="105" spans="1:17" s="155" customFormat="1" ht="20.100000000000001" customHeight="1">
      <c r="A105" s="155">
        <f t="shared" si="5"/>
        <v>25103</v>
      </c>
      <c r="B105" s="148" t="str">
        <f t="shared" si="6"/>
        <v xml:space="preserve"> 7900</v>
      </c>
      <c r="C105" s="149">
        <v>23052</v>
      </c>
      <c r="D105" s="150"/>
      <c r="E105" s="151" t="s">
        <v>525</v>
      </c>
      <c r="F105" s="151">
        <v>25103</v>
      </c>
      <c r="G105" s="151"/>
      <c r="H105" s="151" t="s">
        <v>494</v>
      </c>
      <c r="I105" s="151" t="s">
        <v>527</v>
      </c>
      <c r="J105" s="151">
        <v>2</v>
      </c>
      <c r="K105" s="152">
        <v>1.3</v>
      </c>
      <c r="L105" s="347" t="s">
        <v>245</v>
      </c>
      <c r="M105" s="153">
        <f t="shared" si="9"/>
        <v>3200</v>
      </c>
      <c r="N105" s="348" t="s">
        <v>246</v>
      </c>
      <c r="O105" s="154">
        <f t="shared" si="7"/>
        <v>1</v>
      </c>
      <c r="Q105" s="155" t="str">
        <f t="shared" si="8"/>
        <v>Metselen 23052 (Metselaar)</v>
      </c>
    </row>
    <row r="106" spans="1:17" s="155" customFormat="1" ht="20.100000000000001" customHeight="1">
      <c r="A106" s="155">
        <f t="shared" si="5"/>
        <v>25104</v>
      </c>
      <c r="B106" s="148" t="str">
        <f t="shared" si="6"/>
        <v xml:space="preserve"> 7900</v>
      </c>
      <c r="C106" s="149">
        <v>23053</v>
      </c>
      <c r="D106" s="150">
        <v>1.3</v>
      </c>
      <c r="E106" s="151" t="s">
        <v>528</v>
      </c>
      <c r="F106" s="151">
        <v>25104</v>
      </c>
      <c r="G106" s="151"/>
      <c r="H106" s="151" t="s">
        <v>494</v>
      </c>
      <c r="I106" s="151" t="s">
        <v>529</v>
      </c>
      <c r="J106" s="151">
        <v>4</v>
      </c>
      <c r="K106" s="152">
        <v>1.3</v>
      </c>
      <c r="L106" s="347" t="s">
        <v>250</v>
      </c>
      <c r="M106" s="153">
        <f t="shared" si="9"/>
        <v>6400</v>
      </c>
      <c r="N106" s="348" t="s">
        <v>246</v>
      </c>
      <c r="O106" s="154">
        <f t="shared" si="7"/>
        <v>1</v>
      </c>
      <c r="Q106" s="155" t="str">
        <f t="shared" si="8"/>
        <v>Middenkader bouw en infra 23053 (Middenkaderfunctionaris Bouw)</v>
      </c>
    </row>
    <row r="107" spans="1:17" s="155" customFormat="1" ht="20.100000000000001" customHeight="1">
      <c r="A107" s="155">
        <f t="shared" si="5"/>
        <v>25105</v>
      </c>
      <c r="B107" s="148" t="str">
        <f t="shared" si="6"/>
        <v xml:space="preserve"> 7900</v>
      </c>
      <c r="C107" s="149">
        <v>23053</v>
      </c>
      <c r="D107" s="150"/>
      <c r="E107" s="151" t="s">
        <v>528</v>
      </c>
      <c r="F107" s="151">
        <v>25105</v>
      </c>
      <c r="G107" s="151"/>
      <c r="H107" s="151" t="s">
        <v>494</v>
      </c>
      <c r="I107" s="151" t="s">
        <v>530</v>
      </c>
      <c r="J107" s="151">
        <v>4</v>
      </c>
      <c r="K107" s="152">
        <v>1.3</v>
      </c>
      <c r="L107" s="347" t="s">
        <v>250</v>
      </c>
      <c r="M107" s="153">
        <f t="shared" si="9"/>
        <v>6400</v>
      </c>
      <c r="N107" s="348" t="s">
        <v>246</v>
      </c>
      <c r="O107" s="154">
        <f t="shared" si="7"/>
        <v>1</v>
      </c>
      <c r="Q107" s="155" t="str">
        <f t="shared" si="8"/>
        <v>Middenkader bouw en infra 23053 (Middenkaderfunctionaris Infra)</v>
      </c>
    </row>
    <row r="108" spans="1:17" s="155" customFormat="1" ht="20.100000000000001" customHeight="1">
      <c r="A108" s="155">
        <f t="shared" si="5"/>
        <v>25106</v>
      </c>
      <c r="B108" s="148" t="str">
        <f t="shared" si="6"/>
        <v xml:space="preserve"> 7900</v>
      </c>
      <c r="C108" s="149">
        <v>23053</v>
      </c>
      <c r="D108" s="150"/>
      <c r="E108" s="151" t="s">
        <v>528</v>
      </c>
      <c r="F108" s="151">
        <v>25106</v>
      </c>
      <c r="G108" s="151"/>
      <c r="H108" s="151" t="s">
        <v>494</v>
      </c>
      <c r="I108" s="151" t="s">
        <v>531</v>
      </c>
      <c r="J108" s="151">
        <v>4</v>
      </c>
      <c r="K108" s="152">
        <v>1.3</v>
      </c>
      <c r="L108" s="347" t="s">
        <v>250</v>
      </c>
      <c r="M108" s="153">
        <f t="shared" si="9"/>
        <v>6400</v>
      </c>
      <c r="N108" s="348" t="s">
        <v>246</v>
      </c>
      <c r="O108" s="154">
        <f t="shared" si="7"/>
        <v>1</v>
      </c>
      <c r="Q108" s="155" t="str">
        <f t="shared" si="8"/>
        <v>Middenkader bouw en infra 23053 (Middenkaderfunctionaris Landmeetkunde)</v>
      </c>
    </row>
    <row r="109" spans="1:17" s="155" customFormat="1" ht="20.100000000000001" customHeight="1">
      <c r="A109" s="155">
        <f t="shared" si="5"/>
        <v>25107</v>
      </c>
      <c r="B109" s="148" t="str">
        <f t="shared" si="6"/>
        <v xml:space="preserve"> 7900</v>
      </c>
      <c r="C109" s="149">
        <v>23053</v>
      </c>
      <c r="D109" s="150"/>
      <c r="E109" s="151" t="s">
        <v>528</v>
      </c>
      <c r="F109" s="151">
        <v>25107</v>
      </c>
      <c r="G109" s="151"/>
      <c r="H109" s="151" t="s">
        <v>494</v>
      </c>
      <c r="I109" s="151" t="s">
        <v>532</v>
      </c>
      <c r="J109" s="151">
        <v>4</v>
      </c>
      <c r="K109" s="152">
        <v>1.3</v>
      </c>
      <c r="L109" s="347" t="s">
        <v>250</v>
      </c>
      <c r="M109" s="153">
        <f t="shared" si="9"/>
        <v>6400</v>
      </c>
      <c r="N109" s="348" t="s">
        <v>246</v>
      </c>
      <c r="O109" s="154">
        <f t="shared" si="7"/>
        <v>1</v>
      </c>
      <c r="Q109" s="155" t="str">
        <f t="shared" si="8"/>
        <v>Middenkader bouw en infra 23053 (Middenkaderfunctionaris Restauratie)</v>
      </c>
    </row>
    <row r="110" spans="1:17" s="155" customFormat="1" ht="20.100000000000001" customHeight="1">
      <c r="A110" s="155">
        <f t="shared" si="5"/>
        <v>25108</v>
      </c>
      <c r="B110" s="148" t="str">
        <f t="shared" si="6"/>
        <v xml:space="preserve"> 7900</v>
      </c>
      <c r="C110" s="149">
        <v>23053</v>
      </c>
      <c r="D110" s="150"/>
      <c r="E110" s="151" t="s">
        <v>528</v>
      </c>
      <c r="F110" s="151">
        <v>25108</v>
      </c>
      <c r="G110" s="151"/>
      <c r="H110" s="151" t="s">
        <v>494</v>
      </c>
      <c r="I110" s="151" t="s">
        <v>533</v>
      </c>
      <c r="J110" s="151">
        <v>4</v>
      </c>
      <c r="K110" s="152">
        <v>1.3</v>
      </c>
      <c r="L110" s="347" t="s">
        <v>250</v>
      </c>
      <c r="M110" s="153">
        <f t="shared" si="9"/>
        <v>6400</v>
      </c>
      <c r="N110" s="348" t="s">
        <v>246</v>
      </c>
      <c r="O110" s="154">
        <f t="shared" si="7"/>
        <v>1</v>
      </c>
      <c r="Q110" s="155" t="str">
        <f t="shared" si="8"/>
        <v>Middenkader bouw en infra 23053 (Middenkaderfunctionaris Verkeer en Stedenbouw)</v>
      </c>
    </row>
    <row r="111" spans="1:17" s="155" customFormat="1" ht="20.100000000000001" customHeight="1">
      <c r="A111" s="155">
        <f t="shared" si="5"/>
        <v>25109</v>
      </c>
      <c r="B111" s="148" t="str">
        <f t="shared" si="6"/>
        <v xml:space="preserve"> 7900</v>
      </c>
      <c r="C111" s="149">
        <v>23054</v>
      </c>
      <c r="D111" s="150">
        <v>1.3</v>
      </c>
      <c r="E111" s="151" t="s">
        <v>534</v>
      </c>
      <c r="F111" s="151">
        <v>25109</v>
      </c>
      <c r="G111" s="151"/>
      <c r="H111" s="151" t="s">
        <v>494</v>
      </c>
      <c r="I111" s="151" t="s">
        <v>535</v>
      </c>
      <c r="J111" s="151">
        <v>3</v>
      </c>
      <c r="K111" s="152">
        <v>1.3</v>
      </c>
      <c r="L111" s="347" t="s">
        <v>248</v>
      </c>
      <c r="M111" s="153">
        <f t="shared" si="9"/>
        <v>4800</v>
      </c>
      <c r="N111" s="348" t="s">
        <v>246</v>
      </c>
      <c r="O111" s="154">
        <f t="shared" si="7"/>
        <v>1</v>
      </c>
      <c r="Q111" s="155" t="str">
        <f t="shared" si="8"/>
        <v>Natuursteenbewerken 23054 (Allround natuursteenbewerker)</v>
      </c>
    </row>
    <row r="112" spans="1:17" s="155" customFormat="1" ht="20.100000000000001" customHeight="1">
      <c r="A112" s="155">
        <f t="shared" si="5"/>
        <v>25111</v>
      </c>
      <c r="B112" s="148" t="str">
        <f t="shared" si="6"/>
        <v xml:space="preserve"> 7900</v>
      </c>
      <c r="C112" s="149">
        <v>23054</v>
      </c>
      <c r="D112" s="150"/>
      <c r="E112" s="151" t="s">
        <v>534</v>
      </c>
      <c r="F112" s="151">
        <v>25111</v>
      </c>
      <c r="G112" s="151"/>
      <c r="H112" s="151" t="s">
        <v>494</v>
      </c>
      <c r="I112" s="151" t="s">
        <v>536</v>
      </c>
      <c r="J112" s="151">
        <v>2</v>
      </c>
      <c r="K112" s="152">
        <v>1.3</v>
      </c>
      <c r="L112" s="347" t="s">
        <v>245</v>
      </c>
      <c r="M112" s="153">
        <f t="shared" si="9"/>
        <v>3200</v>
      </c>
      <c r="N112" s="348" t="s">
        <v>246</v>
      </c>
      <c r="O112" s="154">
        <f t="shared" si="7"/>
        <v>1</v>
      </c>
      <c r="Q112" s="155" t="str">
        <f t="shared" si="8"/>
        <v>Natuursteenbewerken 23054 (Natuursteenbewerker machinaal)</v>
      </c>
    </row>
    <row r="113" spans="1:17" s="155" customFormat="1" ht="20.100000000000001" customHeight="1">
      <c r="A113" s="155">
        <f t="shared" si="5"/>
        <v>25113</v>
      </c>
      <c r="B113" s="148" t="str">
        <f t="shared" si="6"/>
        <v xml:space="preserve"> 7900</v>
      </c>
      <c r="C113" s="149">
        <v>23054</v>
      </c>
      <c r="D113" s="150"/>
      <c r="E113" s="151" t="s">
        <v>534</v>
      </c>
      <c r="F113" s="151">
        <v>25113</v>
      </c>
      <c r="G113" s="151"/>
      <c r="H113" s="151" t="s">
        <v>494</v>
      </c>
      <c r="I113" s="158" t="s">
        <v>537</v>
      </c>
      <c r="J113" s="151">
        <v>2</v>
      </c>
      <c r="K113" s="152">
        <v>1.3</v>
      </c>
      <c r="L113" s="347" t="s">
        <v>245</v>
      </c>
      <c r="M113" s="153">
        <f t="shared" si="9"/>
        <v>3200</v>
      </c>
      <c r="N113" s="348" t="s">
        <v>246</v>
      </c>
      <c r="O113" s="154">
        <f t="shared" si="7"/>
        <v>1</v>
      </c>
      <c r="Q113" s="155" t="str">
        <f t="shared" si="8"/>
        <v>Natuursteenbewerken 23054 (Natuursteenbewerker ambachtelijk)</v>
      </c>
    </row>
    <row r="114" spans="1:17" s="155" customFormat="1" ht="20.100000000000001" customHeight="1">
      <c r="A114" s="155">
        <f t="shared" si="5"/>
        <v>25114</v>
      </c>
      <c r="B114" s="148" t="str">
        <f t="shared" si="6"/>
        <v xml:space="preserve"> 7900</v>
      </c>
      <c r="C114" s="149">
        <v>23055</v>
      </c>
      <c r="D114" s="150">
        <v>1.4</v>
      </c>
      <c r="E114" s="151" t="s">
        <v>538</v>
      </c>
      <c r="F114" s="151">
        <v>25114</v>
      </c>
      <c r="G114" s="151"/>
      <c r="H114" s="151" t="s">
        <v>494</v>
      </c>
      <c r="I114" s="151" t="s">
        <v>539</v>
      </c>
      <c r="J114" s="151">
        <v>3</v>
      </c>
      <c r="K114" s="152">
        <v>1.4</v>
      </c>
      <c r="L114" s="347" t="s">
        <v>248</v>
      </c>
      <c r="M114" s="153">
        <f t="shared" si="9"/>
        <v>4800</v>
      </c>
      <c r="N114" s="348" t="s">
        <v>246</v>
      </c>
      <c r="O114" s="154">
        <f t="shared" si="7"/>
        <v>1</v>
      </c>
      <c r="Q114" s="155" t="str">
        <f t="shared" si="8"/>
        <v>Slopen 23055 (Allround sloper)</v>
      </c>
    </row>
    <row r="115" spans="1:17" s="155" customFormat="1" ht="20.100000000000001" customHeight="1">
      <c r="A115" s="155">
        <f t="shared" si="5"/>
        <v>25115</v>
      </c>
      <c r="B115" s="148" t="str">
        <f t="shared" si="6"/>
        <v xml:space="preserve"> 7900</v>
      </c>
      <c r="C115" s="149">
        <v>23055</v>
      </c>
      <c r="D115" s="150"/>
      <c r="E115" s="151" t="s">
        <v>538</v>
      </c>
      <c r="F115" s="151">
        <v>25115</v>
      </c>
      <c r="G115" s="151"/>
      <c r="H115" s="151" t="s">
        <v>494</v>
      </c>
      <c r="I115" s="151" t="s">
        <v>540</v>
      </c>
      <c r="J115" s="151">
        <v>2</v>
      </c>
      <c r="K115" s="152">
        <v>1.4</v>
      </c>
      <c r="L115" s="347" t="s">
        <v>245</v>
      </c>
      <c r="M115" s="153">
        <f t="shared" si="9"/>
        <v>3200</v>
      </c>
      <c r="N115" s="348" t="s">
        <v>246</v>
      </c>
      <c r="O115" s="154">
        <f t="shared" si="7"/>
        <v>1</v>
      </c>
      <c r="Q115" s="155" t="str">
        <f t="shared" si="8"/>
        <v>Slopen 23055 (Sloper)</v>
      </c>
    </row>
    <row r="116" spans="1:17" s="155" customFormat="1" ht="20.100000000000001" customHeight="1">
      <c r="A116" s="155">
        <f t="shared" si="5"/>
        <v>25116</v>
      </c>
      <c r="B116" s="148" t="str">
        <f t="shared" si="6"/>
        <v xml:space="preserve"> 7900</v>
      </c>
      <c r="C116" s="149">
        <v>23056</v>
      </c>
      <c r="D116" s="150">
        <v>1.3</v>
      </c>
      <c r="E116" s="151" t="s">
        <v>541</v>
      </c>
      <c r="F116" s="151">
        <v>25116</v>
      </c>
      <c r="G116" s="151"/>
      <c r="H116" s="151" t="s">
        <v>494</v>
      </c>
      <c r="I116" s="151" t="s">
        <v>542</v>
      </c>
      <c r="J116" s="151">
        <v>3</v>
      </c>
      <c r="K116" s="152">
        <v>1.3</v>
      </c>
      <c r="L116" s="347" t="s">
        <v>248</v>
      </c>
      <c r="M116" s="153">
        <f t="shared" si="9"/>
        <v>4800</v>
      </c>
      <c r="N116" s="348" t="s">
        <v>246</v>
      </c>
      <c r="O116" s="154">
        <f t="shared" si="7"/>
        <v>1</v>
      </c>
      <c r="Q116" s="155" t="str">
        <f t="shared" si="8"/>
        <v>Tegelzetten 23056 (Allround tegelzetter)</v>
      </c>
    </row>
    <row r="117" spans="1:17" s="155" customFormat="1" ht="20.100000000000001" customHeight="1">
      <c r="A117" s="155">
        <f t="shared" si="5"/>
        <v>25117</v>
      </c>
      <c r="B117" s="148" t="str">
        <f t="shared" si="6"/>
        <v xml:space="preserve"> 7900</v>
      </c>
      <c r="C117" s="149">
        <v>23056</v>
      </c>
      <c r="D117" s="150"/>
      <c r="E117" s="151" t="s">
        <v>541</v>
      </c>
      <c r="F117" s="151">
        <v>25117</v>
      </c>
      <c r="G117" s="151"/>
      <c r="H117" s="151" t="s">
        <v>494</v>
      </c>
      <c r="I117" s="151" t="s">
        <v>543</v>
      </c>
      <c r="J117" s="151">
        <v>2</v>
      </c>
      <c r="K117" s="152">
        <v>1.3</v>
      </c>
      <c r="L117" s="347" t="s">
        <v>245</v>
      </c>
      <c r="M117" s="153">
        <f t="shared" si="9"/>
        <v>3200</v>
      </c>
      <c r="N117" s="348" t="s">
        <v>246</v>
      </c>
      <c r="O117" s="154">
        <f t="shared" si="7"/>
        <v>1</v>
      </c>
      <c r="Q117" s="155" t="str">
        <f t="shared" si="8"/>
        <v>Tegelzetten 23056 (Tegelzetter)</v>
      </c>
    </row>
    <row r="118" spans="1:17" s="155" customFormat="1" ht="20.100000000000001" customHeight="1">
      <c r="A118" s="155">
        <f t="shared" si="5"/>
        <v>25118</v>
      </c>
      <c r="B118" s="148" t="str">
        <f t="shared" si="6"/>
        <v xml:space="preserve"> 7900</v>
      </c>
      <c r="C118" s="149">
        <v>23057</v>
      </c>
      <c r="D118" s="150">
        <v>1.3</v>
      </c>
      <c r="E118" s="151" t="s">
        <v>544</v>
      </c>
      <c r="F118" s="151">
        <v>25118</v>
      </c>
      <c r="G118" s="151"/>
      <c r="H118" s="151" t="s">
        <v>494</v>
      </c>
      <c r="I118" s="151" t="s">
        <v>545</v>
      </c>
      <c r="J118" s="151">
        <v>3</v>
      </c>
      <c r="K118" s="152">
        <v>1.3</v>
      </c>
      <c r="L118" s="347" t="s">
        <v>248</v>
      </c>
      <c r="M118" s="153">
        <f t="shared" si="9"/>
        <v>4800</v>
      </c>
      <c r="N118" s="348" t="s">
        <v>246</v>
      </c>
      <c r="O118" s="154">
        <f t="shared" si="7"/>
        <v>1</v>
      </c>
      <c r="Q118" s="155" t="str">
        <f t="shared" si="8"/>
        <v>Timmeren 23057 (Allround timmerman)</v>
      </c>
    </row>
    <row r="119" spans="1:17" s="155" customFormat="1" ht="20.100000000000001" customHeight="1">
      <c r="A119" s="155">
        <f t="shared" si="5"/>
        <v>25119</v>
      </c>
      <c r="B119" s="148" t="str">
        <f t="shared" si="6"/>
        <v xml:space="preserve"> 7900</v>
      </c>
      <c r="C119" s="149">
        <v>23058</v>
      </c>
      <c r="D119" s="150">
        <v>1.3</v>
      </c>
      <c r="E119" s="151" t="s">
        <v>546</v>
      </c>
      <c r="F119" s="151">
        <v>25119</v>
      </c>
      <c r="G119" s="151"/>
      <c r="H119" s="151" t="s">
        <v>494</v>
      </c>
      <c r="I119" s="151" t="s">
        <v>547</v>
      </c>
      <c r="J119" s="151">
        <v>4</v>
      </c>
      <c r="K119" s="152">
        <v>1.3</v>
      </c>
      <c r="L119" s="347" t="s">
        <v>250</v>
      </c>
      <c r="M119" s="153">
        <f t="shared" si="9"/>
        <v>6400</v>
      </c>
      <c r="N119" s="348" t="s">
        <v>246</v>
      </c>
      <c r="O119" s="154">
        <f t="shared" si="7"/>
        <v>1</v>
      </c>
      <c r="Q119" s="155" t="str">
        <f t="shared" si="8"/>
        <v>Werkvoorbereiden/uitvoeren 23058 (Uitvoerder bouw/infra)</v>
      </c>
    </row>
    <row r="120" spans="1:17" s="155" customFormat="1" ht="20.100000000000001" customHeight="1">
      <c r="A120" s="155">
        <f t="shared" si="5"/>
        <v>25120</v>
      </c>
      <c r="B120" s="148" t="str">
        <f t="shared" si="6"/>
        <v xml:space="preserve"> 7900</v>
      </c>
      <c r="C120" s="149">
        <v>23058</v>
      </c>
      <c r="D120" s="150"/>
      <c r="E120" s="151" t="s">
        <v>546</v>
      </c>
      <c r="F120" s="151">
        <v>25120</v>
      </c>
      <c r="G120" s="151"/>
      <c r="H120" s="151" t="s">
        <v>494</v>
      </c>
      <c r="I120" s="151" t="s">
        <v>548</v>
      </c>
      <c r="J120" s="151">
        <v>4</v>
      </c>
      <c r="K120" s="152">
        <v>1.3</v>
      </c>
      <c r="L120" s="347" t="s">
        <v>250</v>
      </c>
      <c r="M120" s="153">
        <f t="shared" si="9"/>
        <v>6400</v>
      </c>
      <c r="N120" s="348" t="s">
        <v>246</v>
      </c>
      <c r="O120" s="154">
        <f t="shared" si="7"/>
        <v>1</v>
      </c>
      <c r="Q120" s="155" t="str">
        <f t="shared" si="8"/>
        <v>Werkvoorbereiden/uitvoeren 23058 (Uitvoerder gespecialiseerde aannemerij)</v>
      </c>
    </row>
    <row r="121" spans="1:17" s="155" customFormat="1" ht="20.100000000000001" customHeight="1">
      <c r="A121" s="155">
        <f t="shared" si="5"/>
        <v>25121</v>
      </c>
      <c r="B121" s="148" t="str">
        <f t="shared" si="6"/>
        <v xml:space="preserve"> 7900</v>
      </c>
      <c r="C121" s="149">
        <v>23058</v>
      </c>
      <c r="D121" s="150"/>
      <c r="E121" s="151" t="s">
        <v>546</v>
      </c>
      <c r="F121" s="151">
        <v>25121</v>
      </c>
      <c r="G121" s="151"/>
      <c r="H121" s="151" t="s">
        <v>494</v>
      </c>
      <c r="I121" s="151" t="s">
        <v>549</v>
      </c>
      <c r="J121" s="151">
        <v>4</v>
      </c>
      <c r="K121" s="152">
        <v>1.3</v>
      </c>
      <c r="L121" s="347" t="s">
        <v>250</v>
      </c>
      <c r="M121" s="153">
        <f t="shared" si="9"/>
        <v>6400</v>
      </c>
      <c r="N121" s="348" t="s">
        <v>246</v>
      </c>
      <c r="O121" s="154">
        <f t="shared" si="7"/>
        <v>1</v>
      </c>
      <c r="Q121" s="155" t="str">
        <f t="shared" si="8"/>
        <v>Werkvoorbereiden/uitvoeren 23058 (Uitvoerder hijswerk)</v>
      </c>
    </row>
    <row r="122" spans="1:17" s="155" customFormat="1" ht="20.100000000000001" customHeight="1">
      <c r="A122" s="155">
        <f t="shared" si="5"/>
        <v>25122</v>
      </c>
      <c r="B122" s="148" t="str">
        <f t="shared" si="6"/>
        <v xml:space="preserve"> 7900</v>
      </c>
      <c r="C122" s="149">
        <v>23058</v>
      </c>
      <c r="D122" s="150"/>
      <c r="E122" s="151" t="s">
        <v>546</v>
      </c>
      <c r="F122" s="151">
        <v>25122</v>
      </c>
      <c r="G122" s="151"/>
      <c r="H122" s="151" t="s">
        <v>494</v>
      </c>
      <c r="I122" s="151" t="s">
        <v>550</v>
      </c>
      <c r="J122" s="151">
        <v>4</v>
      </c>
      <c r="K122" s="152">
        <v>1.3</v>
      </c>
      <c r="L122" s="347" t="s">
        <v>250</v>
      </c>
      <c r="M122" s="153">
        <f t="shared" si="9"/>
        <v>6400</v>
      </c>
      <c r="N122" s="348" t="s">
        <v>246</v>
      </c>
      <c r="O122" s="154">
        <f t="shared" si="7"/>
        <v>1</v>
      </c>
      <c r="Q122" s="155" t="str">
        <f t="shared" si="8"/>
        <v>Werkvoorbereiden/uitvoeren 23058 (Werkvoorbereider fabricage)</v>
      </c>
    </row>
    <row r="123" spans="1:17" s="155" customFormat="1" ht="20.100000000000001" customHeight="1">
      <c r="A123" s="155">
        <f t="shared" si="5"/>
        <v>25123</v>
      </c>
      <c r="B123" s="148" t="str">
        <f t="shared" si="6"/>
        <v xml:space="preserve"> 7900</v>
      </c>
      <c r="C123" s="149">
        <v>23058</v>
      </c>
      <c r="D123" s="150"/>
      <c r="E123" s="151" t="s">
        <v>546</v>
      </c>
      <c r="F123" s="151">
        <v>25123</v>
      </c>
      <c r="G123" s="151"/>
      <c r="H123" s="151" t="s">
        <v>494</v>
      </c>
      <c r="I123" s="151" t="s">
        <v>551</v>
      </c>
      <c r="J123" s="151">
        <v>4</v>
      </c>
      <c r="K123" s="152">
        <v>1.3</v>
      </c>
      <c r="L123" s="347" t="s">
        <v>250</v>
      </c>
      <c r="M123" s="153">
        <f t="shared" si="9"/>
        <v>6400</v>
      </c>
      <c r="N123" s="348" t="s">
        <v>246</v>
      </c>
      <c r="O123" s="154">
        <f t="shared" si="7"/>
        <v>1</v>
      </c>
      <c r="Q123" s="155" t="str">
        <f t="shared" si="8"/>
        <v>Werkvoorbereiden/uitvoeren 23058 (Werkvoorbereider gespecialiseerde aannemerij)</v>
      </c>
    </row>
    <row r="124" spans="1:17" s="155" customFormat="1" ht="20.100000000000001" customHeight="1">
      <c r="A124" s="155">
        <f t="shared" si="5"/>
        <v>25124</v>
      </c>
      <c r="B124" s="148" t="str">
        <f t="shared" si="6"/>
        <v xml:space="preserve"> 7900</v>
      </c>
      <c r="C124" s="149">
        <v>23058</v>
      </c>
      <c r="D124" s="150"/>
      <c r="E124" s="151" t="s">
        <v>546</v>
      </c>
      <c r="F124" s="151">
        <v>25124</v>
      </c>
      <c r="G124" s="151"/>
      <c r="H124" s="151" t="s">
        <v>494</v>
      </c>
      <c r="I124" s="151" t="s">
        <v>552</v>
      </c>
      <c r="J124" s="151">
        <v>4</v>
      </c>
      <c r="K124" s="152">
        <v>1.3</v>
      </c>
      <c r="L124" s="347" t="s">
        <v>250</v>
      </c>
      <c r="M124" s="153">
        <f t="shared" si="9"/>
        <v>6400</v>
      </c>
      <c r="N124" s="348" t="s">
        <v>246</v>
      </c>
      <c r="O124" s="154">
        <f t="shared" si="7"/>
        <v>1</v>
      </c>
      <c r="Q124" s="155" t="str">
        <f t="shared" si="8"/>
        <v>Werkvoorbereiden/uitvoeren 23058 (Werkvoorbereider installaties)</v>
      </c>
    </row>
    <row r="125" spans="1:17" s="155" customFormat="1" ht="20.100000000000001" customHeight="1">
      <c r="A125" s="155">
        <f t="shared" si="5"/>
        <v>25125</v>
      </c>
      <c r="B125" s="148" t="str">
        <f t="shared" si="6"/>
        <v xml:space="preserve"> 7900</v>
      </c>
      <c r="C125" s="149">
        <v>23048</v>
      </c>
      <c r="D125" s="157"/>
      <c r="E125" s="151" t="s">
        <v>504</v>
      </c>
      <c r="F125" s="151">
        <v>25125</v>
      </c>
      <c r="G125" s="151"/>
      <c r="H125" s="151" t="s">
        <v>494</v>
      </c>
      <c r="I125" s="151" t="s">
        <v>553</v>
      </c>
      <c r="J125" s="151">
        <v>2</v>
      </c>
      <c r="K125" s="152">
        <v>1.3</v>
      </c>
      <c r="L125" s="347" t="s">
        <v>245</v>
      </c>
      <c r="M125" s="153">
        <f t="shared" si="9"/>
        <v>3200</v>
      </c>
      <c r="N125" s="348" t="s">
        <v>246</v>
      </c>
      <c r="O125" s="154">
        <f t="shared" si="7"/>
        <v>1</v>
      </c>
      <c r="Q125" s="155" t="str">
        <f t="shared" si="8"/>
        <v>Betontimmeren 23048 (Betontimmerman)</v>
      </c>
    </row>
    <row r="126" spans="1:17" s="155" customFormat="1" ht="20.100000000000001" customHeight="1">
      <c r="A126" s="155">
        <f t="shared" si="5"/>
        <v>25126</v>
      </c>
      <c r="B126" s="148" t="str">
        <f t="shared" si="6"/>
        <v xml:space="preserve"> 7900</v>
      </c>
      <c r="C126" s="149">
        <v>23060</v>
      </c>
      <c r="D126" s="150">
        <v>1.3</v>
      </c>
      <c r="E126" s="151" t="s">
        <v>554</v>
      </c>
      <c r="F126" s="151">
        <v>25126</v>
      </c>
      <c r="G126" s="151"/>
      <c r="H126" s="151" t="s">
        <v>494</v>
      </c>
      <c r="I126" s="151" t="s">
        <v>555</v>
      </c>
      <c r="J126" s="151">
        <v>3</v>
      </c>
      <c r="K126" s="152">
        <v>1.3</v>
      </c>
      <c r="L126" s="347" t="s">
        <v>248</v>
      </c>
      <c r="M126" s="153">
        <f t="shared" si="9"/>
        <v>4800</v>
      </c>
      <c r="N126" s="348" t="s">
        <v>246</v>
      </c>
      <c r="O126" s="154">
        <f t="shared" si="7"/>
        <v>1</v>
      </c>
      <c r="Q126" s="155" t="str">
        <f t="shared" si="8"/>
        <v>Steigerbouw 23060 (Eerste monteur steigerbouw)</v>
      </c>
    </row>
    <row r="127" spans="1:17" s="155" customFormat="1" ht="20.100000000000001" customHeight="1">
      <c r="A127" s="155">
        <f t="shared" si="5"/>
        <v>25127</v>
      </c>
      <c r="B127" s="148" t="str">
        <f t="shared" si="6"/>
        <v xml:space="preserve"> 7900</v>
      </c>
      <c r="C127" s="149">
        <v>23060</v>
      </c>
      <c r="D127" s="150"/>
      <c r="E127" s="151" t="s">
        <v>554</v>
      </c>
      <c r="F127" s="151">
        <v>25127</v>
      </c>
      <c r="G127" s="151"/>
      <c r="H127" s="151" t="s">
        <v>494</v>
      </c>
      <c r="I127" s="151" t="s">
        <v>556</v>
      </c>
      <c r="J127" s="151">
        <v>2</v>
      </c>
      <c r="K127" s="152">
        <v>1.3</v>
      </c>
      <c r="L127" s="347" t="s">
        <v>245</v>
      </c>
      <c r="M127" s="153">
        <f t="shared" si="9"/>
        <v>3200</v>
      </c>
      <c r="N127" s="348" t="s">
        <v>246</v>
      </c>
      <c r="O127" s="154">
        <f t="shared" si="7"/>
        <v>1</v>
      </c>
      <c r="Q127" s="155" t="str">
        <f t="shared" si="8"/>
        <v>Steigerbouw 23060 (Monteur steigerbouw)</v>
      </c>
    </row>
    <row r="128" spans="1:17" s="155" customFormat="1" ht="20.100000000000001" customHeight="1">
      <c r="A128" s="155">
        <f t="shared" si="5"/>
        <v>25128</v>
      </c>
      <c r="B128" s="148" t="str">
        <f t="shared" si="6"/>
        <v xml:space="preserve"> 7900</v>
      </c>
      <c r="C128" s="149">
        <v>23057</v>
      </c>
      <c r="D128" s="157"/>
      <c r="E128" s="151" t="s">
        <v>544</v>
      </c>
      <c r="F128" s="151">
        <v>25128</v>
      </c>
      <c r="G128" s="151"/>
      <c r="H128" s="151" t="s">
        <v>494</v>
      </c>
      <c r="I128" s="151" t="s">
        <v>557</v>
      </c>
      <c r="J128" s="151">
        <v>2</v>
      </c>
      <c r="K128" s="152">
        <v>1.3</v>
      </c>
      <c r="L128" s="347" t="s">
        <v>245</v>
      </c>
      <c r="M128" s="153">
        <f t="shared" si="9"/>
        <v>3200</v>
      </c>
      <c r="N128" s="348" t="s">
        <v>246</v>
      </c>
      <c r="O128" s="154">
        <f t="shared" si="7"/>
        <v>1</v>
      </c>
      <c r="Q128" s="155" t="str">
        <f t="shared" si="8"/>
        <v>Timmeren 23057 (Timmerman)</v>
      </c>
    </row>
    <row r="129" spans="1:17" s="155" customFormat="1" ht="20.100000000000001" customHeight="1">
      <c r="A129" s="155">
        <f t="shared" si="5"/>
        <v>25129</v>
      </c>
      <c r="B129" s="148" t="str">
        <f t="shared" si="6"/>
        <v xml:space="preserve"> 7900</v>
      </c>
      <c r="C129" s="159">
        <v>23196</v>
      </c>
      <c r="D129" s="150">
        <v>1.3</v>
      </c>
      <c r="E129" s="151" t="s">
        <v>558</v>
      </c>
      <c r="F129" s="151">
        <v>25129</v>
      </c>
      <c r="G129" s="151"/>
      <c r="H129" s="151" t="s">
        <v>494</v>
      </c>
      <c r="I129" s="151" t="s">
        <v>559</v>
      </c>
      <c r="J129" s="151">
        <v>2</v>
      </c>
      <c r="K129" s="152">
        <v>1.3</v>
      </c>
      <c r="L129" s="347" t="s">
        <v>245</v>
      </c>
      <c r="M129" s="153">
        <f t="shared" si="9"/>
        <v>3200</v>
      </c>
      <c r="N129" s="348" t="s">
        <v>246</v>
      </c>
      <c r="O129" s="154">
        <f t="shared" si="7"/>
        <v>1</v>
      </c>
      <c r="Q129" s="155" t="str">
        <f t="shared" si="8"/>
        <v>Voegen / gevelbehandelen 23196 (Gevelbehandelaar voegbedrijf)</v>
      </c>
    </row>
    <row r="130" spans="1:17" s="155" customFormat="1" ht="20.100000000000001" customHeight="1">
      <c r="A130" s="155">
        <f t="shared" si="5"/>
        <v>25130</v>
      </c>
      <c r="B130" s="148" t="str">
        <f t="shared" si="6"/>
        <v xml:space="preserve"> 7900</v>
      </c>
      <c r="C130" s="159">
        <v>23196</v>
      </c>
      <c r="D130" s="150"/>
      <c r="E130" s="151" t="s">
        <v>558</v>
      </c>
      <c r="F130" s="151">
        <v>25130</v>
      </c>
      <c r="G130" s="151"/>
      <c r="H130" s="151" t="s">
        <v>494</v>
      </c>
      <c r="I130" s="151" t="s">
        <v>560</v>
      </c>
      <c r="J130" s="151">
        <v>2</v>
      </c>
      <c r="K130" s="152">
        <v>1.3</v>
      </c>
      <c r="L130" s="347" t="s">
        <v>245</v>
      </c>
      <c r="M130" s="153">
        <f t="shared" si="9"/>
        <v>3200</v>
      </c>
      <c r="N130" s="348" t="s">
        <v>246</v>
      </c>
      <c r="O130" s="154">
        <f t="shared" si="7"/>
        <v>1</v>
      </c>
      <c r="Q130" s="155" t="str">
        <f t="shared" si="8"/>
        <v>Voegen / gevelbehandelen 23196 (Voeger)</v>
      </c>
    </row>
    <row r="131" spans="1:17" s="155" customFormat="1" ht="20.100000000000001" customHeight="1">
      <c r="A131" s="155">
        <f t="shared" ref="A131:A194" si="10">F131</f>
        <v>25131</v>
      </c>
      <c r="B131" s="148" t="str">
        <f t="shared" ref="B131:B194" si="11">MID(H131,LEN(H131)-5,5)</f>
        <v xml:space="preserve"> 7909</v>
      </c>
      <c r="C131" s="149">
        <v>23063</v>
      </c>
      <c r="D131" s="150">
        <v>1</v>
      </c>
      <c r="E131" s="151" t="s">
        <v>561</v>
      </c>
      <c r="F131" s="151">
        <v>25131</v>
      </c>
      <c r="G131" s="151"/>
      <c r="H131" s="151" t="s">
        <v>562</v>
      </c>
      <c r="I131" s="151" t="s">
        <v>563</v>
      </c>
      <c r="J131" s="151">
        <v>4</v>
      </c>
      <c r="K131" s="152">
        <v>1</v>
      </c>
      <c r="L131" s="347" t="s">
        <v>250</v>
      </c>
      <c r="M131" s="153">
        <f t="shared" si="9"/>
        <v>6400</v>
      </c>
      <c r="N131" s="348" t="s">
        <v>246</v>
      </c>
      <c r="O131" s="154">
        <f t="shared" ref="O131:O194" si="12">COUNTIF($F$3:$F$505,F131)</f>
        <v>1</v>
      </c>
      <c r="Q131" s="155" t="str">
        <f t="shared" ref="Q131:Q194" si="13">CONCATENATE(E131," ", C131," ","(",I131,")")</f>
        <v>Bibliotheken 23063 (Bibliotheekmedewerker)</v>
      </c>
    </row>
    <row r="132" spans="1:17" s="155" customFormat="1" ht="20.100000000000001" customHeight="1">
      <c r="A132" s="155">
        <f t="shared" si="10"/>
        <v>25132</v>
      </c>
      <c r="B132" s="148" t="str">
        <f t="shared" si="11"/>
        <v xml:space="preserve"> 7909</v>
      </c>
      <c r="C132" s="149">
        <v>23064</v>
      </c>
      <c r="D132" s="150">
        <v>1</v>
      </c>
      <c r="E132" s="151" t="s">
        <v>564</v>
      </c>
      <c r="F132" s="151">
        <v>25132</v>
      </c>
      <c r="G132" s="151"/>
      <c r="H132" s="151" t="s">
        <v>562</v>
      </c>
      <c r="I132" s="151" t="s">
        <v>565</v>
      </c>
      <c r="J132" s="151">
        <v>4</v>
      </c>
      <c r="K132" s="152">
        <v>1</v>
      </c>
      <c r="L132" s="347" t="s">
        <v>250</v>
      </c>
      <c r="M132" s="153">
        <f t="shared" ref="M132:M195" si="14">J132*1600</f>
        <v>6400</v>
      </c>
      <c r="N132" s="348" t="s">
        <v>246</v>
      </c>
      <c r="O132" s="154">
        <f t="shared" si="12"/>
        <v>1</v>
      </c>
      <c r="Q132" s="155" t="str">
        <f t="shared" si="13"/>
        <v>Commercie 23064 ((Junior) accountmanager)</v>
      </c>
    </row>
    <row r="133" spans="1:17" s="155" customFormat="1" ht="20.100000000000001" customHeight="1">
      <c r="A133" s="155">
        <f t="shared" si="10"/>
        <v>25133</v>
      </c>
      <c r="B133" s="148" t="str">
        <f t="shared" si="11"/>
        <v xml:space="preserve"> 7909</v>
      </c>
      <c r="C133" s="149">
        <v>23064</v>
      </c>
      <c r="D133" s="150"/>
      <c r="E133" s="151" t="s">
        <v>564</v>
      </c>
      <c r="F133" s="151">
        <v>25133</v>
      </c>
      <c r="G133" s="151"/>
      <c r="H133" s="151" t="s">
        <v>562</v>
      </c>
      <c r="I133" s="151" t="s">
        <v>566</v>
      </c>
      <c r="J133" s="151">
        <v>4</v>
      </c>
      <c r="K133" s="152">
        <v>1.1000000000000001</v>
      </c>
      <c r="L133" s="347" t="s">
        <v>250</v>
      </c>
      <c r="M133" s="153">
        <f t="shared" si="14"/>
        <v>6400</v>
      </c>
      <c r="N133" s="348" t="s">
        <v>246</v>
      </c>
      <c r="O133" s="154">
        <f t="shared" si="12"/>
        <v>1</v>
      </c>
      <c r="Q133" s="155" t="str">
        <f t="shared" si="13"/>
        <v>Commercie 23064 (Assistent-manager internationale handel)</v>
      </c>
    </row>
    <row r="134" spans="1:17" s="155" customFormat="1" ht="20.100000000000001" customHeight="1">
      <c r="A134" s="155">
        <f t="shared" si="10"/>
        <v>25134</v>
      </c>
      <c r="B134" s="148" t="str">
        <f t="shared" si="11"/>
        <v xml:space="preserve"> 7909</v>
      </c>
      <c r="C134" s="149">
        <v>23064</v>
      </c>
      <c r="D134" s="150"/>
      <c r="E134" s="151" t="s">
        <v>564</v>
      </c>
      <c r="F134" s="151">
        <v>25134</v>
      </c>
      <c r="G134" s="151"/>
      <c r="H134" s="151" t="s">
        <v>562</v>
      </c>
      <c r="I134" s="151" t="s">
        <v>567</v>
      </c>
      <c r="J134" s="151">
        <v>3</v>
      </c>
      <c r="K134" s="152">
        <v>1</v>
      </c>
      <c r="L134" s="347" t="s">
        <v>248</v>
      </c>
      <c r="M134" s="153">
        <f t="shared" si="14"/>
        <v>4800</v>
      </c>
      <c r="N134" s="348" t="s">
        <v>246</v>
      </c>
      <c r="O134" s="154">
        <f t="shared" si="12"/>
        <v>1</v>
      </c>
      <c r="Q134" s="155" t="str">
        <f t="shared" si="13"/>
        <v>Commercie 23064 (Commercieel medewerker)</v>
      </c>
    </row>
    <row r="135" spans="1:17" s="155" customFormat="1" ht="20.100000000000001" customHeight="1">
      <c r="A135" s="155">
        <f t="shared" si="10"/>
        <v>25135</v>
      </c>
      <c r="B135" s="148" t="str">
        <f t="shared" si="11"/>
        <v xml:space="preserve"> 7909</v>
      </c>
      <c r="C135" s="149">
        <v>23064</v>
      </c>
      <c r="D135" s="150"/>
      <c r="E135" s="151" t="s">
        <v>564</v>
      </c>
      <c r="F135" s="151">
        <v>25135</v>
      </c>
      <c r="G135" s="151"/>
      <c r="H135" s="151" t="s">
        <v>562</v>
      </c>
      <c r="I135" s="151" t="s">
        <v>568</v>
      </c>
      <c r="J135" s="151">
        <v>3</v>
      </c>
      <c r="K135" s="152">
        <v>1</v>
      </c>
      <c r="L135" s="347" t="s">
        <v>248</v>
      </c>
      <c r="M135" s="153">
        <f t="shared" si="14"/>
        <v>4800</v>
      </c>
      <c r="N135" s="348" t="s">
        <v>246</v>
      </c>
      <c r="O135" s="154">
        <f t="shared" si="12"/>
        <v>1</v>
      </c>
      <c r="Q135" s="155" t="str">
        <f t="shared" si="13"/>
        <v>Commercie 23064 (Contactcenter medewerker)</v>
      </c>
    </row>
    <row r="136" spans="1:17" s="155" customFormat="1" ht="20.100000000000001" customHeight="1">
      <c r="A136" s="155">
        <f t="shared" si="10"/>
        <v>25136</v>
      </c>
      <c r="B136" s="148" t="str">
        <f t="shared" si="11"/>
        <v xml:space="preserve"> 7909</v>
      </c>
      <c r="C136" s="149">
        <v>23064</v>
      </c>
      <c r="D136" s="150"/>
      <c r="E136" s="151" t="s">
        <v>564</v>
      </c>
      <c r="F136" s="151">
        <v>25136</v>
      </c>
      <c r="G136" s="151"/>
      <c r="H136" s="151" t="s">
        <v>562</v>
      </c>
      <c r="I136" s="151" t="s">
        <v>569</v>
      </c>
      <c r="J136" s="151">
        <v>4</v>
      </c>
      <c r="K136" s="152">
        <v>1</v>
      </c>
      <c r="L136" s="347" t="s">
        <v>250</v>
      </c>
      <c r="M136" s="153">
        <f t="shared" si="14"/>
        <v>6400</v>
      </c>
      <c r="N136" s="348" t="s">
        <v>246</v>
      </c>
      <c r="O136" s="154">
        <f t="shared" si="12"/>
        <v>1</v>
      </c>
      <c r="Q136" s="155" t="str">
        <f t="shared" si="13"/>
        <v>Commercie 23064 (Intercedent)</v>
      </c>
    </row>
    <row r="137" spans="1:17" s="155" customFormat="1" ht="20.100000000000001" customHeight="1">
      <c r="A137" s="155">
        <f t="shared" si="10"/>
        <v>25137</v>
      </c>
      <c r="B137" s="148" t="str">
        <f t="shared" si="11"/>
        <v xml:space="preserve"> 7909</v>
      </c>
      <c r="C137" s="149">
        <v>23064</v>
      </c>
      <c r="D137" s="150"/>
      <c r="E137" s="151" t="s">
        <v>564</v>
      </c>
      <c r="F137" s="151">
        <v>25137</v>
      </c>
      <c r="G137" s="151"/>
      <c r="H137" s="151" t="s">
        <v>562</v>
      </c>
      <c r="I137" s="151" t="s">
        <v>570</v>
      </c>
      <c r="J137" s="151">
        <v>4</v>
      </c>
      <c r="K137" s="152">
        <v>1.1000000000000001</v>
      </c>
      <c r="L137" s="347" t="s">
        <v>250</v>
      </c>
      <c r="M137" s="153">
        <f t="shared" si="14"/>
        <v>6400</v>
      </c>
      <c r="N137" s="348" t="s">
        <v>246</v>
      </c>
      <c r="O137" s="154">
        <f t="shared" si="12"/>
        <v>1</v>
      </c>
      <c r="Q137" s="155" t="str">
        <f t="shared" si="13"/>
        <v>Commercie 23064 (Vestigingsmanager groothandel)</v>
      </c>
    </row>
    <row r="138" spans="1:17" s="155" customFormat="1" ht="20.100000000000001" customHeight="1">
      <c r="A138" s="155">
        <f t="shared" si="10"/>
        <v>25138</v>
      </c>
      <c r="B138" s="148" t="str">
        <f t="shared" si="11"/>
        <v xml:space="preserve"> 7909</v>
      </c>
      <c r="C138" s="149">
        <v>23065</v>
      </c>
      <c r="D138" s="150">
        <v>1</v>
      </c>
      <c r="E138" s="151" t="s">
        <v>571</v>
      </c>
      <c r="F138" s="151">
        <v>25138</v>
      </c>
      <c r="G138" s="151"/>
      <c r="H138" s="151" t="s">
        <v>562</v>
      </c>
      <c r="I138" s="151" t="s">
        <v>572</v>
      </c>
      <c r="J138" s="151">
        <v>4</v>
      </c>
      <c r="K138" s="152">
        <v>1</v>
      </c>
      <c r="L138" s="347" t="s">
        <v>250</v>
      </c>
      <c r="M138" s="153">
        <f t="shared" si="14"/>
        <v>6400</v>
      </c>
      <c r="N138" s="348" t="s">
        <v>246</v>
      </c>
      <c r="O138" s="154">
        <f t="shared" si="12"/>
        <v>1</v>
      </c>
      <c r="Q138" s="155" t="str">
        <f t="shared" si="13"/>
        <v>Financieel administratieve beroepen 23065 (Bedrijfsadministrateur)</v>
      </c>
    </row>
    <row r="139" spans="1:17" s="155" customFormat="1" ht="20.100000000000001" customHeight="1">
      <c r="A139" s="155">
        <f t="shared" si="10"/>
        <v>25139</v>
      </c>
      <c r="B139" s="148" t="str">
        <f t="shared" si="11"/>
        <v xml:space="preserve"> 7909</v>
      </c>
      <c r="C139" s="149">
        <v>23065</v>
      </c>
      <c r="D139" s="150"/>
      <c r="E139" s="151" t="s">
        <v>571</v>
      </c>
      <c r="F139" s="151">
        <v>25139</v>
      </c>
      <c r="G139" s="151"/>
      <c r="H139" s="151" t="s">
        <v>562</v>
      </c>
      <c r="I139" s="151" t="s">
        <v>573</v>
      </c>
      <c r="J139" s="151">
        <v>3</v>
      </c>
      <c r="K139" s="152">
        <v>1</v>
      </c>
      <c r="L139" s="347" t="s">
        <v>248</v>
      </c>
      <c r="M139" s="153">
        <f t="shared" si="14"/>
        <v>4800</v>
      </c>
      <c r="N139" s="348" t="s">
        <v>246</v>
      </c>
      <c r="O139" s="154">
        <f t="shared" si="12"/>
        <v>1</v>
      </c>
      <c r="Q139" s="155" t="str">
        <f t="shared" si="13"/>
        <v>Financieel administratieve beroepen 23065 (Financieel administratief medewerker)</v>
      </c>
    </row>
    <row r="140" spans="1:17" s="155" customFormat="1" ht="20.100000000000001" customHeight="1">
      <c r="A140" s="155">
        <f t="shared" si="10"/>
        <v>25140</v>
      </c>
      <c r="B140" s="148" t="str">
        <f t="shared" si="11"/>
        <v xml:space="preserve"> 7909</v>
      </c>
      <c r="C140" s="149">
        <v>23065</v>
      </c>
      <c r="D140" s="150"/>
      <c r="E140" s="151" t="s">
        <v>571</v>
      </c>
      <c r="F140" s="151">
        <v>25140</v>
      </c>
      <c r="G140" s="151"/>
      <c r="H140" s="151" t="s">
        <v>562</v>
      </c>
      <c r="I140" s="151" t="s">
        <v>574</v>
      </c>
      <c r="J140" s="151">
        <v>4</v>
      </c>
      <c r="K140" s="152">
        <v>1</v>
      </c>
      <c r="L140" s="347" t="s">
        <v>250</v>
      </c>
      <c r="M140" s="153">
        <f t="shared" si="14"/>
        <v>6400</v>
      </c>
      <c r="N140" s="348" t="s">
        <v>246</v>
      </c>
      <c r="O140" s="154">
        <f t="shared" si="12"/>
        <v>1</v>
      </c>
      <c r="Q140" s="155" t="str">
        <f t="shared" si="13"/>
        <v>Financieel administratieve beroepen 23065 (Junior assistent-accountant)</v>
      </c>
    </row>
    <row r="141" spans="1:17" s="155" customFormat="1" ht="20.100000000000001" customHeight="1">
      <c r="A141" s="155">
        <f t="shared" si="10"/>
        <v>25141</v>
      </c>
      <c r="B141" s="148" t="str">
        <f t="shared" si="11"/>
        <v xml:space="preserve"> 7909</v>
      </c>
      <c r="C141" s="149">
        <v>23190</v>
      </c>
      <c r="D141" s="150">
        <v>1</v>
      </c>
      <c r="E141" s="151" t="s">
        <v>575</v>
      </c>
      <c r="F141" s="151">
        <v>25141</v>
      </c>
      <c r="G141" s="151"/>
      <c r="H141" s="151" t="s">
        <v>562</v>
      </c>
      <c r="I141" s="151" t="s">
        <v>576</v>
      </c>
      <c r="J141" s="151">
        <v>4</v>
      </c>
      <c r="K141" s="152">
        <v>1</v>
      </c>
      <c r="L141" s="347" t="s">
        <v>250</v>
      </c>
      <c r="M141" s="153">
        <f t="shared" si="14"/>
        <v>6400</v>
      </c>
      <c r="N141" s="348" t="s">
        <v>246</v>
      </c>
      <c r="O141" s="154">
        <f t="shared" si="12"/>
        <v>1</v>
      </c>
      <c r="Q141" s="155" t="str">
        <f t="shared" si="13"/>
        <v>Financiële dienstverlening 23190 (Adviseur Bancaire Diensten)</v>
      </c>
    </row>
    <row r="142" spans="1:17" s="155" customFormat="1" ht="20.100000000000001" customHeight="1">
      <c r="A142" s="155">
        <f t="shared" si="10"/>
        <v>25142</v>
      </c>
      <c r="B142" s="148" t="str">
        <f t="shared" si="11"/>
        <v xml:space="preserve"> 7909</v>
      </c>
      <c r="C142" s="149">
        <v>23190</v>
      </c>
      <c r="D142" s="150"/>
      <c r="E142" s="151" t="s">
        <v>575</v>
      </c>
      <c r="F142" s="151">
        <v>25142</v>
      </c>
      <c r="G142" s="151"/>
      <c r="H142" s="151" t="s">
        <v>562</v>
      </c>
      <c r="I142" s="151" t="s">
        <v>577</v>
      </c>
      <c r="J142" s="151">
        <v>4</v>
      </c>
      <c r="K142" s="152">
        <v>1</v>
      </c>
      <c r="L142" s="347" t="s">
        <v>250</v>
      </c>
      <c r="M142" s="153">
        <f t="shared" si="14"/>
        <v>6400</v>
      </c>
      <c r="N142" s="348" t="s">
        <v>246</v>
      </c>
      <c r="O142" s="154">
        <f t="shared" si="12"/>
        <v>1</v>
      </c>
      <c r="Q142" s="155" t="str">
        <f t="shared" si="13"/>
        <v>Financiële dienstverlening 23190 (Adviseur Inkomensverzekeringen)</v>
      </c>
    </row>
    <row r="143" spans="1:17" s="155" customFormat="1" ht="20.100000000000001" customHeight="1">
      <c r="A143" s="155">
        <f t="shared" si="10"/>
        <v>25143</v>
      </c>
      <c r="B143" s="148" t="str">
        <f t="shared" si="11"/>
        <v xml:space="preserve"> 7909</v>
      </c>
      <c r="C143" s="149">
        <v>23190</v>
      </c>
      <c r="D143" s="150"/>
      <c r="E143" s="151" t="s">
        <v>575</v>
      </c>
      <c r="F143" s="151">
        <v>25143</v>
      </c>
      <c r="G143" s="151"/>
      <c r="H143" s="151" t="s">
        <v>562</v>
      </c>
      <c r="I143" s="151" t="s">
        <v>578</v>
      </c>
      <c r="J143" s="151">
        <v>4</v>
      </c>
      <c r="K143" s="152">
        <v>1</v>
      </c>
      <c r="L143" s="347" t="s">
        <v>250</v>
      </c>
      <c r="M143" s="153">
        <f t="shared" si="14"/>
        <v>6400</v>
      </c>
      <c r="N143" s="348" t="s">
        <v>246</v>
      </c>
      <c r="O143" s="154">
        <f t="shared" si="12"/>
        <v>1</v>
      </c>
      <c r="Q143" s="155" t="str">
        <f t="shared" si="13"/>
        <v>Financiële dienstverlening 23190 (Adviseur Schadeverzekeringen)</v>
      </c>
    </row>
    <row r="144" spans="1:17" s="155" customFormat="1" ht="20.100000000000001" customHeight="1">
      <c r="A144" s="155">
        <f t="shared" si="10"/>
        <v>25144</v>
      </c>
      <c r="B144" s="148" t="str">
        <f t="shared" si="11"/>
        <v xml:space="preserve"> 7909</v>
      </c>
      <c r="C144" s="149">
        <v>23190</v>
      </c>
      <c r="D144" s="150"/>
      <c r="E144" s="151" t="s">
        <v>575</v>
      </c>
      <c r="F144" s="151">
        <v>25144</v>
      </c>
      <c r="G144" s="151"/>
      <c r="H144" s="151" t="s">
        <v>562</v>
      </c>
      <c r="I144" s="151" t="s">
        <v>579</v>
      </c>
      <c r="J144" s="151">
        <v>4</v>
      </c>
      <c r="K144" s="152">
        <v>1</v>
      </c>
      <c r="L144" s="347" t="s">
        <v>250</v>
      </c>
      <c r="M144" s="153">
        <f t="shared" si="14"/>
        <v>6400</v>
      </c>
      <c r="N144" s="348" t="s">
        <v>246</v>
      </c>
      <c r="O144" s="154">
        <f t="shared" si="12"/>
        <v>1</v>
      </c>
      <c r="Q144" s="155" t="str">
        <f t="shared" si="13"/>
        <v>Financiële dienstverlening 23190 (Adviseur Vermogen)</v>
      </c>
    </row>
    <row r="145" spans="1:17" s="155" customFormat="1" ht="20.100000000000001" customHeight="1">
      <c r="A145" s="155">
        <f t="shared" si="10"/>
        <v>25145</v>
      </c>
      <c r="B145" s="148" t="str">
        <f t="shared" si="11"/>
        <v xml:space="preserve"> 7909</v>
      </c>
      <c r="C145" s="149">
        <v>23066</v>
      </c>
      <c r="D145" s="150">
        <v>1</v>
      </c>
      <c r="E145" s="151" t="s">
        <v>580</v>
      </c>
      <c r="F145" s="151">
        <v>25145</v>
      </c>
      <c r="G145" s="151"/>
      <c r="H145" s="151" t="s">
        <v>562</v>
      </c>
      <c r="I145" s="151" t="s">
        <v>581</v>
      </c>
      <c r="J145" s="151">
        <v>4</v>
      </c>
      <c r="K145" s="152">
        <v>1</v>
      </c>
      <c r="L145" s="347" t="s">
        <v>250</v>
      </c>
      <c r="M145" s="153">
        <f t="shared" si="14"/>
        <v>6400</v>
      </c>
      <c r="N145" s="348" t="s">
        <v>246</v>
      </c>
      <c r="O145" s="154">
        <f t="shared" si="12"/>
        <v>1</v>
      </c>
      <c r="Q145" s="155" t="str">
        <f t="shared" si="13"/>
        <v>Juridisch-administratieve beroepen 23066 (Juridisch-administratief dienstverlener)</v>
      </c>
    </row>
    <row r="146" spans="1:17" s="155" customFormat="1" ht="20.100000000000001" customHeight="1">
      <c r="A146" s="155">
        <f t="shared" si="10"/>
        <v>25146</v>
      </c>
      <c r="B146" s="148" t="str">
        <f t="shared" si="11"/>
        <v xml:space="preserve"> 7909</v>
      </c>
      <c r="C146" s="149">
        <v>23066</v>
      </c>
      <c r="D146" s="150"/>
      <c r="E146" s="151" t="s">
        <v>580</v>
      </c>
      <c r="F146" s="151">
        <v>25146</v>
      </c>
      <c r="G146" s="151"/>
      <c r="H146" s="151" t="s">
        <v>562</v>
      </c>
      <c r="I146" s="151" t="s">
        <v>582</v>
      </c>
      <c r="J146" s="151">
        <v>4</v>
      </c>
      <c r="K146" s="152">
        <v>1</v>
      </c>
      <c r="L146" s="347" t="s">
        <v>250</v>
      </c>
      <c r="M146" s="153">
        <f t="shared" si="14"/>
        <v>6400</v>
      </c>
      <c r="N146" s="348" t="s">
        <v>246</v>
      </c>
      <c r="O146" s="154">
        <f t="shared" si="12"/>
        <v>1</v>
      </c>
      <c r="Q146" s="155" t="str">
        <f t="shared" si="13"/>
        <v>Juridisch-administratieve beroepen 23066 (Medewerker human resource management (HRM))</v>
      </c>
    </row>
    <row r="147" spans="1:17" s="155" customFormat="1" ht="20.100000000000001" customHeight="1">
      <c r="A147" s="155">
        <f t="shared" si="10"/>
        <v>25147</v>
      </c>
      <c r="B147" s="148" t="str">
        <f t="shared" si="11"/>
        <v xml:space="preserve"> 7909</v>
      </c>
      <c r="C147" s="149">
        <v>23067</v>
      </c>
      <c r="D147" s="150">
        <v>1</v>
      </c>
      <c r="E147" s="151" t="s">
        <v>583</v>
      </c>
      <c r="F147" s="151">
        <v>25147</v>
      </c>
      <c r="G147" s="151"/>
      <c r="H147" s="151" t="s">
        <v>562</v>
      </c>
      <c r="I147" s="151" t="s">
        <v>584</v>
      </c>
      <c r="J147" s="151">
        <v>4</v>
      </c>
      <c r="K147" s="152">
        <v>1</v>
      </c>
      <c r="L147" s="347" t="s">
        <v>250</v>
      </c>
      <c r="M147" s="153">
        <f t="shared" si="14"/>
        <v>6400</v>
      </c>
      <c r="N147" s="348" t="s">
        <v>246</v>
      </c>
      <c r="O147" s="154">
        <f t="shared" si="12"/>
        <v>1</v>
      </c>
      <c r="Q147" s="155" t="str">
        <f t="shared" si="13"/>
        <v>Marketing, communicatie en evenementen 23067 (Medewerker evenementenorganisatie)</v>
      </c>
    </row>
    <row r="148" spans="1:17" s="155" customFormat="1" ht="20.100000000000001" customHeight="1">
      <c r="A148" s="155">
        <f t="shared" si="10"/>
        <v>25148</v>
      </c>
      <c r="B148" s="148" t="str">
        <f t="shared" si="11"/>
        <v xml:space="preserve"> 7909</v>
      </c>
      <c r="C148" s="149">
        <v>23067</v>
      </c>
      <c r="D148" s="150"/>
      <c r="E148" s="151" t="s">
        <v>583</v>
      </c>
      <c r="F148" s="151">
        <v>25148</v>
      </c>
      <c r="G148" s="151"/>
      <c r="H148" s="151" t="s">
        <v>562</v>
      </c>
      <c r="I148" s="151" t="s">
        <v>585</v>
      </c>
      <c r="J148" s="151">
        <v>4</v>
      </c>
      <c r="K148" s="152">
        <v>1</v>
      </c>
      <c r="L148" s="347" t="s">
        <v>250</v>
      </c>
      <c r="M148" s="153">
        <f t="shared" si="14"/>
        <v>6400</v>
      </c>
      <c r="N148" s="348" t="s">
        <v>246</v>
      </c>
      <c r="O148" s="154">
        <f t="shared" si="12"/>
        <v>1</v>
      </c>
      <c r="Q148" s="155" t="str">
        <f t="shared" si="13"/>
        <v>Marketing, communicatie en evenementen 23067 (Medewerker marketing en communicatie)</v>
      </c>
    </row>
    <row r="149" spans="1:17" s="155" customFormat="1" ht="20.100000000000001" customHeight="1">
      <c r="A149" s="155">
        <f t="shared" si="10"/>
        <v>25149</v>
      </c>
      <c r="B149" s="148" t="str">
        <f t="shared" si="11"/>
        <v xml:space="preserve"> 7909</v>
      </c>
      <c r="C149" s="149">
        <v>23068</v>
      </c>
      <c r="D149" s="150">
        <v>1</v>
      </c>
      <c r="E149" s="151" t="s">
        <v>586</v>
      </c>
      <c r="F149" s="151">
        <v>25149</v>
      </c>
      <c r="G149" s="151"/>
      <c r="H149" s="151" t="s">
        <v>562</v>
      </c>
      <c r="I149" s="151" t="s">
        <v>587</v>
      </c>
      <c r="J149" s="151">
        <v>2</v>
      </c>
      <c r="K149" s="152">
        <v>1</v>
      </c>
      <c r="L149" s="347" t="s">
        <v>245</v>
      </c>
      <c r="M149" s="153">
        <f t="shared" si="14"/>
        <v>3200</v>
      </c>
      <c r="N149" s="348" t="s">
        <v>246</v>
      </c>
      <c r="O149" s="154">
        <f t="shared" si="12"/>
        <v>1</v>
      </c>
      <c r="Q149" s="155" t="str">
        <f t="shared" si="13"/>
        <v>Ondersteunende administratieve beroepen 23068 (Medewerker (financiële) administratie)</v>
      </c>
    </row>
    <row r="150" spans="1:17" s="155" customFormat="1" ht="20.100000000000001" customHeight="1">
      <c r="A150" s="155">
        <f t="shared" si="10"/>
        <v>25150</v>
      </c>
      <c r="B150" s="148" t="str">
        <f t="shared" si="11"/>
        <v xml:space="preserve"> 7909</v>
      </c>
      <c r="C150" s="149">
        <v>23068</v>
      </c>
      <c r="D150" s="150"/>
      <c r="E150" s="151" t="s">
        <v>586</v>
      </c>
      <c r="F150" s="151">
        <v>25150</v>
      </c>
      <c r="G150" s="151"/>
      <c r="H150" s="151" t="s">
        <v>562</v>
      </c>
      <c r="I150" s="151" t="s">
        <v>588</v>
      </c>
      <c r="J150" s="151">
        <v>2</v>
      </c>
      <c r="K150" s="152">
        <v>1</v>
      </c>
      <c r="L150" s="347" t="s">
        <v>245</v>
      </c>
      <c r="M150" s="153">
        <f t="shared" si="14"/>
        <v>3200</v>
      </c>
      <c r="N150" s="348" t="s">
        <v>246</v>
      </c>
      <c r="O150" s="154">
        <f t="shared" si="12"/>
        <v>1</v>
      </c>
      <c r="Q150" s="155" t="str">
        <f t="shared" si="13"/>
        <v>Ondersteunende administratieve beroepen 23068 (Medewerker secretariaat en receptie)</v>
      </c>
    </row>
    <row r="151" spans="1:17" s="155" customFormat="1" ht="20.100000000000001" customHeight="1">
      <c r="A151" s="155">
        <f t="shared" si="10"/>
        <v>25151</v>
      </c>
      <c r="B151" s="148" t="str">
        <f t="shared" si="11"/>
        <v xml:space="preserve"> 7909</v>
      </c>
      <c r="C151" s="149">
        <v>23069</v>
      </c>
      <c r="D151" s="150">
        <v>1</v>
      </c>
      <c r="E151" s="151" t="s">
        <v>589</v>
      </c>
      <c r="F151" s="151">
        <v>25151</v>
      </c>
      <c r="G151" s="151"/>
      <c r="H151" s="151" t="s">
        <v>562</v>
      </c>
      <c r="I151" s="151" t="s">
        <v>590</v>
      </c>
      <c r="J151" s="151">
        <v>4</v>
      </c>
      <c r="K151" s="152">
        <v>1</v>
      </c>
      <c r="L151" s="347" t="s">
        <v>250</v>
      </c>
      <c r="M151" s="153">
        <f t="shared" si="14"/>
        <v>6400</v>
      </c>
      <c r="N151" s="348" t="s">
        <v>246</v>
      </c>
      <c r="O151" s="154">
        <f t="shared" si="12"/>
        <v>1</v>
      </c>
      <c r="Q151" s="155" t="str">
        <f t="shared" si="13"/>
        <v>Secretariële beroepen 23069 (Managementassistent/directiesecretaresse)</v>
      </c>
    </row>
    <row r="152" spans="1:17" s="155" customFormat="1" ht="20.100000000000001" customHeight="1">
      <c r="A152" s="155">
        <f t="shared" si="10"/>
        <v>25152</v>
      </c>
      <c r="B152" s="148" t="str">
        <f t="shared" si="11"/>
        <v xml:space="preserve"> 7909</v>
      </c>
      <c r="C152" s="149">
        <v>23069</v>
      </c>
      <c r="D152" s="150"/>
      <c r="E152" s="151" t="s">
        <v>589</v>
      </c>
      <c r="F152" s="151">
        <v>25152</v>
      </c>
      <c r="G152" s="151"/>
      <c r="H152" s="151" t="s">
        <v>562</v>
      </c>
      <c r="I152" s="151" t="s">
        <v>591</v>
      </c>
      <c r="J152" s="151">
        <v>3</v>
      </c>
      <c r="K152" s="152">
        <v>1</v>
      </c>
      <c r="L152" s="347" t="s">
        <v>248</v>
      </c>
      <c r="M152" s="153">
        <f t="shared" si="14"/>
        <v>4800</v>
      </c>
      <c r="N152" s="348" t="s">
        <v>246</v>
      </c>
      <c r="O152" s="154">
        <f t="shared" si="12"/>
        <v>1</v>
      </c>
      <c r="Q152" s="155" t="str">
        <f t="shared" si="13"/>
        <v>Secretariële beroepen 23069 (Secretaresse)</v>
      </c>
    </row>
    <row r="153" spans="1:17" s="155" customFormat="1" ht="20.100000000000001" customHeight="1">
      <c r="A153" s="155">
        <f t="shared" si="10"/>
        <v>25153</v>
      </c>
      <c r="B153" s="148" t="str">
        <f t="shared" si="11"/>
        <v xml:space="preserve"> 7908</v>
      </c>
      <c r="C153" s="149">
        <v>23070</v>
      </c>
      <c r="D153" s="150">
        <v>1.1000000000000001</v>
      </c>
      <c r="E153" s="171" t="s">
        <v>296</v>
      </c>
      <c r="F153" s="171">
        <v>25153</v>
      </c>
      <c r="G153" s="171"/>
      <c r="H153" s="171" t="s">
        <v>592</v>
      </c>
      <c r="I153" s="171" t="s">
        <v>593</v>
      </c>
      <c r="J153" s="171">
        <v>3</v>
      </c>
      <c r="K153" s="152">
        <v>1.1000000000000001</v>
      </c>
      <c r="L153" s="347" t="s">
        <v>248</v>
      </c>
      <c r="M153" s="153">
        <f t="shared" si="14"/>
        <v>4800</v>
      </c>
      <c r="N153" s="348" t="s">
        <v>246</v>
      </c>
      <c r="O153" s="154">
        <f t="shared" si="12"/>
        <v>1</v>
      </c>
      <c r="Q153" s="155" t="str">
        <f t="shared" si="13"/>
        <v>Advies en leiding in de verkoop 23070 (Eerste verkoper )</v>
      </c>
    </row>
    <row r="154" spans="1:17" s="155" customFormat="1" ht="20.100000000000001" customHeight="1">
      <c r="A154" s="155">
        <f t="shared" si="10"/>
        <v>25154</v>
      </c>
      <c r="B154" s="148" t="str">
        <f t="shared" si="11"/>
        <v xml:space="preserve"> 7908</v>
      </c>
      <c r="C154" s="149">
        <v>23070</v>
      </c>
      <c r="D154" s="150"/>
      <c r="E154" s="171" t="s">
        <v>296</v>
      </c>
      <c r="F154" s="171">
        <v>25154</v>
      </c>
      <c r="G154" s="171"/>
      <c r="H154" s="171" t="s">
        <v>592</v>
      </c>
      <c r="I154" s="171" t="s">
        <v>594</v>
      </c>
      <c r="J154" s="171">
        <v>3</v>
      </c>
      <c r="K154" s="152">
        <v>1.1000000000000001</v>
      </c>
      <c r="L154" s="347" t="s">
        <v>248</v>
      </c>
      <c r="M154" s="153">
        <f t="shared" si="14"/>
        <v>4800</v>
      </c>
      <c r="N154" s="348" t="s">
        <v>246</v>
      </c>
      <c r="O154" s="154">
        <f t="shared" si="12"/>
        <v>1</v>
      </c>
      <c r="Q154" s="155" t="str">
        <f t="shared" si="13"/>
        <v>Advies en leiding in de verkoop 23070 (Verkoopadviseur )</v>
      </c>
    </row>
    <row r="155" spans="1:17" s="155" customFormat="1" ht="20.100000000000001" customHeight="1">
      <c r="A155" s="155">
        <f t="shared" si="10"/>
        <v>25155</v>
      </c>
      <c r="B155" s="148" t="str">
        <f t="shared" si="11"/>
        <v xml:space="preserve"> 7908</v>
      </c>
      <c r="C155" s="149">
        <v>23070</v>
      </c>
      <c r="D155" s="150"/>
      <c r="E155" s="171" t="s">
        <v>296</v>
      </c>
      <c r="F155" s="171">
        <v>25155</v>
      </c>
      <c r="G155" s="171"/>
      <c r="H155" s="171" t="s">
        <v>592</v>
      </c>
      <c r="I155" s="171" t="s">
        <v>595</v>
      </c>
      <c r="J155" s="171">
        <v>3</v>
      </c>
      <c r="K155" s="152">
        <v>1.1000000000000001</v>
      </c>
      <c r="L155" s="347" t="s">
        <v>248</v>
      </c>
      <c r="M155" s="153">
        <f t="shared" si="14"/>
        <v>4800</v>
      </c>
      <c r="N155" s="348" t="s">
        <v>246</v>
      </c>
      <c r="O155" s="154">
        <f t="shared" si="12"/>
        <v>1</v>
      </c>
      <c r="Q155" s="155" t="str">
        <f t="shared" si="13"/>
        <v>Advies en leiding in de verkoop 23070 (Verkoopspecialist)</v>
      </c>
    </row>
    <row r="156" spans="1:17" s="155" customFormat="1" ht="20.100000000000001" customHeight="1">
      <c r="A156" s="155">
        <f t="shared" si="10"/>
        <v>25158</v>
      </c>
      <c r="B156" s="148" t="str">
        <f t="shared" si="11"/>
        <v xml:space="preserve"> 7908</v>
      </c>
      <c r="C156" s="149">
        <v>23073</v>
      </c>
      <c r="D156" s="150">
        <v>1.3</v>
      </c>
      <c r="E156" s="151" t="s">
        <v>596</v>
      </c>
      <c r="F156" s="151">
        <v>25158</v>
      </c>
      <c r="G156" s="151"/>
      <c r="H156" s="151" t="s">
        <v>592</v>
      </c>
      <c r="I156" s="151" t="s">
        <v>597</v>
      </c>
      <c r="J156" s="151">
        <v>4</v>
      </c>
      <c r="K156" s="152">
        <v>1.3</v>
      </c>
      <c r="L156" s="347" t="s">
        <v>250</v>
      </c>
      <c r="M156" s="153">
        <f t="shared" si="14"/>
        <v>6400</v>
      </c>
      <c r="N156" s="348" t="s">
        <v>246</v>
      </c>
      <c r="O156" s="154">
        <f t="shared" si="12"/>
        <v>1</v>
      </c>
      <c r="Q156" s="155" t="str">
        <f t="shared" si="13"/>
        <v>Interieuradvies 23073 (Interieuradviseur)</v>
      </c>
    </row>
    <row r="157" spans="1:17" s="155" customFormat="1" ht="20.100000000000001" customHeight="1">
      <c r="A157" s="155">
        <f t="shared" si="10"/>
        <v>25159</v>
      </c>
      <c r="B157" s="148" t="str">
        <f t="shared" si="11"/>
        <v xml:space="preserve"> 7908</v>
      </c>
      <c r="C157" s="149">
        <v>23074</v>
      </c>
      <c r="D157" s="150">
        <v>1.4</v>
      </c>
      <c r="E157" s="151" t="s">
        <v>598</v>
      </c>
      <c r="F157" s="151">
        <v>25159</v>
      </c>
      <c r="G157" s="151"/>
      <c r="H157" s="151" t="s">
        <v>592</v>
      </c>
      <c r="I157" s="151" t="s">
        <v>599</v>
      </c>
      <c r="J157" s="151">
        <v>2</v>
      </c>
      <c r="K157" s="152">
        <v>1.4</v>
      </c>
      <c r="L157" s="347" t="s">
        <v>245</v>
      </c>
      <c r="M157" s="153">
        <f t="shared" si="14"/>
        <v>3200</v>
      </c>
      <c r="N157" s="348" t="s">
        <v>246</v>
      </c>
      <c r="O157" s="154">
        <f t="shared" si="12"/>
        <v>1</v>
      </c>
      <c r="Q157" s="155" t="str">
        <f t="shared" si="13"/>
        <v>Kleding-, confectie- en veranderatelier 23074 (Basismedewerker mode)</v>
      </c>
    </row>
    <row r="158" spans="1:17" s="155" customFormat="1" ht="20.100000000000001" customHeight="1">
      <c r="A158" s="155">
        <f t="shared" si="10"/>
        <v>25160</v>
      </c>
      <c r="B158" s="148" t="str">
        <f t="shared" si="11"/>
        <v xml:space="preserve"> 7908</v>
      </c>
      <c r="C158" s="149">
        <v>23075</v>
      </c>
      <c r="D158" s="150">
        <v>1.1000000000000001</v>
      </c>
      <c r="E158" s="151" t="s">
        <v>600</v>
      </c>
      <c r="F158" s="151">
        <v>25160</v>
      </c>
      <c r="G158" s="151"/>
      <c r="H158" s="151" t="s">
        <v>592</v>
      </c>
      <c r="I158" s="151" t="s">
        <v>601</v>
      </c>
      <c r="J158" s="151">
        <v>4</v>
      </c>
      <c r="K158" s="152">
        <v>1.1000000000000001</v>
      </c>
      <c r="L158" s="347" t="s">
        <v>602</v>
      </c>
      <c r="M158" s="153">
        <f t="shared" si="14"/>
        <v>6400</v>
      </c>
      <c r="N158" s="348" t="s">
        <v>246</v>
      </c>
      <c r="O158" s="154">
        <f t="shared" si="12"/>
        <v>1</v>
      </c>
      <c r="Q158" s="155" t="str">
        <f t="shared" si="13"/>
        <v>Leidinggeven op basis van vakmanschap 23075 (Leidinggevende team/afdeling/project)</v>
      </c>
    </row>
    <row r="159" spans="1:17" s="155" customFormat="1" ht="20.100000000000001" customHeight="1">
      <c r="A159" s="155">
        <f t="shared" si="10"/>
        <v>25161</v>
      </c>
      <c r="B159" s="148" t="str">
        <f t="shared" si="11"/>
        <v xml:space="preserve"> 7908</v>
      </c>
      <c r="C159" s="149">
        <v>23075</v>
      </c>
      <c r="D159" s="150"/>
      <c r="E159" s="151" t="s">
        <v>600</v>
      </c>
      <c r="F159" s="151">
        <v>25161</v>
      </c>
      <c r="G159" s="151"/>
      <c r="H159" s="151" t="s">
        <v>592</v>
      </c>
      <c r="I159" s="151" t="s">
        <v>603</v>
      </c>
      <c r="J159" s="151">
        <v>4</v>
      </c>
      <c r="K159" s="152">
        <v>1.1000000000000001</v>
      </c>
      <c r="L159" s="347" t="s">
        <v>602</v>
      </c>
      <c r="M159" s="153">
        <f t="shared" si="14"/>
        <v>6400</v>
      </c>
      <c r="N159" s="348" t="s">
        <v>246</v>
      </c>
      <c r="O159" s="154">
        <f t="shared" si="12"/>
        <v>1</v>
      </c>
      <c r="Q159" s="155" t="str">
        <f t="shared" si="13"/>
        <v>Leidinggeven op basis van vakmanschap 23075 (Technisch Leidinggevende)</v>
      </c>
    </row>
    <row r="160" spans="1:17" s="155" customFormat="1" ht="20.100000000000001" customHeight="1">
      <c r="A160" s="155">
        <f t="shared" si="10"/>
        <v>25162</v>
      </c>
      <c r="B160" s="148" t="str">
        <f t="shared" si="11"/>
        <v xml:space="preserve"> 7908</v>
      </c>
      <c r="C160" s="149">
        <v>23076</v>
      </c>
      <c r="D160" s="150">
        <v>1.1000000000000001</v>
      </c>
      <c r="E160" s="151" t="s">
        <v>604</v>
      </c>
      <c r="F160" s="151">
        <v>25162</v>
      </c>
      <c r="G160" s="151"/>
      <c r="H160" s="151" t="s">
        <v>592</v>
      </c>
      <c r="I160" s="151" t="s">
        <v>605</v>
      </c>
      <c r="J160" s="151">
        <v>4</v>
      </c>
      <c r="K160" s="152">
        <v>1.1000000000000001</v>
      </c>
      <c r="L160" s="347" t="s">
        <v>250</v>
      </c>
      <c r="M160" s="153">
        <f t="shared" si="14"/>
        <v>6400</v>
      </c>
      <c r="N160" s="348" t="s">
        <v>246</v>
      </c>
      <c r="O160" s="154">
        <f t="shared" si="12"/>
        <v>1</v>
      </c>
      <c r="Q160" s="155" t="str">
        <f t="shared" si="13"/>
        <v>Management retail 23076 (Manager retail)</v>
      </c>
    </row>
    <row r="161" spans="1:17" s="155" customFormat="1" ht="20.100000000000001" customHeight="1">
      <c r="A161" s="155">
        <f t="shared" si="10"/>
        <v>25163</v>
      </c>
      <c r="B161" s="148" t="str">
        <f t="shared" si="11"/>
        <v xml:space="preserve"> 7908</v>
      </c>
      <c r="C161" s="149">
        <v>23077</v>
      </c>
      <c r="D161" s="150">
        <v>1.4</v>
      </c>
      <c r="E161" s="151" t="s">
        <v>606</v>
      </c>
      <c r="F161" s="151">
        <v>25163</v>
      </c>
      <c r="G161" s="151"/>
      <c r="H161" s="151" t="s">
        <v>592</v>
      </c>
      <c r="I161" s="151" t="s">
        <v>607</v>
      </c>
      <c r="J161" s="151">
        <v>3</v>
      </c>
      <c r="K161" s="152">
        <v>1.4</v>
      </c>
      <c r="L161" s="347" t="s">
        <v>248</v>
      </c>
      <c r="M161" s="153">
        <f t="shared" si="14"/>
        <v>4800</v>
      </c>
      <c r="N161" s="348" t="s">
        <v>246</v>
      </c>
      <c r="O161" s="154">
        <f t="shared" si="12"/>
        <v>1</v>
      </c>
      <c r="Q161" s="155" t="str">
        <f t="shared" si="13"/>
        <v>Mode/maatkleding 23077 (Allround medewerker mode/maatkleding)</v>
      </c>
    </row>
    <row r="162" spans="1:17" s="155" customFormat="1" ht="20.100000000000001" customHeight="1">
      <c r="A162" s="155">
        <f t="shared" si="10"/>
        <v>25164</v>
      </c>
      <c r="B162" s="148" t="str">
        <f t="shared" si="11"/>
        <v xml:space="preserve"> 7908</v>
      </c>
      <c r="C162" s="149">
        <v>23077</v>
      </c>
      <c r="D162" s="150"/>
      <c r="E162" s="151" t="s">
        <v>606</v>
      </c>
      <c r="F162" s="151">
        <v>25164</v>
      </c>
      <c r="G162" s="151"/>
      <c r="H162" s="151" t="s">
        <v>592</v>
      </c>
      <c r="I162" s="151" t="s">
        <v>608</v>
      </c>
      <c r="J162" s="151">
        <v>4</v>
      </c>
      <c r="K162" s="152">
        <v>1.4</v>
      </c>
      <c r="L162" s="347" t="s">
        <v>250</v>
      </c>
      <c r="M162" s="153">
        <f t="shared" si="14"/>
        <v>6400</v>
      </c>
      <c r="N162" s="348" t="s">
        <v>246</v>
      </c>
      <c r="O162" s="154">
        <f t="shared" si="12"/>
        <v>1</v>
      </c>
      <c r="Q162" s="155" t="str">
        <f t="shared" si="13"/>
        <v>Mode/maatkleding 23077 (Specialist mode/maatkleding)</v>
      </c>
    </row>
    <row r="163" spans="1:17" s="155" customFormat="1" ht="20.100000000000001" customHeight="1">
      <c r="A163" s="155">
        <f t="shared" si="10"/>
        <v>25165</v>
      </c>
      <c r="B163" s="148" t="str">
        <f t="shared" si="11"/>
        <v xml:space="preserve"> 7908</v>
      </c>
      <c r="C163" s="149">
        <v>23078</v>
      </c>
      <c r="D163" s="150">
        <v>1.1000000000000001</v>
      </c>
      <c r="E163" s="151" t="s">
        <v>609</v>
      </c>
      <c r="F163" s="151">
        <v>25165</v>
      </c>
      <c r="G163" s="151"/>
      <c r="H163" s="151" t="s">
        <v>592</v>
      </c>
      <c r="I163" s="151" t="s">
        <v>610</v>
      </c>
      <c r="J163" s="151">
        <v>4</v>
      </c>
      <c r="K163" s="152">
        <v>1.1000000000000001</v>
      </c>
      <c r="L163" s="347" t="s">
        <v>602</v>
      </c>
      <c r="M163" s="153">
        <f t="shared" si="14"/>
        <v>6400</v>
      </c>
      <c r="N163" s="348" t="s">
        <v>246</v>
      </c>
      <c r="O163" s="154">
        <f t="shared" si="12"/>
        <v>1</v>
      </c>
      <c r="Q163" s="155" t="str">
        <f t="shared" si="13"/>
        <v>Ondernemerschap op basis van vakmanschap 23078 (Vakman-ondernemer)</v>
      </c>
    </row>
    <row r="164" spans="1:17" s="155" customFormat="1" ht="20.100000000000001" customHeight="1">
      <c r="A164" s="155">
        <f t="shared" si="10"/>
        <v>25166</v>
      </c>
      <c r="B164" s="148" t="str">
        <f t="shared" si="11"/>
        <v xml:space="preserve"> 7908</v>
      </c>
      <c r="C164" s="149">
        <v>23079</v>
      </c>
      <c r="D164" s="150">
        <v>1.1000000000000001</v>
      </c>
      <c r="E164" s="151" t="s">
        <v>611</v>
      </c>
      <c r="F164" s="151">
        <v>25166</v>
      </c>
      <c r="G164" s="151"/>
      <c r="H164" s="151" t="s">
        <v>592</v>
      </c>
      <c r="I164" s="151" t="s">
        <v>612</v>
      </c>
      <c r="J164" s="151">
        <v>4</v>
      </c>
      <c r="K164" s="152">
        <v>1.1000000000000001</v>
      </c>
      <c r="L164" s="347" t="s">
        <v>250</v>
      </c>
      <c r="M164" s="153">
        <f t="shared" si="14"/>
        <v>6400</v>
      </c>
      <c r="N164" s="348" t="s">
        <v>246</v>
      </c>
      <c r="O164" s="154">
        <f t="shared" si="12"/>
        <v>1</v>
      </c>
      <c r="Q164" s="155" t="str">
        <f t="shared" si="13"/>
        <v>Ondernemerschap retail 23079 (Ondernemer retail)</v>
      </c>
    </row>
    <row r="165" spans="1:17" s="155" customFormat="1" ht="20.100000000000001" customHeight="1">
      <c r="A165" s="155">
        <f t="shared" si="10"/>
        <v>25167</v>
      </c>
      <c r="B165" s="148" t="str">
        <f t="shared" si="11"/>
        <v xml:space="preserve"> 7908</v>
      </c>
      <c r="C165" s="149">
        <v>23080</v>
      </c>
      <c r="D165" s="150">
        <v>1.1000000000000001</v>
      </c>
      <c r="E165" s="151" t="s">
        <v>613</v>
      </c>
      <c r="F165" s="151">
        <v>25167</v>
      </c>
      <c r="G165" s="151"/>
      <c r="H165" s="151" t="s">
        <v>592</v>
      </c>
      <c r="I165" s="151" t="s">
        <v>614</v>
      </c>
      <c r="J165" s="151">
        <v>2</v>
      </c>
      <c r="K165" s="152">
        <v>1.1000000000000001</v>
      </c>
      <c r="L165" s="347" t="s">
        <v>245</v>
      </c>
      <c r="M165" s="153">
        <f t="shared" si="14"/>
        <v>3200</v>
      </c>
      <c r="N165" s="348" t="s">
        <v>246</v>
      </c>
      <c r="O165" s="154">
        <f t="shared" si="12"/>
        <v>1</v>
      </c>
      <c r="Q165" s="155" t="str">
        <f t="shared" si="13"/>
        <v>Verkoop 23080 (Verkoper)</v>
      </c>
    </row>
    <row r="166" spans="1:17" s="155" customFormat="1" ht="20.100000000000001" customHeight="1">
      <c r="A166" s="155">
        <f t="shared" si="10"/>
        <v>25168</v>
      </c>
      <c r="B166" s="148" t="str">
        <f t="shared" si="11"/>
        <v xml:space="preserve"> 7912</v>
      </c>
      <c r="C166" s="149">
        <v>23081</v>
      </c>
      <c r="D166" s="150">
        <v>1.3</v>
      </c>
      <c r="E166" s="151" t="s">
        <v>615</v>
      </c>
      <c r="F166" s="151">
        <v>25168</v>
      </c>
      <c r="G166" s="151"/>
      <c r="H166" s="151" t="s">
        <v>616</v>
      </c>
      <c r="I166" s="151" t="s">
        <v>617</v>
      </c>
      <c r="J166" s="151">
        <v>2</v>
      </c>
      <c r="K166" s="152">
        <v>1.3</v>
      </c>
      <c r="L166" s="347" t="s">
        <v>245</v>
      </c>
      <c r="M166" s="153">
        <f t="shared" si="14"/>
        <v>3200</v>
      </c>
      <c r="N166" s="348" t="s">
        <v>246</v>
      </c>
      <c r="O166" s="154">
        <f t="shared" si="12"/>
        <v>1</v>
      </c>
      <c r="Q166" s="155" t="str">
        <f t="shared" si="13"/>
        <v>Bediening 23081 (Gastheer/-vrouw)</v>
      </c>
    </row>
    <row r="167" spans="1:17" s="155" customFormat="1" ht="20.100000000000001" customHeight="1">
      <c r="A167" s="155">
        <f t="shared" si="10"/>
        <v>25169</v>
      </c>
      <c r="B167" s="148" t="str">
        <f t="shared" si="11"/>
        <v xml:space="preserve"> 7912</v>
      </c>
      <c r="C167" s="149">
        <v>23081</v>
      </c>
      <c r="D167" s="150"/>
      <c r="E167" s="151" t="s">
        <v>615</v>
      </c>
      <c r="F167" s="151">
        <v>25169</v>
      </c>
      <c r="G167" s="151"/>
      <c r="H167" s="151" t="s">
        <v>616</v>
      </c>
      <c r="I167" s="151" t="s">
        <v>618</v>
      </c>
      <c r="J167" s="151">
        <v>4</v>
      </c>
      <c r="K167" s="152">
        <v>1.3</v>
      </c>
      <c r="L167" s="347" t="s">
        <v>250</v>
      </c>
      <c r="M167" s="153">
        <f t="shared" si="14"/>
        <v>6400</v>
      </c>
      <c r="N167" s="348" t="s">
        <v>246</v>
      </c>
      <c r="O167" s="154">
        <f t="shared" si="12"/>
        <v>1</v>
      </c>
      <c r="Q167" s="155" t="str">
        <f t="shared" si="13"/>
        <v>Bediening 23081 (Gastronoom/sommelier)</v>
      </c>
    </row>
    <row r="168" spans="1:17" s="155" customFormat="1" ht="20.100000000000001" customHeight="1">
      <c r="A168" s="155">
        <f t="shared" si="10"/>
        <v>25170</v>
      </c>
      <c r="B168" s="148" t="str">
        <f t="shared" si="11"/>
        <v xml:space="preserve"> 7912</v>
      </c>
      <c r="C168" s="149">
        <v>23081</v>
      </c>
      <c r="D168" s="150"/>
      <c r="E168" s="151" t="s">
        <v>615</v>
      </c>
      <c r="F168" s="151">
        <v>25170</v>
      </c>
      <c r="G168" s="151"/>
      <c r="H168" s="151" t="s">
        <v>616</v>
      </c>
      <c r="I168" s="151" t="s">
        <v>619</v>
      </c>
      <c r="J168" s="151">
        <v>4</v>
      </c>
      <c r="K168" s="152">
        <v>1.3</v>
      </c>
      <c r="L168" s="347" t="s">
        <v>250</v>
      </c>
      <c r="M168" s="153">
        <f t="shared" si="14"/>
        <v>6400</v>
      </c>
      <c r="N168" s="348" t="s">
        <v>246</v>
      </c>
      <c r="O168" s="154">
        <f t="shared" si="12"/>
        <v>1</v>
      </c>
      <c r="Q168" s="155" t="str">
        <f t="shared" si="13"/>
        <v>Bediening 23081 (Leidinggevende bediening)</v>
      </c>
    </row>
    <row r="169" spans="1:17" s="155" customFormat="1" ht="20.100000000000001" customHeight="1">
      <c r="A169" s="155">
        <f t="shared" si="10"/>
        <v>25171</v>
      </c>
      <c r="B169" s="148" t="str">
        <f t="shared" si="11"/>
        <v xml:space="preserve"> 7912</v>
      </c>
      <c r="C169" s="149">
        <v>23081</v>
      </c>
      <c r="D169" s="150"/>
      <c r="E169" s="151" t="s">
        <v>615</v>
      </c>
      <c r="F169" s="151">
        <v>25171</v>
      </c>
      <c r="G169" s="151"/>
      <c r="H169" s="151" t="s">
        <v>616</v>
      </c>
      <c r="I169" s="151" t="s">
        <v>620</v>
      </c>
      <c r="J169" s="151">
        <v>3</v>
      </c>
      <c r="K169" s="152">
        <v>1.3</v>
      </c>
      <c r="L169" s="347" t="s">
        <v>248</v>
      </c>
      <c r="M169" s="153">
        <f t="shared" si="14"/>
        <v>4800</v>
      </c>
      <c r="N169" s="348" t="s">
        <v>246</v>
      </c>
      <c r="O169" s="154">
        <f t="shared" si="12"/>
        <v>1</v>
      </c>
      <c r="Q169" s="155" t="str">
        <f t="shared" si="13"/>
        <v>Bediening 23081 (Zelfstandig werkend gastheer/-vrouw)</v>
      </c>
    </row>
    <row r="170" spans="1:17" s="155" customFormat="1" ht="20.100000000000001" customHeight="1">
      <c r="A170" s="155">
        <f t="shared" si="10"/>
        <v>25172</v>
      </c>
      <c r="B170" s="148" t="str">
        <f t="shared" si="11"/>
        <v xml:space="preserve"> 7912</v>
      </c>
      <c r="C170" s="149">
        <v>23082</v>
      </c>
      <c r="D170" s="150">
        <v>1.3</v>
      </c>
      <c r="E170" s="151" t="s">
        <v>621</v>
      </c>
      <c r="F170" s="151">
        <v>25172</v>
      </c>
      <c r="G170" s="151"/>
      <c r="H170" s="151" t="s">
        <v>616</v>
      </c>
      <c r="I170" s="151" t="s">
        <v>622</v>
      </c>
      <c r="J170" s="151">
        <v>4</v>
      </c>
      <c r="K170" s="152">
        <v>1.3</v>
      </c>
      <c r="L170" s="347" t="s">
        <v>250</v>
      </c>
      <c r="M170" s="153">
        <f t="shared" si="14"/>
        <v>6400</v>
      </c>
      <c r="N170" s="348" t="s">
        <v>246</v>
      </c>
      <c r="O170" s="154">
        <f t="shared" si="12"/>
        <v>1</v>
      </c>
      <c r="Q170" s="155" t="str">
        <f t="shared" si="13"/>
        <v>Brood en banket 23082 (Leidinggevende bakkerij)</v>
      </c>
    </row>
    <row r="171" spans="1:17" s="155" customFormat="1" ht="20.100000000000001" customHeight="1">
      <c r="A171" s="155">
        <f t="shared" si="10"/>
        <v>25173</v>
      </c>
      <c r="B171" s="148" t="str">
        <f t="shared" si="11"/>
        <v xml:space="preserve"> 7912</v>
      </c>
      <c r="C171" s="149">
        <v>23082</v>
      </c>
      <c r="D171" s="150"/>
      <c r="E171" s="151" t="s">
        <v>621</v>
      </c>
      <c r="F171" s="151">
        <v>25173</v>
      </c>
      <c r="G171" s="151"/>
      <c r="H171" s="151" t="s">
        <v>616</v>
      </c>
      <c r="I171" s="151" t="s">
        <v>623</v>
      </c>
      <c r="J171" s="151">
        <v>2</v>
      </c>
      <c r="K171" s="152">
        <v>1.3</v>
      </c>
      <c r="L171" s="347" t="s">
        <v>245</v>
      </c>
      <c r="M171" s="153">
        <f t="shared" si="14"/>
        <v>3200</v>
      </c>
      <c r="N171" s="348" t="s">
        <v>246</v>
      </c>
      <c r="O171" s="154">
        <f t="shared" si="12"/>
        <v>1</v>
      </c>
      <c r="Q171" s="155" t="str">
        <f t="shared" si="13"/>
        <v>Brood en banket 23082 (Uitvoerend bakker)</v>
      </c>
    </row>
    <row r="172" spans="1:17" s="155" customFormat="1" ht="20.100000000000001" customHeight="1">
      <c r="A172" s="155">
        <f t="shared" si="10"/>
        <v>25174</v>
      </c>
      <c r="B172" s="148" t="str">
        <f t="shared" si="11"/>
        <v xml:space="preserve"> 7912</v>
      </c>
      <c r="C172" s="149">
        <v>23082</v>
      </c>
      <c r="D172" s="150"/>
      <c r="E172" s="151" t="s">
        <v>621</v>
      </c>
      <c r="F172" s="151">
        <v>25174</v>
      </c>
      <c r="G172" s="151"/>
      <c r="H172" s="151" t="s">
        <v>616</v>
      </c>
      <c r="I172" s="151" t="s">
        <v>624</v>
      </c>
      <c r="J172" s="151">
        <v>3</v>
      </c>
      <c r="K172" s="152">
        <v>1.3</v>
      </c>
      <c r="L172" s="347" t="s">
        <v>248</v>
      </c>
      <c r="M172" s="153">
        <f t="shared" si="14"/>
        <v>4800</v>
      </c>
      <c r="N172" s="348" t="s">
        <v>246</v>
      </c>
      <c r="O172" s="154">
        <f t="shared" si="12"/>
        <v>1</v>
      </c>
      <c r="Q172" s="155" t="str">
        <f t="shared" si="13"/>
        <v>Brood en banket 23082 (Zelfstandig werkend bakker)</v>
      </c>
    </row>
    <row r="173" spans="1:17" s="155" customFormat="1" ht="20.100000000000001" customHeight="1">
      <c r="A173" s="155">
        <f t="shared" si="10"/>
        <v>25175</v>
      </c>
      <c r="B173" s="148" t="str">
        <f t="shared" si="11"/>
        <v xml:space="preserve"> 7912</v>
      </c>
      <c r="C173" s="149">
        <v>23083</v>
      </c>
      <c r="D173" s="150">
        <v>1.3</v>
      </c>
      <c r="E173" s="151" t="s">
        <v>625</v>
      </c>
      <c r="F173" s="151">
        <v>25175</v>
      </c>
      <c r="G173" s="151"/>
      <c r="H173" s="151" t="s">
        <v>616</v>
      </c>
      <c r="I173" s="151" t="s">
        <v>626</v>
      </c>
      <c r="J173" s="151">
        <v>4</v>
      </c>
      <c r="K173" s="152">
        <v>1.3</v>
      </c>
      <c r="L173" s="347" t="s">
        <v>250</v>
      </c>
      <c r="M173" s="153">
        <f t="shared" si="14"/>
        <v>6400</v>
      </c>
      <c r="N173" s="348" t="s">
        <v>246</v>
      </c>
      <c r="O173" s="154">
        <f t="shared" si="12"/>
        <v>1</v>
      </c>
      <c r="Q173" s="155" t="str">
        <f t="shared" si="13"/>
        <v>Facilitair leidinggeven 23083 (Facilitair leidinggevende)</v>
      </c>
    </row>
    <row r="174" spans="1:17" s="155" customFormat="1" ht="20.100000000000001" customHeight="1">
      <c r="A174" s="155">
        <f t="shared" si="10"/>
        <v>25176</v>
      </c>
      <c r="B174" s="148" t="str">
        <f t="shared" si="11"/>
        <v xml:space="preserve"> 7912</v>
      </c>
      <c r="C174" s="149">
        <v>23084</v>
      </c>
      <c r="D174" s="150">
        <v>1.3</v>
      </c>
      <c r="E174" s="151" t="s">
        <v>627</v>
      </c>
      <c r="F174" s="151">
        <v>25176</v>
      </c>
      <c r="G174" s="151"/>
      <c r="H174" s="151" t="s">
        <v>616</v>
      </c>
      <c r="I174" s="151" t="s">
        <v>628</v>
      </c>
      <c r="J174" s="151">
        <v>3</v>
      </c>
      <c r="K174" s="152">
        <v>1.3</v>
      </c>
      <c r="L174" s="347" t="s">
        <v>248</v>
      </c>
      <c r="M174" s="153">
        <f t="shared" si="14"/>
        <v>4800</v>
      </c>
      <c r="N174" s="348" t="s">
        <v>246</v>
      </c>
      <c r="O174" s="154">
        <f t="shared" si="12"/>
        <v>1</v>
      </c>
      <c r="Q174" s="155" t="str">
        <f t="shared" si="13"/>
        <v>Fastservice 23084 (1e Medewerker fastservice)</v>
      </c>
    </row>
    <row r="175" spans="1:17" s="155" customFormat="1" ht="20.100000000000001" customHeight="1">
      <c r="A175" s="155">
        <f t="shared" si="10"/>
        <v>25177</v>
      </c>
      <c r="B175" s="148" t="str">
        <f t="shared" si="11"/>
        <v xml:space="preserve"> 7912</v>
      </c>
      <c r="C175" s="149">
        <v>23084</v>
      </c>
      <c r="D175" s="150"/>
      <c r="E175" s="151" t="s">
        <v>627</v>
      </c>
      <c r="F175" s="151">
        <v>25177</v>
      </c>
      <c r="G175" s="151"/>
      <c r="H175" s="151" t="s">
        <v>616</v>
      </c>
      <c r="I175" s="151" t="s">
        <v>629</v>
      </c>
      <c r="J175" s="151">
        <v>4</v>
      </c>
      <c r="K175" s="152">
        <v>1.3</v>
      </c>
      <c r="L175" s="347" t="s">
        <v>250</v>
      </c>
      <c r="M175" s="153">
        <f t="shared" si="14"/>
        <v>6400</v>
      </c>
      <c r="N175" s="348" t="s">
        <v>246</v>
      </c>
      <c r="O175" s="154">
        <f t="shared" si="12"/>
        <v>1</v>
      </c>
      <c r="Q175" s="155" t="str">
        <f t="shared" si="13"/>
        <v>Fastservice 23084 (Manager/bedrijfsleider fastservice)</v>
      </c>
    </row>
    <row r="176" spans="1:17" s="155" customFormat="1" ht="20.100000000000001" customHeight="1">
      <c r="A176" s="155">
        <f t="shared" si="10"/>
        <v>25178</v>
      </c>
      <c r="B176" s="148" t="str">
        <f t="shared" si="11"/>
        <v xml:space="preserve"> 7912</v>
      </c>
      <c r="C176" s="149">
        <v>23084</v>
      </c>
      <c r="D176" s="150"/>
      <c r="E176" s="151" t="s">
        <v>627</v>
      </c>
      <c r="F176" s="151">
        <v>25178</v>
      </c>
      <c r="G176" s="151"/>
      <c r="H176" s="151" t="s">
        <v>616</v>
      </c>
      <c r="I176" s="151" t="s">
        <v>630</v>
      </c>
      <c r="J176" s="151">
        <v>2</v>
      </c>
      <c r="K176" s="152">
        <v>1.3</v>
      </c>
      <c r="L176" s="347" t="s">
        <v>245</v>
      </c>
      <c r="M176" s="153">
        <f t="shared" si="14"/>
        <v>3200</v>
      </c>
      <c r="N176" s="348" t="s">
        <v>246</v>
      </c>
      <c r="O176" s="154">
        <f t="shared" si="12"/>
        <v>1</v>
      </c>
      <c r="Q176" s="155" t="str">
        <f t="shared" si="13"/>
        <v>Fastservice 23084 (Medewerker fastservice)</v>
      </c>
    </row>
    <row r="177" spans="1:17" s="155" customFormat="1" ht="20.100000000000001" customHeight="1">
      <c r="A177" s="155">
        <f t="shared" si="10"/>
        <v>25179</v>
      </c>
      <c r="B177" s="148" t="str">
        <f t="shared" si="11"/>
        <v xml:space="preserve"> 7912</v>
      </c>
      <c r="C177" s="149">
        <v>23085</v>
      </c>
      <c r="D177" s="150">
        <v>1.3</v>
      </c>
      <c r="E177" s="151" t="s">
        <v>631</v>
      </c>
      <c r="F177" s="151">
        <v>25179</v>
      </c>
      <c r="G177" s="151"/>
      <c r="H177" s="151" t="s">
        <v>616</v>
      </c>
      <c r="I177" s="151" t="s">
        <v>632</v>
      </c>
      <c r="J177" s="151">
        <v>4</v>
      </c>
      <c r="K177" s="152">
        <v>1.3</v>
      </c>
      <c r="L177" s="347" t="s">
        <v>250</v>
      </c>
      <c r="M177" s="153">
        <f t="shared" si="14"/>
        <v>6400</v>
      </c>
      <c r="N177" s="348" t="s">
        <v>246</v>
      </c>
      <c r="O177" s="154">
        <f t="shared" si="12"/>
        <v>1</v>
      </c>
      <c r="Q177" s="155" t="str">
        <f t="shared" si="13"/>
        <v>Keuken 23085 (Gespecialiseerd kok)</v>
      </c>
    </row>
    <row r="178" spans="1:17" s="155" customFormat="1" ht="20.100000000000001" customHeight="1">
      <c r="A178" s="155">
        <f t="shared" si="10"/>
        <v>25180</v>
      </c>
      <c r="B178" s="148" t="str">
        <f t="shared" si="11"/>
        <v xml:space="preserve"> 7912</v>
      </c>
      <c r="C178" s="149">
        <v>23085</v>
      </c>
      <c r="D178" s="150"/>
      <c r="E178" s="151" t="s">
        <v>631</v>
      </c>
      <c r="F178" s="151">
        <v>25180</v>
      </c>
      <c r="G178" s="151"/>
      <c r="H178" s="151" t="s">
        <v>616</v>
      </c>
      <c r="I178" s="151" t="s">
        <v>633</v>
      </c>
      <c r="J178" s="151">
        <v>2</v>
      </c>
      <c r="K178" s="152">
        <v>1.3</v>
      </c>
      <c r="L178" s="347" t="s">
        <v>245</v>
      </c>
      <c r="M178" s="153">
        <f t="shared" si="14"/>
        <v>3200</v>
      </c>
      <c r="N178" s="348" t="s">
        <v>246</v>
      </c>
      <c r="O178" s="154">
        <f t="shared" si="12"/>
        <v>1</v>
      </c>
      <c r="Q178" s="155" t="str">
        <f t="shared" si="13"/>
        <v>Keuken 23085 (Kok)</v>
      </c>
    </row>
    <row r="179" spans="1:17" s="155" customFormat="1" ht="20.100000000000001" customHeight="1">
      <c r="A179" s="155">
        <f t="shared" si="10"/>
        <v>25181</v>
      </c>
      <c r="B179" s="148" t="str">
        <f t="shared" si="11"/>
        <v xml:space="preserve"> 7912</v>
      </c>
      <c r="C179" s="149">
        <v>23085</v>
      </c>
      <c r="D179" s="150"/>
      <c r="E179" s="151" t="s">
        <v>631</v>
      </c>
      <c r="F179" s="151">
        <v>25181</v>
      </c>
      <c r="G179" s="151"/>
      <c r="H179" s="151" t="s">
        <v>616</v>
      </c>
      <c r="I179" s="151" t="s">
        <v>634</v>
      </c>
      <c r="J179" s="151">
        <v>4</v>
      </c>
      <c r="K179" s="152">
        <v>1.3</v>
      </c>
      <c r="L179" s="347" t="s">
        <v>250</v>
      </c>
      <c r="M179" s="153">
        <f t="shared" si="14"/>
        <v>6400</v>
      </c>
      <c r="N179" s="348" t="s">
        <v>246</v>
      </c>
      <c r="O179" s="154">
        <f t="shared" si="12"/>
        <v>1</v>
      </c>
      <c r="Q179" s="155" t="str">
        <f t="shared" si="13"/>
        <v>Keuken 23085 (Leidinggevende keuken)</v>
      </c>
    </row>
    <row r="180" spans="1:17" s="155" customFormat="1" ht="20.100000000000001" customHeight="1">
      <c r="A180" s="155">
        <f t="shared" si="10"/>
        <v>25182</v>
      </c>
      <c r="B180" s="148" t="str">
        <f t="shared" si="11"/>
        <v xml:space="preserve"> 7912</v>
      </c>
      <c r="C180" s="149">
        <v>23085</v>
      </c>
      <c r="D180" s="150"/>
      <c r="E180" s="151" t="s">
        <v>631</v>
      </c>
      <c r="F180" s="151">
        <v>25182</v>
      </c>
      <c r="G180" s="151"/>
      <c r="H180" s="151" t="s">
        <v>616</v>
      </c>
      <c r="I180" s="151" t="s">
        <v>635</v>
      </c>
      <c r="J180" s="151">
        <v>3</v>
      </c>
      <c r="K180" s="152">
        <v>1.3</v>
      </c>
      <c r="L180" s="347" t="s">
        <v>248</v>
      </c>
      <c r="M180" s="153">
        <f t="shared" si="14"/>
        <v>4800</v>
      </c>
      <c r="N180" s="348" t="s">
        <v>246</v>
      </c>
      <c r="O180" s="154">
        <f t="shared" si="12"/>
        <v>1</v>
      </c>
      <c r="Q180" s="155" t="str">
        <f t="shared" si="13"/>
        <v>Keuken 23085 (Zelfstandig werkend kok)</v>
      </c>
    </row>
    <row r="181" spans="1:17" s="155" customFormat="1" ht="20.100000000000001" customHeight="1">
      <c r="A181" s="155">
        <f t="shared" si="10"/>
        <v>25183</v>
      </c>
      <c r="B181" s="148" t="str">
        <f t="shared" si="11"/>
        <v xml:space="preserve"> 7912</v>
      </c>
      <c r="C181" s="149">
        <v>23086</v>
      </c>
      <c r="D181" s="150">
        <v>1.3</v>
      </c>
      <c r="E181" s="151" t="s">
        <v>636</v>
      </c>
      <c r="F181" s="151">
        <v>25183</v>
      </c>
      <c r="G181" s="151"/>
      <c r="H181" s="151" t="s">
        <v>616</v>
      </c>
      <c r="I181" s="151" t="s">
        <v>637</v>
      </c>
      <c r="J181" s="151">
        <v>4</v>
      </c>
      <c r="K181" s="152">
        <v>1.3</v>
      </c>
      <c r="L181" s="347" t="s">
        <v>602</v>
      </c>
      <c r="M181" s="153">
        <f t="shared" si="14"/>
        <v>6400</v>
      </c>
      <c r="N181" s="348" t="s">
        <v>246</v>
      </c>
      <c r="O181" s="154">
        <f t="shared" si="12"/>
        <v>1</v>
      </c>
      <c r="Q181" s="155" t="str">
        <f t="shared" si="13"/>
        <v>Patisserie 23086 (Patissier)</v>
      </c>
    </row>
    <row r="182" spans="1:17" s="155" customFormat="1" ht="20.100000000000001" customHeight="1">
      <c r="A182" s="155">
        <f t="shared" si="10"/>
        <v>25184</v>
      </c>
      <c r="B182" s="148" t="str">
        <f t="shared" si="11"/>
        <v xml:space="preserve"> 7912</v>
      </c>
      <c r="C182" s="149">
        <v>23087</v>
      </c>
      <c r="D182" s="150">
        <v>1.3</v>
      </c>
      <c r="E182" s="151" t="s">
        <v>638</v>
      </c>
      <c r="F182" s="151">
        <v>25184</v>
      </c>
      <c r="G182" s="151"/>
      <c r="H182" s="151" t="s">
        <v>616</v>
      </c>
      <c r="I182" s="151" t="s">
        <v>639</v>
      </c>
      <c r="J182" s="151">
        <v>4</v>
      </c>
      <c r="K182" s="152">
        <v>1.3</v>
      </c>
      <c r="L182" s="347" t="s">
        <v>250</v>
      </c>
      <c r="M182" s="153">
        <f t="shared" si="14"/>
        <v>6400</v>
      </c>
      <c r="N182" s="348" t="s">
        <v>246</v>
      </c>
      <c r="O182" s="154">
        <f t="shared" si="12"/>
        <v>1</v>
      </c>
      <c r="Q182" s="155" t="str">
        <f t="shared" si="13"/>
        <v>Ondernemer horeca/bakkerij 23087 (Manager/ondernemer horeca)</v>
      </c>
    </row>
    <row r="183" spans="1:17" s="155" customFormat="1" ht="20.100000000000001" customHeight="1">
      <c r="A183" s="155">
        <f t="shared" si="10"/>
        <v>25185</v>
      </c>
      <c r="B183" s="148" t="str">
        <f t="shared" si="11"/>
        <v xml:space="preserve"> 7912</v>
      </c>
      <c r="C183" s="149">
        <v>23087</v>
      </c>
      <c r="D183" s="150"/>
      <c r="E183" s="151" t="s">
        <v>638</v>
      </c>
      <c r="F183" s="151">
        <v>25185</v>
      </c>
      <c r="G183" s="151"/>
      <c r="H183" s="151" t="s">
        <v>616</v>
      </c>
      <c r="I183" s="151" t="s">
        <v>640</v>
      </c>
      <c r="J183" s="151">
        <v>4</v>
      </c>
      <c r="K183" s="152">
        <v>1.3</v>
      </c>
      <c r="L183" s="347" t="s">
        <v>250</v>
      </c>
      <c r="M183" s="153">
        <f t="shared" si="14"/>
        <v>6400</v>
      </c>
      <c r="N183" s="348" t="s">
        <v>246</v>
      </c>
      <c r="O183" s="154">
        <f t="shared" si="12"/>
        <v>1</v>
      </c>
      <c r="Q183" s="155" t="str">
        <f t="shared" si="13"/>
        <v>Ondernemer horeca/bakkerij 23087 (Meewerkend horeca ondernemer)</v>
      </c>
    </row>
    <row r="184" spans="1:17" s="155" customFormat="1" ht="20.100000000000001" customHeight="1">
      <c r="A184" s="155">
        <f t="shared" si="10"/>
        <v>25186</v>
      </c>
      <c r="B184" s="148" t="str">
        <f t="shared" si="11"/>
        <v xml:space="preserve"> 7912</v>
      </c>
      <c r="C184" s="149">
        <v>23087</v>
      </c>
      <c r="D184" s="150"/>
      <c r="E184" s="151" t="s">
        <v>638</v>
      </c>
      <c r="F184" s="151">
        <v>25186</v>
      </c>
      <c r="G184" s="151"/>
      <c r="H184" s="151" t="s">
        <v>616</v>
      </c>
      <c r="I184" s="151" t="s">
        <v>641</v>
      </c>
      <c r="J184" s="151">
        <v>4</v>
      </c>
      <c r="K184" s="152">
        <v>1.3</v>
      </c>
      <c r="L184" s="347" t="s">
        <v>250</v>
      </c>
      <c r="M184" s="153">
        <f t="shared" si="14"/>
        <v>6400</v>
      </c>
      <c r="N184" s="348" t="s">
        <v>246</v>
      </c>
      <c r="O184" s="154">
        <f t="shared" si="12"/>
        <v>1</v>
      </c>
      <c r="Q184" s="155" t="str">
        <f t="shared" si="13"/>
        <v>Ondernemer horeca/bakkerij 23087 (Ondernemer bakkerij)</v>
      </c>
    </row>
    <row r="185" spans="1:17" s="155" customFormat="1" ht="20.100000000000001" customHeight="1">
      <c r="A185" s="155">
        <f t="shared" si="10"/>
        <v>25187</v>
      </c>
      <c r="B185" s="148" t="str">
        <f t="shared" si="11"/>
        <v xml:space="preserve"> 7905</v>
      </c>
      <c r="C185" s="149">
        <v>23088</v>
      </c>
      <c r="D185" s="169">
        <v>1.1000000000000001</v>
      </c>
      <c r="E185" s="151" t="s">
        <v>642</v>
      </c>
      <c r="F185" s="151">
        <v>25187</v>
      </c>
      <c r="G185" s="151"/>
      <c r="H185" s="151" t="s">
        <v>643</v>
      </c>
      <c r="I185" s="151" t="s">
        <v>644</v>
      </c>
      <c r="J185" s="151">
        <v>4</v>
      </c>
      <c r="K185" s="152">
        <v>1.1000000000000001</v>
      </c>
      <c r="L185" s="347" t="s">
        <v>250</v>
      </c>
      <c r="M185" s="153">
        <f t="shared" si="14"/>
        <v>6400</v>
      </c>
      <c r="N185" s="348" t="s">
        <v>246</v>
      </c>
      <c r="O185" s="154">
        <f t="shared" si="12"/>
        <v>1</v>
      </c>
      <c r="Q185" s="155" t="str">
        <f t="shared" si="13"/>
        <v>Applicatieontwikkeling 23088 (Applicatie- en mediaontwikkelaar)</v>
      </c>
    </row>
    <row r="186" spans="1:17" s="155" customFormat="1" ht="20.100000000000001" customHeight="1">
      <c r="A186" s="155">
        <f t="shared" si="10"/>
        <v>25188</v>
      </c>
      <c r="B186" s="148" t="str">
        <f t="shared" si="11"/>
        <v xml:space="preserve"> 7905</v>
      </c>
      <c r="C186" s="149">
        <v>23088</v>
      </c>
      <c r="D186" s="169"/>
      <c r="E186" s="151" t="s">
        <v>642</v>
      </c>
      <c r="F186" s="151">
        <v>25188</v>
      </c>
      <c r="G186" s="151"/>
      <c r="H186" s="151" t="s">
        <v>643</v>
      </c>
      <c r="I186" s="151" t="s">
        <v>645</v>
      </c>
      <c r="J186" s="151">
        <v>4</v>
      </c>
      <c r="K186" s="152">
        <v>1.4</v>
      </c>
      <c r="L186" s="347" t="s">
        <v>250</v>
      </c>
      <c r="M186" s="153">
        <f t="shared" si="14"/>
        <v>6400</v>
      </c>
      <c r="N186" s="348" t="s">
        <v>246</v>
      </c>
      <c r="O186" s="154">
        <f t="shared" si="12"/>
        <v>1</v>
      </c>
      <c r="Q186" s="155" t="str">
        <f t="shared" si="13"/>
        <v>Applicatieontwikkeling 23088 (Gamedeveloper)</v>
      </c>
    </row>
    <row r="187" spans="1:17" s="155" customFormat="1" ht="20.100000000000001" customHeight="1">
      <c r="A187" s="155">
        <f t="shared" si="10"/>
        <v>25189</v>
      </c>
      <c r="B187" s="148" t="str">
        <f t="shared" si="11"/>
        <v xml:space="preserve"> 7905</v>
      </c>
      <c r="C187" s="149">
        <v>23089</v>
      </c>
      <c r="D187" s="169">
        <v>1.1000000000000001</v>
      </c>
      <c r="E187" s="151" t="s">
        <v>646</v>
      </c>
      <c r="F187" s="151">
        <v>25189</v>
      </c>
      <c r="G187" s="151"/>
      <c r="H187" s="151" t="s">
        <v>643</v>
      </c>
      <c r="I187" s="151" t="s">
        <v>647</v>
      </c>
      <c r="J187" s="151">
        <v>4</v>
      </c>
      <c r="K187" s="152">
        <v>1.1000000000000001</v>
      </c>
      <c r="L187" s="347" t="s">
        <v>250</v>
      </c>
      <c r="M187" s="153">
        <f t="shared" si="14"/>
        <v>6400</v>
      </c>
      <c r="N187" s="348" t="s">
        <v>246</v>
      </c>
      <c r="O187" s="154">
        <f t="shared" si="12"/>
        <v>1</v>
      </c>
      <c r="Q187" s="155" t="str">
        <f t="shared" si="13"/>
        <v>ICT- en mediabeheer 23089 (ICT-beheerder)</v>
      </c>
    </row>
    <row r="188" spans="1:17" s="155" customFormat="1" ht="20.100000000000001" customHeight="1">
      <c r="A188" s="155">
        <f t="shared" si="10"/>
        <v>25190</v>
      </c>
      <c r="B188" s="148" t="str">
        <f t="shared" si="11"/>
        <v xml:space="preserve"> 7905</v>
      </c>
      <c r="C188" s="149">
        <v>23089</v>
      </c>
      <c r="D188" s="150"/>
      <c r="E188" s="151" t="s">
        <v>646</v>
      </c>
      <c r="F188" s="151">
        <v>25190</v>
      </c>
      <c r="G188" s="151"/>
      <c r="H188" s="151" t="s">
        <v>643</v>
      </c>
      <c r="I188" s="151" t="s">
        <v>648</v>
      </c>
      <c r="J188" s="151">
        <v>4</v>
      </c>
      <c r="K188" s="152">
        <v>1.1000000000000001</v>
      </c>
      <c r="L188" s="347" t="s">
        <v>250</v>
      </c>
      <c r="M188" s="153">
        <f t="shared" si="14"/>
        <v>6400</v>
      </c>
      <c r="N188" s="348" t="s">
        <v>246</v>
      </c>
      <c r="O188" s="154">
        <f t="shared" si="12"/>
        <v>1</v>
      </c>
      <c r="Q188" s="155" t="str">
        <f t="shared" si="13"/>
        <v>ICT- en mediabeheer 23089 (Netwerk- en mediabeheerder)</v>
      </c>
    </row>
    <row r="189" spans="1:17" s="155" customFormat="1" ht="20.100000000000001" customHeight="1">
      <c r="A189" s="155">
        <f t="shared" si="10"/>
        <v>25191</v>
      </c>
      <c r="B189" s="148" t="str">
        <f t="shared" si="11"/>
        <v xml:space="preserve"> 7905</v>
      </c>
      <c r="C189" s="149">
        <v>23090</v>
      </c>
      <c r="D189" s="150">
        <v>1.1000000000000001</v>
      </c>
      <c r="E189" s="151" t="s">
        <v>649</v>
      </c>
      <c r="F189" s="151">
        <v>25191</v>
      </c>
      <c r="G189" s="151"/>
      <c r="H189" s="151" t="s">
        <v>643</v>
      </c>
      <c r="I189" s="151" t="s">
        <v>650</v>
      </c>
      <c r="J189" s="151">
        <v>3</v>
      </c>
      <c r="K189" s="152">
        <v>1.1000000000000001</v>
      </c>
      <c r="L189" s="347" t="s">
        <v>248</v>
      </c>
      <c r="M189" s="153">
        <f t="shared" si="14"/>
        <v>4800</v>
      </c>
      <c r="N189" s="348" t="s">
        <v>246</v>
      </c>
      <c r="O189" s="154">
        <f t="shared" si="12"/>
        <v>1</v>
      </c>
      <c r="Q189" s="155" t="str">
        <f t="shared" si="13"/>
        <v>ICT support 23090 (Medewerker beheer ICT)</v>
      </c>
    </row>
    <row r="190" spans="1:17" s="155" customFormat="1" ht="20.100000000000001" customHeight="1">
      <c r="A190" s="155">
        <f t="shared" si="10"/>
        <v>25192</v>
      </c>
      <c r="B190" s="148" t="str">
        <f t="shared" si="11"/>
        <v xml:space="preserve"> 7905</v>
      </c>
      <c r="C190" s="149">
        <v>23090</v>
      </c>
      <c r="D190" s="150"/>
      <c r="E190" s="151" t="s">
        <v>649</v>
      </c>
      <c r="F190" s="151">
        <v>25192</v>
      </c>
      <c r="G190" s="151"/>
      <c r="H190" s="151" t="s">
        <v>643</v>
      </c>
      <c r="I190" s="151" t="s">
        <v>651</v>
      </c>
      <c r="J190" s="151">
        <v>2</v>
      </c>
      <c r="K190" s="152">
        <v>1.1000000000000001</v>
      </c>
      <c r="L190" s="347" t="s">
        <v>245</v>
      </c>
      <c r="M190" s="153">
        <f t="shared" si="14"/>
        <v>3200</v>
      </c>
      <c r="N190" s="348" t="s">
        <v>246</v>
      </c>
      <c r="O190" s="154">
        <f t="shared" si="12"/>
        <v>1</v>
      </c>
      <c r="Q190" s="155" t="str">
        <f t="shared" si="13"/>
        <v>ICT support 23090 (Medewerker ICT)</v>
      </c>
    </row>
    <row r="191" spans="1:17" s="155" customFormat="1" ht="20.100000000000001" customHeight="1">
      <c r="A191" s="155">
        <f t="shared" si="10"/>
        <v>25193</v>
      </c>
      <c r="B191" s="148" t="str">
        <f t="shared" si="11"/>
        <v xml:space="preserve"> 7904</v>
      </c>
      <c r="C191" s="149">
        <v>23091</v>
      </c>
      <c r="D191" s="150">
        <v>1.4</v>
      </c>
      <c r="E191" s="151" t="s">
        <v>652</v>
      </c>
      <c r="F191" s="151">
        <v>25193</v>
      </c>
      <c r="G191" s="151"/>
      <c r="H191" s="151" t="s">
        <v>653</v>
      </c>
      <c r="I191" s="151" t="s">
        <v>654</v>
      </c>
      <c r="J191" s="151">
        <v>3</v>
      </c>
      <c r="K191" s="152">
        <v>1.4</v>
      </c>
      <c r="L191" s="347" t="s">
        <v>248</v>
      </c>
      <c r="M191" s="153">
        <f t="shared" si="14"/>
        <v>4800</v>
      </c>
      <c r="N191" s="348" t="s">
        <v>246</v>
      </c>
      <c r="O191" s="154">
        <f t="shared" si="12"/>
        <v>1</v>
      </c>
      <c r="Q191" s="155" t="str">
        <f t="shared" si="13"/>
        <v>AV-productie 23091 (Allround medewerker AV-productie)</v>
      </c>
    </row>
    <row r="192" spans="1:17" s="155" customFormat="1" ht="20.100000000000001" customHeight="1">
      <c r="A192" s="155">
        <f t="shared" si="10"/>
        <v>25194</v>
      </c>
      <c r="B192" s="148" t="str">
        <f t="shared" si="11"/>
        <v xml:space="preserve"> 7904</v>
      </c>
      <c r="C192" s="149">
        <v>23091</v>
      </c>
      <c r="D192" s="150"/>
      <c r="E192" s="151" t="s">
        <v>652</v>
      </c>
      <c r="F192" s="151">
        <v>25194</v>
      </c>
      <c r="G192" s="151"/>
      <c r="H192" s="151" t="s">
        <v>653</v>
      </c>
      <c r="I192" s="151" t="s">
        <v>655</v>
      </c>
      <c r="J192" s="151">
        <v>4</v>
      </c>
      <c r="K192" s="152">
        <v>1.4</v>
      </c>
      <c r="L192" s="347" t="s">
        <v>250</v>
      </c>
      <c r="M192" s="153">
        <f t="shared" si="14"/>
        <v>6400</v>
      </c>
      <c r="N192" s="348" t="s">
        <v>246</v>
      </c>
      <c r="O192" s="154">
        <f t="shared" si="12"/>
        <v>1</v>
      </c>
      <c r="Q192" s="155" t="str">
        <f t="shared" si="13"/>
        <v>AV-productie 23091 (AV-specialist)</v>
      </c>
    </row>
    <row r="193" spans="1:17" s="155" customFormat="1" ht="20.100000000000001" customHeight="1">
      <c r="A193" s="155">
        <f t="shared" si="10"/>
        <v>25195</v>
      </c>
      <c r="B193" s="148" t="str">
        <f t="shared" si="11"/>
        <v xml:space="preserve"> 7904</v>
      </c>
      <c r="C193" s="149">
        <v>23091</v>
      </c>
      <c r="D193" s="150"/>
      <c r="E193" s="151" t="s">
        <v>652</v>
      </c>
      <c r="F193" s="151">
        <v>25195</v>
      </c>
      <c r="G193" s="151"/>
      <c r="H193" s="151" t="s">
        <v>653</v>
      </c>
      <c r="I193" s="151" t="s">
        <v>656</v>
      </c>
      <c r="J193" s="151">
        <v>4</v>
      </c>
      <c r="K193" s="152">
        <v>1.4</v>
      </c>
      <c r="L193" s="347" t="s">
        <v>250</v>
      </c>
      <c r="M193" s="153">
        <f t="shared" si="14"/>
        <v>6400</v>
      </c>
      <c r="N193" s="348" t="s">
        <v>246</v>
      </c>
      <c r="O193" s="154">
        <f t="shared" si="12"/>
        <v>1</v>
      </c>
      <c r="Q193" s="155" t="str">
        <f t="shared" si="13"/>
        <v>AV-productie 23091 (Fotograaf)</v>
      </c>
    </row>
    <row r="194" spans="1:17" s="155" customFormat="1" ht="20.100000000000001" customHeight="1">
      <c r="A194" s="155">
        <f t="shared" si="10"/>
        <v>25196</v>
      </c>
      <c r="B194" s="148" t="str">
        <f t="shared" si="11"/>
        <v xml:space="preserve"> 7904</v>
      </c>
      <c r="C194" s="149">
        <v>23091</v>
      </c>
      <c r="D194" s="150"/>
      <c r="E194" s="151" t="s">
        <v>652</v>
      </c>
      <c r="F194" s="151">
        <v>25196</v>
      </c>
      <c r="G194" s="151"/>
      <c r="H194" s="151" t="s">
        <v>653</v>
      </c>
      <c r="I194" s="151" t="s">
        <v>657</v>
      </c>
      <c r="J194" s="151">
        <v>2</v>
      </c>
      <c r="K194" s="152">
        <v>1.4</v>
      </c>
      <c r="L194" s="347" t="s">
        <v>245</v>
      </c>
      <c r="M194" s="153">
        <f t="shared" si="14"/>
        <v>3200</v>
      </c>
      <c r="N194" s="348" t="s">
        <v>246</v>
      </c>
      <c r="O194" s="154">
        <f t="shared" si="12"/>
        <v>1</v>
      </c>
      <c r="Q194" s="155" t="str">
        <f t="shared" si="13"/>
        <v>AV-productie 23091 (Medewerker fotografie)</v>
      </c>
    </row>
    <row r="195" spans="1:17" s="155" customFormat="1" ht="20.100000000000001" customHeight="1">
      <c r="A195" s="155">
        <f t="shared" ref="A195:A258" si="15">F195</f>
        <v>25197</v>
      </c>
      <c r="B195" s="148" t="str">
        <f t="shared" ref="B195:B247" si="16">MID(H195,LEN(H195)-5,5)</f>
        <v xml:space="preserve"> 7904</v>
      </c>
      <c r="C195" s="149">
        <v>23092</v>
      </c>
      <c r="D195" s="150">
        <v>1.4</v>
      </c>
      <c r="E195" s="151" t="s">
        <v>658</v>
      </c>
      <c r="F195" s="151">
        <v>25197</v>
      </c>
      <c r="G195" s="151"/>
      <c r="H195" s="151" t="s">
        <v>653</v>
      </c>
      <c r="I195" s="151" t="s">
        <v>659</v>
      </c>
      <c r="J195" s="151">
        <v>3</v>
      </c>
      <c r="K195" s="152">
        <v>1.4</v>
      </c>
      <c r="L195" s="347" t="s">
        <v>248</v>
      </c>
      <c r="M195" s="153">
        <f t="shared" si="14"/>
        <v>4800</v>
      </c>
      <c r="N195" s="348" t="s">
        <v>246</v>
      </c>
      <c r="O195" s="154">
        <f t="shared" ref="O195:O258" si="17">COUNTIF($F$3:$F$505,F195)</f>
        <v>1</v>
      </c>
      <c r="Q195" s="155" t="str">
        <f t="shared" ref="Q195:Q258" si="18">CONCATENATE(E195," ", C195," ","(",I195,")")</f>
        <v>DTP 23092 (Allround DTP-er)</v>
      </c>
    </row>
    <row r="196" spans="1:17" s="155" customFormat="1" ht="20.100000000000001" customHeight="1">
      <c r="A196" s="155">
        <f t="shared" si="15"/>
        <v>25198</v>
      </c>
      <c r="B196" s="148" t="str">
        <f t="shared" si="16"/>
        <v xml:space="preserve"> 7904</v>
      </c>
      <c r="C196" s="149">
        <v>23092</v>
      </c>
      <c r="D196" s="150"/>
      <c r="E196" s="151" t="s">
        <v>658</v>
      </c>
      <c r="F196" s="151">
        <v>25198</v>
      </c>
      <c r="G196" s="151"/>
      <c r="H196" s="151" t="s">
        <v>653</v>
      </c>
      <c r="I196" s="151" t="s">
        <v>660</v>
      </c>
      <c r="J196" s="151">
        <v>2</v>
      </c>
      <c r="K196" s="152">
        <v>1.4</v>
      </c>
      <c r="L196" s="347" t="s">
        <v>245</v>
      </c>
      <c r="M196" s="153">
        <f t="shared" ref="M196:M259" si="19">J196*1600</f>
        <v>3200</v>
      </c>
      <c r="N196" s="348" t="s">
        <v>246</v>
      </c>
      <c r="O196" s="154">
        <f t="shared" si="17"/>
        <v>1</v>
      </c>
      <c r="Q196" s="155" t="str">
        <f t="shared" si="18"/>
        <v>DTP 23092 (Medewerker DTP)</v>
      </c>
    </row>
    <row r="197" spans="1:17" s="155" customFormat="1" ht="20.100000000000001" customHeight="1">
      <c r="A197" s="155">
        <f t="shared" si="15"/>
        <v>25199</v>
      </c>
      <c r="B197" s="148" t="str">
        <f t="shared" si="16"/>
        <v xml:space="preserve"> 7904</v>
      </c>
      <c r="C197" s="149">
        <v>23093</v>
      </c>
      <c r="D197" s="150">
        <v>1.4</v>
      </c>
      <c r="E197" s="151" t="s">
        <v>661</v>
      </c>
      <c r="F197" s="151">
        <v>25199</v>
      </c>
      <c r="G197" s="151"/>
      <c r="H197" s="151" t="s">
        <v>653</v>
      </c>
      <c r="I197" s="151" t="s">
        <v>662</v>
      </c>
      <c r="J197" s="151">
        <v>4</v>
      </c>
      <c r="K197" s="152">
        <v>1.4</v>
      </c>
      <c r="L197" s="347" t="s">
        <v>250</v>
      </c>
      <c r="M197" s="153">
        <f t="shared" si="19"/>
        <v>6400</v>
      </c>
      <c r="N197" s="348" t="s">
        <v>246</v>
      </c>
      <c r="O197" s="154">
        <f t="shared" si="17"/>
        <v>1</v>
      </c>
      <c r="Q197" s="155" t="str">
        <f t="shared" si="18"/>
        <v>Mediamanagement 23093 (Mediamanager)</v>
      </c>
    </row>
    <row r="198" spans="1:17" s="155" customFormat="1" ht="20.100000000000001" customHeight="1">
      <c r="A198" s="155">
        <f t="shared" si="15"/>
        <v>25200</v>
      </c>
      <c r="B198" s="148" t="str">
        <f t="shared" si="16"/>
        <v xml:space="preserve"> 7904</v>
      </c>
      <c r="C198" s="149">
        <v>23094</v>
      </c>
      <c r="D198" s="150">
        <v>1.4</v>
      </c>
      <c r="E198" s="151" t="s">
        <v>663</v>
      </c>
      <c r="F198" s="151">
        <v>25200</v>
      </c>
      <c r="G198" s="151"/>
      <c r="H198" s="151" t="s">
        <v>653</v>
      </c>
      <c r="I198" s="151" t="s">
        <v>664</v>
      </c>
      <c r="J198" s="151">
        <v>4</v>
      </c>
      <c r="K198" s="152">
        <v>1.4</v>
      </c>
      <c r="L198" s="347" t="s">
        <v>250</v>
      </c>
      <c r="M198" s="153">
        <f t="shared" si="19"/>
        <v>6400</v>
      </c>
      <c r="N198" s="348" t="s">
        <v>246</v>
      </c>
      <c r="O198" s="154">
        <f t="shared" si="17"/>
        <v>1</v>
      </c>
      <c r="Q198" s="155" t="str">
        <f t="shared" si="18"/>
        <v>Mediaredactie 23094 (Mediaredactiemedewerker)</v>
      </c>
    </row>
    <row r="199" spans="1:17" s="155" customFormat="1" ht="20.100000000000001" customHeight="1">
      <c r="A199" s="155">
        <f t="shared" si="15"/>
        <v>25201</v>
      </c>
      <c r="B199" s="148" t="str">
        <f t="shared" si="16"/>
        <v xml:space="preserve"> 7904</v>
      </c>
      <c r="C199" s="149">
        <v>23095</v>
      </c>
      <c r="D199" s="150">
        <v>1.4</v>
      </c>
      <c r="E199" s="151" t="s">
        <v>665</v>
      </c>
      <c r="F199" s="151">
        <v>25201</v>
      </c>
      <c r="G199" s="151"/>
      <c r="H199" s="151" t="s">
        <v>653</v>
      </c>
      <c r="I199" s="151" t="s">
        <v>666</v>
      </c>
      <c r="J199" s="151">
        <v>4</v>
      </c>
      <c r="K199" s="152">
        <v>1.4</v>
      </c>
      <c r="L199" s="347" t="s">
        <v>250</v>
      </c>
      <c r="M199" s="153">
        <f t="shared" si="19"/>
        <v>6400</v>
      </c>
      <c r="N199" s="348" t="s">
        <v>246</v>
      </c>
      <c r="O199" s="154">
        <f t="shared" si="17"/>
        <v>1</v>
      </c>
      <c r="Q199" s="155" t="str">
        <f t="shared" si="18"/>
        <v>Mediavormgeving 23095 (Mediavormgever)</v>
      </c>
    </row>
    <row r="200" spans="1:17" s="155" customFormat="1" ht="20.100000000000001" customHeight="1">
      <c r="A200" s="155">
        <f t="shared" si="15"/>
        <v>25202</v>
      </c>
      <c r="B200" s="148" t="str">
        <f t="shared" si="16"/>
        <v xml:space="preserve"> 7904</v>
      </c>
      <c r="C200" s="149">
        <v>23096</v>
      </c>
      <c r="D200" s="150">
        <v>1.4</v>
      </c>
      <c r="E200" s="151" t="s">
        <v>667</v>
      </c>
      <c r="F200" s="151">
        <v>25202</v>
      </c>
      <c r="G200" s="151"/>
      <c r="H200" s="151" t="s">
        <v>653</v>
      </c>
      <c r="I200" s="151" t="s">
        <v>668</v>
      </c>
      <c r="J200" s="151">
        <v>2</v>
      </c>
      <c r="K200" s="152">
        <v>1.4</v>
      </c>
      <c r="L200" s="347" t="s">
        <v>245</v>
      </c>
      <c r="M200" s="153">
        <f t="shared" si="19"/>
        <v>3200</v>
      </c>
      <c r="N200" s="348" t="s">
        <v>246</v>
      </c>
      <c r="O200" s="154">
        <f t="shared" si="17"/>
        <v>1</v>
      </c>
      <c r="Q200" s="155" t="str">
        <f t="shared" si="18"/>
        <v>Podium- en Evenemententechniek 23096 (Medewerker Podium- en evenemententechniek)</v>
      </c>
    </row>
    <row r="201" spans="1:17" s="155" customFormat="1" ht="20.100000000000001" customHeight="1">
      <c r="A201" s="155">
        <f t="shared" si="15"/>
        <v>25203</v>
      </c>
      <c r="B201" s="148" t="str">
        <f t="shared" si="16"/>
        <v xml:space="preserve"> 7904</v>
      </c>
      <c r="C201" s="149">
        <v>23096</v>
      </c>
      <c r="D201" s="150"/>
      <c r="E201" s="151" t="s">
        <v>667</v>
      </c>
      <c r="F201" s="151">
        <v>25203</v>
      </c>
      <c r="G201" s="151"/>
      <c r="H201" s="151" t="s">
        <v>653</v>
      </c>
      <c r="I201" s="151" t="s">
        <v>669</v>
      </c>
      <c r="J201" s="151">
        <v>3</v>
      </c>
      <c r="K201" s="152">
        <v>1.4</v>
      </c>
      <c r="L201" s="347" t="s">
        <v>248</v>
      </c>
      <c r="M201" s="153">
        <f t="shared" si="19"/>
        <v>4800</v>
      </c>
      <c r="N201" s="348" t="s">
        <v>246</v>
      </c>
      <c r="O201" s="154">
        <f t="shared" si="17"/>
        <v>1</v>
      </c>
      <c r="Q201" s="155" t="str">
        <f t="shared" si="18"/>
        <v>Podium- en Evenemententechniek 23096 (Podium- en evenemententechnicus)</v>
      </c>
    </row>
    <row r="202" spans="1:17" s="155" customFormat="1" ht="20.100000000000001" customHeight="1">
      <c r="A202" s="155">
        <f t="shared" si="15"/>
        <v>25204</v>
      </c>
      <c r="B202" s="148" t="str">
        <f t="shared" si="16"/>
        <v xml:space="preserve"> 7904</v>
      </c>
      <c r="C202" s="149">
        <v>23096</v>
      </c>
      <c r="D202" s="150"/>
      <c r="E202" s="151" t="s">
        <v>667</v>
      </c>
      <c r="F202" s="151">
        <v>25204</v>
      </c>
      <c r="G202" s="151"/>
      <c r="H202" s="151" t="s">
        <v>653</v>
      </c>
      <c r="I202" s="151" t="s">
        <v>670</v>
      </c>
      <c r="J202" s="151">
        <v>4</v>
      </c>
      <c r="K202" s="152">
        <v>1.4</v>
      </c>
      <c r="L202" s="347" t="s">
        <v>250</v>
      </c>
      <c r="M202" s="153">
        <f t="shared" si="19"/>
        <v>6400</v>
      </c>
      <c r="N202" s="348" t="s">
        <v>246</v>
      </c>
      <c r="O202" s="154">
        <f t="shared" si="17"/>
        <v>1</v>
      </c>
      <c r="Q202" s="155" t="str">
        <f t="shared" si="18"/>
        <v>Podium- en Evenemententechniek 23096 (Podium- en evenemententechnicus Geluid)</v>
      </c>
    </row>
    <row r="203" spans="1:17" s="155" customFormat="1" ht="20.100000000000001" customHeight="1">
      <c r="A203" s="155">
        <f t="shared" si="15"/>
        <v>25205</v>
      </c>
      <c r="B203" s="148" t="str">
        <f t="shared" si="16"/>
        <v xml:space="preserve"> 7904</v>
      </c>
      <c r="C203" s="149">
        <v>23096</v>
      </c>
      <c r="D203" s="150"/>
      <c r="E203" s="151" t="s">
        <v>667</v>
      </c>
      <c r="F203" s="151">
        <v>25205</v>
      </c>
      <c r="G203" s="151"/>
      <c r="H203" s="151" t="s">
        <v>653</v>
      </c>
      <c r="I203" s="151" t="s">
        <v>671</v>
      </c>
      <c r="J203" s="151">
        <v>4</v>
      </c>
      <c r="K203" s="152">
        <v>1.4</v>
      </c>
      <c r="L203" s="347" t="s">
        <v>250</v>
      </c>
      <c r="M203" s="153">
        <f t="shared" si="19"/>
        <v>6400</v>
      </c>
      <c r="N203" s="348" t="s">
        <v>246</v>
      </c>
      <c r="O203" s="154">
        <f t="shared" si="17"/>
        <v>1</v>
      </c>
      <c r="Q203" s="155" t="str">
        <f t="shared" si="18"/>
        <v>Podium- en Evenemententechniek 23096 (Podium- en evenemententechnicus Licht)</v>
      </c>
    </row>
    <row r="204" spans="1:17" s="155" customFormat="1" ht="20.100000000000001" customHeight="1">
      <c r="A204" s="155">
        <f t="shared" si="15"/>
        <v>25206</v>
      </c>
      <c r="B204" s="148" t="str">
        <f t="shared" si="16"/>
        <v xml:space="preserve"> 7904</v>
      </c>
      <c r="C204" s="149">
        <v>23096</v>
      </c>
      <c r="D204" s="150"/>
      <c r="E204" s="151" t="s">
        <v>667</v>
      </c>
      <c r="F204" s="151">
        <v>25206</v>
      </c>
      <c r="G204" s="151"/>
      <c r="H204" s="151" t="s">
        <v>653</v>
      </c>
      <c r="I204" s="151" t="s">
        <v>672</v>
      </c>
      <c r="J204" s="151">
        <v>4</v>
      </c>
      <c r="K204" s="152">
        <v>1.4</v>
      </c>
      <c r="L204" s="347" t="s">
        <v>250</v>
      </c>
      <c r="M204" s="153">
        <f t="shared" si="19"/>
        <v>6400</v>
      </c>
      <c r="N204" s="348" t="s">
        <v>246</v>
      </c>
      <c r="O204" s="154">
        <f t="shared" si="17"/>
        <v>1</v>
      </c>
      <c r="Q204" s="155" t="str">
        <f t="shared" si="18"/>
        <v>Podium- en Evenemententechniek 23096 (Podium- en evenemententechnicus Podium &amp; Rigging)</v>
      </c>
    </row>
    <row r="205" spans="1:17" s="155" customFormat="1" ht="20.100000000000001" customHeight="1">
      <c r="A205" s="155">
        <f t="shared" si="15"/>
        <v>25207</v>
      </c>
      <c r="B205" s="148" t="str">
        <f t="shared" si="16"/>
        <v xml:space="preserve"> 7904</v>
      </c>
      <c r="C205" s="149">
        <v>23097</v>
      </c>
      <c r="D205" s="150">
        <v>1.4</v>
      </c>
      <c r="E205" s="151" t="s">
        <v>673</v>
      </c>
      <c r="F205" s="151">
        <v>25207</v>
      </c>
      <c r="G205" s="151"/>
      <c r="H205" s="151" t="s">
        <v>653</v>
      </c>
      <c r="I205" s="151" t="s">
        <v>674</v>
      </c>
      <c r="J205" s="151">
        <v>2</v>
      </c>
      <c r="K205" s="152">
        <v>1.4</v>
      </c>
      <c r="L205" s="347" t="s">
        <v>245</v>
      </c>
      <c r="M205" s="153">
        <f t="shared" si="19"/>
        <v>3200</v>
      </c>
      <c r="N205" s="348" t="s">
        <v>246</v>
      </c>
      <c r="O205" s="154">
        <f t="shared" si="17"/>
        <v>1</v>
      </c>
      <c r="Q205" s="155" t="str">
        <f t="shared" si="18"/>
        <v>Printmedia 23097 (Basismedewerker printmedia)</v>
      </c>
    </row>
    <row r="206" spans="1:17" s="155" customFormat="1" ht="20.100000000000001" customHeight="1">
      <c r="A206" s="155">
        <f t="shared" si="15"/>
        <v>25208</v>
      </c>
      <c r="B206" s="148" t="str">
        <f t="shared" si="16"/>
        <v xml:space="preserve"> 7904</v>
      </c>
      <c r="C206" s="149">
        <v>23097</v>
      </c>
      <c r="D206" s="150"/>
      <c r="E206" s="151" t="s">
        <v>673</v>
      </c>
      <c r="F206" s="151">
        <v>25208</v>
      </c>
      <c r="G206" s="151"/>
      <c r="H206" s="151" t="s">
        <v>653</v>
      </c>
      <c r="I206" s="151" t="s">
        <v>675</v>
      </c>
      <c r="J206" s="151">
        <v>3</v>
      </c>
      <c r="K206" s="152">
        <v>1.4</v>
      </c>
      <c r="L206" s="347" t="s">
        <v>248</v>
      </c>
      <c r="M206" s="153">
        <f t="shared" si="19"/>
        <v>4800</v>
      </c>
      <c r="N206" s="348" t="s">
        <v>246</v>
      </c>
      <c r="O206" s="154">
        <f t="shared" si="17"/>
        <v>1</v>
      </c>
      <c r="Q206" s="155" t="str">
        <f t="shared" si="18"/>
        <v>Printmedia 23097 (Drukker)</v>
      </c>
    </row>
    <row r="207" spans="1:17" s="155" customFormat="1" ht="20.100000000000001" customHeight="1">
      <c r="A207" s="155">
        <f t="shared" si="15"/>
        <v>25209</v>
      </c>
      <c r="B207" s="148" t="str">
        <f t="shared" si="16"/>
        <v xml:space="preserve"> 7904</v>
      </c>
      <c r="C207" s="149">
        <v>23097</v>
      </c>
      <c r="D207" s="150"/>
      <c r="E207" s="151" t="s">
        <v>673</v>
      </c>
      <c r="F207" s="151">
        <v>25209</v>
      </c>
      <c r="G207" s="151"/>
      <c r="H207" s="151" t="s">
        <v>653</v>
      </c>
      <c r="I207" s="151" t="s">
        <v>676</v>
      </c>
      <c r="J207" s="151">
        <v>3</v>
      </c>
      <c r="K207" s="152">
        <v>1.4</v>
      </c>
      <c r="L207" s="347" t="s">
        <v>248</v>
      </c>
      <c r="M207" s="153">
        <f t="shared" si="19"/>
        <v>4800</v>
      </c>
      <c r="N207" s="348" t="s">
        <v>246</v>
      </c>
      <c r="O207" s="154">
        <f t="shared" si="17"/>
        <v>1</v>
      </c>
      <c r="Q207" s="155" t="str">
        <f t="shared" si="18"/>
        <v>Printmedia 23097 (Nabewerker)</v>
      </c>
    </row>
    <row r="208" spans="1:17" s="155" customFormat="1" ht="20.100000000000001" customHeight="1">
      <c r="A208" s="155">
        <f t="shared" si="15"/>
        <v>25210</v>
      </c>
      <c r="B208" s="148" t="str">
        <f t="shared" si="16"/>
        <v xml:space="preserve"> 7904</v>
      </c>
      <c r="C208" s="149">
        <v>23097</v>
      </c>
      <c r="D208" s="150"/>
      <c r="E208" s="151" t="s">
        <v>673</v>
      </c>
      <c r="F208" s="151">
        <v>25210</v>
      </c>
      <c r="G208" s="151"/>
      <c r="H208" s="151" t="s">
        <v>653</v>
      </c>
      <c r="I208" s="151" t="s">
        <v>677</v>
      </c>
      <c r="J208" s="151">
        <v>4</v>
      </c>
      <c r="K208" s="152">
        <v>1.4</v>
      </c>
      <c r="L208" s="347" t="s">
        <v>250</v>
      </c>
      <c r="M208" s="153">
        <f t="shared" si="19"/>
        <v>6400</v>
      </c>
      <c r="N208" s="348" t="s">
        <v>246</v>
      </c>
      <c r="O208" s="154">
        <f t="shared" si="17"/>
        <v>1</v>
      </c>
      <c r="Q208" s="155" t="str">
        <f t="shared" si="18"/>
        <v>Printmedia 23097 (Printmediatechnoloog)</v>
      </c>
    </row>
    <row r="209" spans="1:17" s="155" customFormat="1" ht="20.100000000000001" customHeight="1">
      <c r="A209" s="155">
        <f t="shared" si="15"/>
        <v>25211</v>
      </c>
      <c r="B209" s="148" t="str">
        <f t="shared" si="16"/>
        <v xml:space="preserve"> 7904</v>
      </c>
      <c r="C209" s="149">
        <v>23098</v>
      </c>
      <c r="D209" s="150">
        <v>1.4</v>
      </c>
      <c r="E209" s="151" t="s">
        <v>678</v>
      </c>
      <c r="F209" s="151">
        <v>25211</v>
      </c>
      <c r="G209" s="151"/>
      <c r="H209" s="151" t="s">
        <v>653</v>
      </c>
      <c r="I209" s="151" t="s">
        <v>679</v>
      </c>
      <c r="J209" s="151">
        <v>2</v>
      </c>
      <c r="K209" s="152">
        <v>1.4</v>
      </c>
      <c r="L209" s="347" t="s">
        <v>245</v>
      </c>
      <c r="M209" s="153">
        <f t="shared" si="19"/>
        <v>3200</v>
      </c>
      <c r="N209" s="348" t="s">
        <v>246</v>
      </c>
      <c r="O209" s="154">
        <f t="shared" si="17"/>
        <v>1</v>
      </c>
      <c r="Q209" s="155" t="str">
        <f t="shared" si="18"/>
        <v>Ruimtelijke vormgeving 23098 (Medewerker productpresentatie)</v>
      </c>
    </row>
    <row r="210" spans="1:17" s="155" customFormat="1" ht="20.100000000000001" customHeight="1">
      <c r="A210" s="155">
        <f t="shared" si="15"/>
        <v>25212</v>
      </c>
      <c r="B210" s="148" t="str">
        <f t="shared" si="16"/>
        <v xml:space="preserve"> 7904</v>
      </c>
      <c r="C210" s="149">
        <v>23098</v>
      </c>
      <c r="D210" s="150"/>
      <c r="E210" s="151" t="s">
        <v>678</v>
      </c>
      <c r="F210" s="151">
        <v>25212</v>
      </c>
      <c r="G210" s="151"/>
      <c r="H210" s="151" t="s">
        <v>653</v>
      </c>
      <c r="I210" s="151" t="s">
        <v>680</v>
      </c>
      <c r="J210" s="151">
        <v>4</v>
      </c>
      <c r="K210" s="152">
        <v>1.4</v>
      </c>
      <c r="L210" s="347" t="s">
        <v>250</v>
      </c>
      <c r="M210" s="153">
        <f t="shared" si="19"/>
        <v>6400</v>
      </c>
      <c r="N210" s="348" t="s">
        <v>246</v>
      </c>
      <c r="O210" s="154">
        <f t="shared" si="17"/>
        <v>1</v>
      </c>
      <c r="Q210" s="155" t="str">
        <f t="shared" si="18"/>
        <v>Ruimtelijke vormgeving 23098 (Ruimtelijk vormgever)</v>
      </c>
    </row>
    <row r="211" spans="1:17" s="155" customFormat="1" ht="20.100000000000001" customHeight="1">
      <c r="A211" s="155">
        <f t="shared" si="15"/>
        <v>25213</v>
      </c>
      <c r="B211" s="148" t="str">
        <f t="shared" si="16"/>
        <v xml:space="preserve"> 7904</v>
      </c>
      <c r="C211" s="149">
        <v>23099</v>
      </c>
      <c r="D211" s="150">
        <v>1.4</v>
      </c>
      <c r="E211" s="151" t="s">
        <v>681</v>
      </c>
      <c r="F211" s="151">
        <v>25213</v>
      </c>
      <c r="G211" s="151"/>
      <c r="H211" s="151" t="s">
        <v>653</v>
      </c>
      <c r="I211" s="151" t="s">
        <v>682</v>
      </c>
      <c r="J211" s="151">
        <v>3</v>
      </c>
      <c r="K211" s="152">
        <v>1.4</v>
      </c>
      <c r="L211" s="347" t="s">
        <v>248</v>
      </c>
      <c r="M211" s="153">
        <f t="shared" si="19"/>
        <v>4800</v>
      </c>
      <c r="N211" s="348" t="s">
        <v>246</v>
      </c>
      <c r="O211" s="154">
        <f t="shared" si="17"/>
        <v>1</v>
      </c>
      <c r="Q211" s="155" t="str">
        <f t="shared" si="18"/>
        <v>Signmaking 23099 (Allround signmaker)</v>
      </c>
    </row>
    <row r="212" spans="1:17" s="155" customFormat="1" ht="20.100000000000001" customHeight="1">
      <c r="A212" s="155">
        <f t="shared" si="15"/>
        <v>25214</v>
      </c>
      <c r="B212" s="148" t="str">
        <f t="shared" si="16"/>
        <v xml:space="preserve"> 7904</v>
      </c>
      <c r="C212" s="149">
        <v>23099</v>
      </c>
      <c r="D212" s="150"/>
      <c r="E212" s="151" t="s">
        <v>681</v>
      </c>
      <c r="F212" s="151">
        <v>25214</v>
      </c>
      <c r="G212" s="151"/>
      <c r="H212" s="151" t="s">
        <v>653</v>
      </c>
      <c r="I212" s="151" t="s">
        <v>683</v>
      </c>
      <c r="J212" s="151">
        <v>2</v>
      </c>
      <c r="K212" s="152">
        <v>1.4</v>
      </c>
      <c r="L212" s="347" t="s">
        <v>245</v>
      </c>
      <c r="M212" s="153">
        <f t="shared" si="19"/>
        <v>3200</v>
      </c>
      <c r="N212" s="348" t="s">
        <v>246</v>
      </c>
      <c r="O212" s="154">
        <f t="shared" si="17"/>
        <v>1</v>
      </c>
      <c r="Q212" s="155" t="str">
        <f t="shared" si="18"/>
        <v>Signmaking 23099 (Medewerker sign)</v>
      </c>
    </row>
    <row r="213" spans="1:17" s="155" customFormat="1" ht="20.100000000000001" customHeight="1">
      <c r="A213" s="155">
        <f t="shared" si="15"/>
        <v>25215</v>
      </c>
      <c r="B213" s="148" t="str">
        <f t="shared" si="16"/>
        <v xml:space="preserve"> 7904</v>
      </c>
      <c r="C213" s="149">
        <v>23099</v>
      </c>
      <c r="D213" s="150"/>
      <c r="E213" s="151" t="s">
        <v>681</v>
      </c>
      <c r="F213" s="151">
        <v>25215</v>
      </c>
      <c r="G213" s="151"/>
      <c r="H213" s="151" t="s">
        <v>653</v>
      </c>
      <c r="I213" s="151" t="s">
        <v>684</v>
      </c>
      <c r="J213" s="151">
        <v>4</v>
      </c>
      <c r="K213" s="152">
        <v>1.4</v>
      </c>
      <c r="L213" s="347" t="s">
        <v>250</v>
      </c>
      <c r="M213" s="153">
        <f t="shared" si="19"/>
        <v>6400</v>
      </c>
      <c r="N213" s="348" t="s">
        <v>246</v>
      </c>
      <c r="O213" s="154">
        <f t="shared" si="17"/>
        <v>1</v>
      </c>
      <c r="Q213" s="155" t="str">
        <f t="shared" si="18"/>
        <v>Signmaking 23099 (Signspecialist)</v>
      </c>
    </row>
    <row r="214" spans="1:17" s="155" customFormat="1" ht="20.100000000000001" customHeight="1">
      <c r="A214" s="155">
        <f t="shared" si="15"/>
        <v>25216</v>
      </c>
      <c r="B214" s="148" t="str">
        <f t="shared" si="16"/>
        <v xml:space="preserve"> 7904</v>
      </c>
      <c r="C214" s="149">
        <v>23100</v>
      </c>
      <c r="D214" s="150">
        <v>1.4</v>
      </c>
      <c r="E214" s="151" t="s">
        <v>685</v>
      </c>
      <c r="F214" s="151">
        <v>25216</v>
      </c>
      <c r="G214" s="151"/>
      <c r="H214" s="151" t="s">
        <v>653</v>
      </c>
      <c r="I214" s="151" t="s">
        <v>686</v>
      </c>
      <c r="J214" s="151">
        <v>3</v>
      </c>
      <c r="K214" s="152">
        <v>1.4</v>
      </c>
      <c r="L214" s="347" t="s">
        <v>248</v>
      </c>
      <c r="M214" s="153">
        <f t="shared" si="19"/>
        <v>4800</v>
      </c>
      <c r="N214" s="348" t="s">
        <v>246</v>
      </c>
      <c r="O214" s="154">
        <f t="shared" si="17"/>
        <v>1</v>
      </c>
      <c r="Q214" s="155" t="str">
        <f t="shared" si="18"/>
        <v>Stand- en decorbouw 23100 (Allround stand- en decorbouwer)</v>
      </c>
    </row>
    <row r="215" spans="1:17" s="155" customFormat="1" ht="20.100000000000001" customHeight="1">
      <c r="A215" s="155">
        <f t="shared" si="15"/>
        <v>25217</v>
      </c>
      <c r="B215" s="148" t="str">
        <f t="shared" si="16"/>
        <v xml:space="preserve"> 7904</v>
      </c>
      <c r="C215" s="149">
        <v>23100</v>
      </c>
      <c r="D215" s="150"/>
      <c r="E215" s="151" t="s">
        <v>685</v>
      </c>
      <c r="F215" s="151">
        <v>25217</v>
      </c>
      <c r="G215" s="151"/>
      <c r="H215" s="151" t="s">
        <v>653</v>
      </c>
      <c r="I215" s="151" t="s">
        <v>687</v>
      </c>
      <c r="J215" s="151">
        <v>2</v>
      </c>
      <c r="K215" s="152">
        <v>1.4</v>
      </c>
      <c r="L215" s="347" t="s">
        <v>245</v>
      </c>
      <c r="M215" s="153">
        <f t="shared" si="19"/>
        <v>3200</v>
      </c>
      <c r="N215" s="348" t="s">
        <v>246</v>
      </c>
      <c r="O215" s="154">
        <f t="shared" si="17"/>
        <v>1</v>
      </c>
      <c r="Q215" s="155" t="str">
        <f t="shared" si="18"/>
        <v>Stand- en decorbouw 23100 (Stand- en decorbouwer)</v>
      </c>
    </row>
    <row r="216" spans="1:17" s="155" customFormat="1" ht="20.100000000000001" customHeight="1">
      <c r="A216" s="155">
        <f t="shared" si="15"/>
        <v>25218</v>
      </c>
      <c r="B216" s="148" t="str">
        <f t="shared" si="16"/>
        <v xml:space="preserve"> 7906</v>
      </c>
      <c r="C216" s="149">
        <v>23101</v>
      </c>
      <c r="D216" s="163">
        <v>1.4</v>
      </c>
      <c r="E216" s="164" t="s">
        <v>688</v>
      </c>
      <c r="F216" s="164">
        <v>25218</v>
      </c>
      <c r="G216" s="164"/>
      <c r="H216" s="164" t="s">
        <v>689</v>
      </c>
      <c r="I216" s="151" t="s">
        <v>690</v>
      </c>
      <c r="J216" s="164">
        <v>4</v>
      </c>
      <c r="K216" s="165">
        <v>1.4</v>
      </c>
      <c r="L216" s="349" t="s">
        <v>250</v>
      </c>
      <c r="M216" s="153">
        <f t="shared" si="19"/>
        <v>6400</v>
      </c>
      <c r="N216" s="350" t="s">
        <v>246</v>
      </c>
      <c r="O216" s="154">
        <f t="shared" si="17"/>
        <v>1</v>
      </c>
      <c r="Q216" s="155" t="str">
        <f t="shared" si="18"/>
        <v>Aftersales Mobiliteitsbranche 23101 (Aftersalesmanager Mobiliteitsbranche)</v>
      </c>
    </row>
    <row r="217" spans="1:17" s="155" customFormat="1" ht="20.100000000000001" customHeight="1">
      <c r="A217" s="155">
        <f t="shared" si="15"/>
        <v>25219</v>
      </c>
      <c r="B217" s="148" t="str">
        <f t="shared" si="16"/>
        <v xml:space="preserve"> 7906</v>
      </c>
      <c r="C217" s="167">
        <v>23101</v>
      </c>
      <c r="D217" s="168"/>
      <c r="E217" s="166" t="s">
        <v>688</v>
      </c>
      <c r="F217" s="166">
        <v>25219</v>
      </c>
      <c r="G217" s="166"/>
      <c r="H217" s="166" t="s">
        <v>689</v>
      </c>
      <c r="I217" s="170" t="s">
        <v>691</v>
      </c>
      <c r="J217" s="166">
        <v>3</v>
      </c>
      <c r="K217" s="196">
        <v>1.4</v>
      </c>
      <c r="L217" s="347" t="s">
        <v>248</v>
      </c>
      <c r="M217" s="153">
        <f t="shared" si="19"/>
        <v>4800</v>
      </c>
      <c r="N217" s="350" t="s">
        <v>246</v>
      </c>
      <c r="O217" s="154">
        <f t="shared" si="17"/>
        <v>1</v>
      </c>
      <c r="Q217" s="155" t="str">
        <f t="shared" si="18"/>
        <v>Aftersales Mobiliteitsbranche 23101 (Serviceadviseur Mobiliteitsbranche)</v>
      </c>
    </row>
    <row r="218" spans="1:17" s="155" customFormat="1" ht="20.100000000000001" customHeight="1">
      <c r="A218" s="155">
        <f t="shared" si="15"/>
        <v>25220</v>
      </c>
      <c r="B218" s="148" t="str">
        <f t="shared" si="16"/>
        <v xml:space="preserve"> 7906</v>
      </c>
      <c r="C218" s="149">
        <v>23102</v>
      </c>
      <c r="D218" s="150">
        <v>1.4</v>
      </c>
      <c r="E218" s="151" t="s">
        <v>692</v>
      </c>
      <c r="F218" s="151">
        <v>25220</v>
      </c>
      <c r="G218" s="151"/>
      <c r="H218" s="151" t="s">
        <v>689</v>
      </c>
      <c r="I218" s="151" t="s">
        <v>693</v>
      </c>
      <c r="J218" s="151">
        <v>2</v>
      </c>
      <c r="K218" s="152">
        <v>1.4</v>
      </c>
      <c r="L218" s="347" t="s">
        <v>245</v>
      </c>
      <c r="M218" s="153">
        <f t="shared" si="19"/>
        <v>3200</v>
      </c>
      <c r="N218" s="348" t="s">
        <v>246</v>
      </c>
      <c r="O218" s="154">
        <f t="shared" si="17"/>
        <v>1</v>
      </c>
      <c r="Q218" s="155" t="str">
        <f t="shared" si="18"/>
        <v>Assemblage, Carrosseriebouw en Recreatievoertuigen 23102 (Assemblagetechnicus)</v>
      </c>
    </row>
    <row r="219" spans="1:17" s="155" customFormat="1" ht="20.100000000000001" customHeight="1">
      <c r="A219" s="155">
        <f t="shared" si="15"/>
        <v>25221</v>
      </c>
      <c r="B219" s="148" t="str">
        <f t="shared" si="16"/>
        <v xml:space="preserve"> 7906</v>
      </c>
      <c r="C219" s="149">
        <v>23102</v>
      </c>
      <c r="D219" s="150"/>
      <c r="E219" s="151" t="s">
        <v>692</v>
      </c>
      <c r="F219" s="151">
        <v>25221</v>
      </c>
      <c r="G219" s="151"/>
      <c r="H219" s="151" t="s">
        <v>689</v>
      </c>
      <c r="I219" s="151" t="s">
        <v>694</v>
      </c>
      <c r="J219" s="151">
        <v>2</v>
      </c>
      <c r="K219" s="152">
        <v>1.4</v>
      </c>
      <c r="L219" s="347" t="s">
        <v>245</v>
      </c>
      <c r="M219" s="153">
        <f t="shared" si="19"/>
        <v>3200</v>
      </c>
      <c r="N219" s="348" t="s">
        <v>246</v>
      </c>
      <c r="O219" s="154">
        <f t="shared" si="17"/>
        <v>1</v>
      </c>
      <c r="Q219" s="155" t="str">
        <f t="shared" si="18"/>
        <v>Assemblage, Carrosseriebouw en Recreatievoertuigen 23102 (Caravantechnicus)</v>
      </c>
    </row>
    <row r="220" spans="1:17" s="155" customFormat="1" ht="20.100000000000001" customHeight="1">
      <c r="A220" s="155">
        <f t="shared" si="15"/>
        <v>25222</v>
      </c>
      <c r="B220" s="148" t="str">
        <f t="shared" si="16"/>
        <v xml:space="preserve"> 7906</v>
      </c>
      <c r="C220" s="149">
        <v>23102</v>
      </c>
      <c r="D220" s="150"/>
      <c r="E220" s="151" t="s">
        <v>692</v>
      </c>
      <c r="F220" s="151">
        <v>25222</v>
      </c>
      <c r="G220" s="151"/>
      <c r="H220" s="151" t="s">
        <v>689</v>
      </c>
      <c r="I220" s="151" t="s">
        <v>695</v>
      </c>
      <c r="J220" s="151">
        <v>2</v>
      </c>
      <c r="K220" s="152">
        <v>1.4</v>
      </c>
      <c r="L220" s="347" t="s">
        <v>245</v>
      </c>
      <c r="M220" s="153">
        <f t="shared" si="19"/>
        <v>3200</v>
      </c>
      <c r="N220" s="348" t="s">
        <v>246</v>
      </c>
      <c r="O220" s="154">
        <f t="shared" si="17"/>
        <v>1</v>
      </c>
      <c r="Q220" s="155" t="str">
        <f t="shared" si="18"/>
        <v>Assemblage, Carrosseriebouw en Recreatievoertuigen 23102 (Carrosseriebouwer)</v>
      </c>
    </row>
    <row r="221" spans="1:17" s="155" customFormat="1" ht="20.100000000000001" customHeight="1">
      <c r="A221" s="155">
        <f t="shared" si="15"/>
        <v>25223</v>
      </c>
      <c r="B221" s="148" t="str">
        <f t="shared" si="16"/>
        <v xml:space="preserve"> 7906</v>
      </c>
      <c r="C221" s="149">
        <v>23102</v>
      </c>
      <c r="D221" s="150"/>
      <c r="E221" s="151" t="s">
        <v>692</v>
      </c>
      <c r="F221" s="151">
        <v>25223</v>
      </c>
      <c r="G221" s="151"/>
      <c r="H221" s="151" t="s">
        <v>689</v>
      </c>
      <c r="I221" s="151" t="s">
        <v>696</v>
      </c>
      <c r="J221" s="151">
        <v>3</v>
      </c>
      <c r="K221" s="152">
        <v>1.4</v>
      </c>
      <c r="L221" s="347" t="s">
        <v>248</v>
      </c>
      <c r="M221" s="153">
        <f t="shared" si="19"/>
        <v>4800</v>
      </c>
      <c r="N221" s="348" t="s">
        <v>246</v>
      </c>
      <c r="O221" s="154">
        <f t="shared" si="17"/>
        <v>1</v>
      </c>
      <c r="Q221" s="155" t="str">
        <f t="shared" si="18"/>
        <v>Assemblage, Carrosseriebouw en Recreatievoertuigen 23102 (Eerste Caravantechnicus)</v>
      </c>
    </row>
    <row r="222" spans="1:17" s="155" customFormat="1" ht="20.100000000000001" customHeight="1">
      <c r="A222" s="155">
        <f t="shared" si="15"/>
        <v>25224</v>
      </c>
      <c r="B222" s="148" t="str">
        <f t="shared" si="16"/>
        <v xml:space="preserve"> 7906</v>
      </c>
      <c r="C222" s="149">
        <v>23102</v>
      </c>
      <c r="D222" s="150"/>
      <c r="E222" s="151" t="s">
        <v>692</v>
      </c>
      <c r="F222" s="151">
        <v>25224</v>
      </c>
      <c r="G222" s="151"/>
      <c r="H222" s="151" t="s">
        <v>689</v>
      </c>
      <c r="I222" s="151" t="s">
        <v>697</v>
      </c>
      <c r="J222" s="151">
        <v>3</v>
      </c>
      <c r="K222" s="152">
        <v>1.4</v>
      </c>
      <c r="L222" s="347" t="s">
        <v>248</v>
      </c>
      <c r="M222" s="153">
        <f t="shared" si="19"/>
        <v>4800</v>
      </c>
      <c r="N222" s="348" t="s">
        <v>246</v>
      </c>
      <c r="O222" s="154">
        <f t="shared" si="17"/>
        <v>1</v>
      </c>
      <c r="Q222" s="155" t="str">
        <f t="shared" si="18"/>
        <v>Assemblage, Carrosseriebouw en Recreatievoertuigen 23102 (Eerste Carrosseriebouwer)</v>
      </c>
    </row>
    <row r="223" spans="1:17" s="155" customFormat="1" ht="20.100000000000001" customHeight="1">
      <c r="A223" s="155">
        <f t="shared" si="15"/>
        <v>25225</v>
      </c>
      <c r="B223" s="148" t="str">
        <f t="shared" si="16"/>
        <v xml:space="preserve"> 7906</v>
      </c>
      <c r="C223" s="149">
        <v>23103</v>
      </c>
      <c r="D223" s="150">
        <v>1.4</v>
      </c>
      <c r="E223" s="151" t="s">
        <v>698</v>
      </c>
      <c r="F223" s="151">
        <v>25225</v>
      </c>
      <c r="G223" s="151"/>
      <c r="H223" s="151" t="s">
        <v>689</v>
      </c>
      <c r="I223" s="151" t="s">
        <v>699</v>
      </c>
      <c r="J223" s="151">
        <v>2</v>
      </c>
      <c r="K223" s="152">
        <v>1.4</v>
      </c>
      <c r="L223" s="347" t="s">
        <v>245</v>
      </c>
      <c r="M223" s="153">
        <f t="shared" si="19"/>
        <v>3200</v>
      </c>
      <c r="N223" s="348" t="s">
        <v>246</v>
      </c>
      <c r="O223" s="154">
        <f t="shared" si="17"/>
        <v>1</v>
      </c>
      <c r="Q223" s="155" t="str">
        <f t="shared" si="18"/>
        <v>Autoschadehersteltechniek 23103 (Autoschadehersteller)</v>
      </c>
    </row>
    <row r="224" spans="1:17" s="155" customFormat="1" ht="20.100000000000001" customHeight="1">
      <c r="A224" s="155">
        <f t="shared" si="15"/>
        <v>25226</v>
      </c>
      <c r="B224" s="148" t="str">
        <f t="shared" si="16"/>
        <v xml:space="preserve"> 7906</v>
      </c>
      <c r="C224" s="149">
        <v>23103</v>
      </c>
      <c r="D224" s="150"/>
      <c r="E224" s="151" t="s">
        <v>698</v>
      </c>
      <c r="F224" s="151">
        <v>25226</v>
      </c>
      <c r="G224" s="151"/>
      <c r="H224" s="151" t="s">
        <v>689</v>
      </c>
      <c r="I224" s="151" t="s">
        <v>700</v>
      </c>
      <c r="J224" s="151">
        <v>3</v>
      </c>
      <c r="K224" s="152">
        <v>1.4</v>
      </c>
      <c r="L224" s="347" t="s">
        <v>248</v>
      </c>
      <c r="M224" s="153">
        <f t="shared" si="19"/>
        <v>4800</v>
      </c>
      <c r="N224" s="348" t="s">
        <v>246</v>
      </c>
      <c r="O224" s="154">
        <f t="shared" si="17"/>
        <v>1</v>
      </c>
      <c r="Q224" s="155" t="str">
        <f t="shared" si="18"/>
        <v>Autoschadehersteltechniek 23103 (Eerste Autoschadehersteller)</v>
      </c>
    </row>
    <row r="225" spans="1:17" s="155" customFormat="1" ht="20.100000000000001" customHeight="1">
      <c r="A225" s="155">
        <f t="shared" si="15"/>
        <v>25227</v>
      </c>
      <c r="B225" s="148" t="str">
        <f t="shared" si="16"/>
        <v xml:space="preserve"> 7906</v>
      </c>
      <c r="C225" s="149">
        <v>23103</v>
      </c>
      <c r="D225" s="150"/>
      <c r="E225" s="151" t="s">
        <v>698</v>
      </c>
      <c r="F225" s="151">
        <v>25227</v>
      </c>
      <c r="G225" s="151"/>
      <c r="H225" s="151" t="s">
        <v>689</v>
      </c>
      <c r="I225" s="151" t="s">
        <v>701</v>
      </c>
      <c r="J225" s="151">
        <v>3</v>
      </c>
      <c r="K225" s="152">
        <v>1.4</v>
      </c>
      <c r="L225" s="347" t="s">
        <v>248</v>
      </c>
      <c r="M225" s="153">
        <f t="shared" si="19"/>
        <v>4800</v>
      </c>
      <c r="N225" s="348" t="s">
        <v>246</v>
      </c>
      <c r="O225" s="154">
        <f t="shared" si="17"/>
        <v>1</v>
      </c>
      <c r="Q225" s="155" t="str">
        <f t="shared" si="18"/>
        <v>Autoschadehersteltechniek 23103 (Eerste Autoschadetechnicus)</v>
      </c>
    </row>
    <row r="226" spans="1:17" s="155" customFormat="1" ht="20.100000000000001" customHeight="1">
      <c r="A226" s="155">
        <f t="shared" si="15"/>
        <v>25228</v>
      </c>
      <c r="B226" s="148" t="str">
        <f t="shared" si="16"/>
        <v xml:space="preserve"> 7906</v>
      </c>
      <c r="C226" s="149">
        <v>23104</v>
      </c>
      <c r="D226" s="150">
        <v>1.4</v>
      </c>
      <c r="E226" s="151" t="s">
        <v>702</v>
      </c>
      <c r="F226" s="151">
        <v>25228</v>
      </c>
      <c r="G226" s="151"/>
      <c r="H226" s="151" t="s">
        <v>689</v>
      </c>
      <c r="I226" s="151" t="s">
        <v>703</v>
      </c>
      <c r="J226" s="151">
        <v>2</v>
      </c>
      <c r="K226" s="152">
        <v>1.4</v>
      </c>
      <c r="L226" s="347" t="s">
        <v>245</v>
      </c>
      <c r="M226" s="153">
        <f t="shared" si="19"/>
        <v>3200</v>
      </c>
      <c r="N226" s="348" t="s">
        <v>246</v>
      </c>
      <c r="O226" s="154">
        <f t="shared" si="17"/>
        <v>1</v>
      </c>
      <c r="Q226" s="155" t="str">
        <f t="shared" si="18"/>
        <v>Autospuiten 23104 (Autospuiter)</v>
      </c>
    </row>
    <row r="227" spans="1:17" s="155" customFormat="1" ht="20.100000000000001" customHeight="1">
      <c r="A227" s="155">
        <f t="shared" si="15"/>
        <v>25229</v>
      </c>
      <c r="B227" s="148" t="str">
        <f t="shared" si="16"/>
        <v xml:space="preserve"> 7906</v>
      </c>
      <c r="C227" s="149">
        <v>23104</v>
      </c>
      <c r="D227" s="150"/>
      <c r="E227" s="151" t="s">
        <v>702</v>
      </c>
      <c r="F227" s="151">
        <v>25229</v>
      </c>
      <c r="G227" s="151"/>
      <c r="H227" s="151" t="s">
        <v>689</v>
      </c>
      <c r="I227" s="151" t="s">
        <v>704</v>
      </c>
      <c r="J227" s="151">
        <v>3</v>
      </c>
      <c r="K227" s="152">
        <v>1.4</v>
      </c>
      <c r="L227" s="347" t="s">
        <v>248</v>
      </c>
      <c r="M227" s="153">
        <f t="shared" si="19"/>
        <v>4800</v>
      </c>
      <c r="N227" s="348" t="s">
        <v>246</v>
      </c>
      <c r="O227" s="154">
        <f t="shared" si="17"/>
        <v>1</v>
      </c>
      <c r="Q227" s="155" t="str">
        <f t="shared" si="18"/>
        <v>Autospuiten 23104 (Eerste Autospuiter)</v>
      </c>
    </row>
    <row r="228" spans="1:17" s="155" customFormat="1" ht="20.100000000000001" customHeight="1">
      <c r="A228" s="155">
        <f t="shared" si="15"/>
        <v>25230</v>
      </c>
      <c r="B228" s="148" t="str">
        <f t="shared" si="16"/>
        <v xml:space="preserve"> 7906</v>
      </c>
      <c r="C228" s="149">
        <v>23105</v>
      </c>
      <c r="D228" s="150">
        <v>1.4</v>
      </c>
      <c r="E228" s="151" t="s">
        <v>705</v>
      </c>
      <c r="F228" s="151">
        <v>25230</v>
      </c>
      <c r="G228" s="151"/>
      <c r="H228" s="151" t="s">
        <v>689</v>
      </c>
      <c r="I228" s="151" t="s">
        <v>706</v>
      </c>
      <c r="J228" s="151">
        <v>3</v>
      </c>
      <c r="K228" s="152">
        <v>1.4</v>
      </c>
      <c r="L228" s="347" t="s">
        <v>248</v>
      </c>
      <c r="M228" s="153">
        <f t="shared" si="19"/>
        <v>4800</v>
      </c>
      <c r="N228" s="348" t="s">
        <v>246</v>
      </c>
      <c r="O228" s="154">
        <f t="shared" si="17"/>
        <v>1</v>
      </c>
      <c r="Q228" s="155" t="str">
        <f t="shared" si="18"/>
        <v>Fietstechniek 23105 (Eerste Fietstechnicus)</v>
      </c>
    </row>
    <row r="229" spans="1:17" s="155" customFormat="1" ht="20.100000000000001" customHeight="1">
      <c r="A229" s="155">
        <f t="shared" si="15"/>
        <v>25231</v>
      </c>
      <c r="B229" s="148" t="str">
        <f t="shared" si="16"/>
        <v xml:space="preserve"> 7906</v>
      </c>
      <c r="C229" s="149">
        <v>23105</v>
      </c>
      <c r="D229" s="150"/>
      <c r="E229" s="151" t="s">
        <v>705</v>
      </c>
      <c r="F229" s="151">
        <v>25231</v>
      </c>
      <c r="G229" s="151"/>
      <c r="H229" s="151" t="s">
        <v>689</v>
      </c>
      <c r="I229" s="151" t="s">
        <v>707</v>
      </c>
      <c r="J229" s="151">
        <v>2</v>
      </c>
      <c r="K229" s="152">
        <v>1.4</v>
      </c>
      <c r="L229" s="347" t="s">
        <v>245</v>
      </c>
      <c r="M229" s="153">
        <f t="shared" si="19"/>
        <v>3200</v>
      </c>
      <c r="N229" s="348" t="s">
        <v>246</v>
      </c>
      <c r="O229" s="154">
        <f t="shared" si="17"/>
        <v>1</v>
      </c>
      <c r="Q229" s="155" t="str">
        <f t="shared" si="18"/>
        <v>Fietstechniek 23105 (Fietstechnicus)</v>
      </c>
    </row>
    <row r="230" spans="1:17" s="155" customFormat="1" ht="20.100000000000001" customHeight="1">
      <c r="A230" s="155">
        <f t="shared" si="15"/>
        <v>25232</v>
      </c>
      <c r="B230" s="148" t="str">
        <f t="shared" si="16"/>
        <v xml:space="preserve"> 7906</v>
      </c>
      <c r="C230" s="149">
        <v>23106</v>
      </c>
      <c r="D230" s="150">
        <v>1.4</v>
      </c>
      <c r="E230" s="151" t="s">
        <v>708</v>
      </c>
      <c r="F230" s="151">
        <v>25232</v>
      </c>
      <c r="G230" s="151"/>
      <c r="H230" s="151" t="s">
        <v>689</v>
      </c>
      <c r="I230" s="151" t="s">
        <v>709</v>
      </c>
      <c r="J230" s="151">
        <v>3</v>
      </c>
      <c r="K230" s="152">
        <v>1.4</v>
      </c>
      <c r="L230" s="347" t="s">
        <v>248</v>
      </c>
      <c r="M230" s="153">
        <f t="shared" si="19"/>
        <v>4800</v>
      </c>
      <c r="N230" s="348" t="s">
        <v>246</v>
      </c>
      <c r="O230" s="154">
        <f t="shared" si="17"/>
        <v>1</v>
      </c>
      <c r="Q230" s="155" t="str">
        <f t="shared" si="18"/>
        <v>Gemotoriseerde tweewielers 23106 (Eerste Motorfietstechnicus)</v>
      </c>
    </row>
    <row r="231" spans="1:17" s="155" customFormat="1" ht="20.100000000000001" customHeight="1">
      <c r="A231" s="155">
        <f t="shared" si="15"/>
        <v>25233</v>
      </c>
      <c r="B231" s="148" t="str">
        <f t="shared" si="16"/>
        <v xml:space="preserve"> 7906</v>
      </c>
      <c r="C231" s="149">
        <v>23106</v>
      </c>
      <c r="D231" s="150"/>
      <c r="E231" s="151" t="s">
        <v>708</v>
      </c>
      <c r="F231" s="151">
        <v>25233</v>
      </c>
      <c r="G231" s="151"/>
      <c r="H231" s="151" t="s">
        <v>689</v>
      </c>
      <c r="I231" s="151" t="s">
        <v>710</v>
      </c>
      <c r="J231" s="151">
        <v>3</v>
      </c>
      <c r="K231" s="152">
        <v>1.4</v>
      </c>
      <c r="L231" s="347" t="s">
        <v>248</v>
      </c>
      <c r="M231" s="153">
        <f t="shared" si="19"/>
        <v>4800</v>
      </c>
      <c r="N231" s="348" t="s">
        <v>246</v>
      </c>
      <c r="O231" s="154">
        <f t="shared" si="17"/>
        <v>1</v>
      </c>
      <c r="Q231" s="155" t="str">
        <f t="shared" si="18"/>
        <v>Gemotoriseerde tweewielers 23106 (Eerste Scootertechnicus)</v>
      </c>
    </row>
    <row r="232" spans="1:17" s="155" customFormat="1" ht="20.100000000000001" customHeight="1">
      <c r="A232" s="155">
        <f t="shared" si="15"/>
        <v>25234</v>
      </c>
      <c r="B232" s="148" t="str">
        <f t="shared" si="16"/>
        <v xml:space="preserve"> 7906</v>
      </c>
      <c r="C232" s="149">
        <v>23106</v>
      </c>
      <c r="D232" s="150"/>
      <c r="E232" s="151" t="s">
        <v>708</v>
      </c>
      <c r="F232" s="151">
        <v>25234</v>
      </c>
      <c r="G232" s="151"/>
      <c r="H232" s="151" t="s">
        <v>689</v>
      </c>
      <c r="I232" s="151" t="s">
        <v>711</v>
      </c>
      <c r="J232" s="151">
        <v>2</v>
      </c>
      <c r="K232" s="152">
        <v>1.4</v>
      </c>
      <c r="L232" s="347" t="s">
        <v>245</v>
      </c>
      <c r="M232" s="153">
        <f t="shared" si="19"/>
        <v>3200</v>
      </c>
      <c r="N232" s="348" t="s">
        <v>246</v>
      </c>
      <c r="O232" s="154">
        <f t="shared" si="17"/>
        <v>1</v>
      </c>
      <c r="Q232" s="155" t="str">
        <f t="shared" si="18"/>
        <v>Gemotoriseerde tweewielers 23106 (Motorfietstechnicus)</v>
      </c>
    </row>
    <row r="233" spans="1:17" s="155" customFormat="1" ht="20.100000000000001" customHeight="1">
      <c r="A233" s="155">
        <f t="shared" si="15"/>
        <v>25235</v>
      </c>
      <c r="B233" s="148" t="str">
        <f t="shared" si="16"/>
        <v xml:space="preserve"> 7906</v>
      </c>
      <c r="C233" s="149">
        <v>23106</v>
      </c>
      <c r="D233" s="150"/>
      <c r="E233" s="151" t="s">
        <v>708</v>
      </c>
      <c r="F233" s="151">
        <v>25235</v>
      </c>
      <c r="G233" s="151"/>
      <c r="H233" s="151" t="s">
        <v>689</v>
      </c>
      <c r="I233" s="151" t="s">
        <v>712</v>
      </c>
      <c r="J233" s="151">
        <v>2</v>
      </c>
      <c r="K233" s="152">
        <v>1.4</v>
      </c>
      <c r="L233" s="347" t="s">
        <v>245</v>
      </c>
      <c r="M233" s="153">
        <f t="shared" si="19"/>
        <v>3200</v>
      </c>
      <c r="N233" s="348" t="s">
        <v>246</v>
      </c>
      <c r="O233" s="154">
        <f t="shared" si="17"/>
        <v>1</v>
      </c>
      <c r="Q233" s="155" t="str">
        <f t="shared" si="18"/>
        <v>Gemotoriseerde tweewielers 23106 (Scootertechnicus)</v>
      </c>
    </row>
    <row r="234" spans="1:17" s="155" customFormat="1" ht="20.100000000000001" customHeight="1">
      <c r="A234" s="155">
        <f t="shared" si="15"/>
        <v>25236</v>
      </c>
      <c r="B234" s="148" t="str">
        <f t="shared" si="16"/>
        <v xml:space="preserve"> 7906</v>
      </c>
      <c r="C234" s="149">
        <v>23107</v>
      </c>
      <c r="D234" s="150">
        <v>1.4</v>
      </c>
      <c r="E234" s="151" t="s">
        <v>713</v>
      </c>
      <c r="F234" s="151">
        <v>25236</v>
      </c>
      <c r="G234" s="151"/>
      <c r="H234" s="151" t="s">
        <v>689</v>
      </c>
      <c r="I234" s="151" t="s">
        <v>714</v>
      </c>
      <c r="J234" s="151">
        <v>3</v>
      </c>
      <c r="K234" s="152">
        <v>1.4</v>
      </c>
      <c r="L234" s="347" t="s">
        <v>248</v>
      </c>
      <c r="M234" s="153">
        <f t="shared" si="19"/>
        <v>4800</v>
      </c>
      <c r="N234" s="348" t="s">
        <v>246</v>
      </c>
      <c r="O234" s="154">
        <f t="shared" si="17"/>
        <v>1</v>
      </c>
      <c r="Q234" s="155" t="str">
        <f t="shared" si="18"/>
        <v>Verbrandingsmotortechniek 23107 (Eerste Verbrandingsmotortechnicus)</v>
      </c>
    </row>
    <row r="235" spans="1:17" s="155" customFormat="1" ht="20.100000000000001" customHeight="1">
      <c r="A235" s="155">
        <f t="shared" si="15"/>
        <v>25237</v>
      </c>
      <c r="B235" s="148" t="str">
        <f t="shared" si="16"/>
        <v xml:space="preserve"> 7906</v>
      </c>
      <c r="C235" s="149">
        <v>23107</v>
      </c>
      <c r="D235" s="150"/>
      <c r="E235" s="151" t="s">
        <v>713</v>
      </c>
      <c r="F235" s="151">
        <v>25237</v>
      </c>
      <c r="G235" s="151"/>
      <c r="H235" s="151" t="s">
        <v>689</v>
      </c>
      <c r="I235" s="151" t="s">
        <v>715</v>
      </c>
      <c r="J235" s="151">
        <v>4</v>
      </c>
      <c r="K235" s="152">
        <v>1.4</v>
      </c>
      <c r="L235" s="347" t="s">
        <v>250</v>
      </c>
      <c r="M235" s="153">
        <f t="shared" si="19"/>
        <v>6400</v>
      </c>
      <c r="N235" s="348" t="s">
        <v>246</v>
      </c>
      <c r="O235" s="154">
        <f t="shared" si="17"/>
        <v>1</v>
      </c>
      <c r="Q235" s="155" t="str">
        <f t="shared" si="18"/>
        <v>Verbrandingsmotortechniek 23107 (Technisch Specialist Verbrandingsmotoren)</v>
      </c>
    </row>
    <row r="236" spans="1:17" s="155" customFormat="1" ht="20.100000000000001" customHeight="1">
      <c r="A236" s="155">
        <f t="shared" si="15"/>
        <v>25238</v>
      </c>
      <c r="B236" s="148" t="str">
        <f t="shared" si="16"/>
        <v xml:space="preserve"> 7906</v>
      </c>
      <c r="C236" s="149">
        <v>23107</v>
      </c>
      <c r="D236" s="150"/>
      <c r="E236" s="151" t="s">
        <v>713</v>
      </c>
      <c r="F236" s="151">
        <v>25238</v>
      </c>
      <c r="G236" s="151"/>
      <c r="H236" s="151" t="s">
        <v>689</v>
      </c>
      <c r="I236" s="151" t="s">
        <v>716</v>
      </c>
      <c r="J236" s="151">
        <v>2</v>
      </c>
      <c r="K236" s="152">
        <v>1.4</v>
      </c>
      <c r="L236" s="347" t="s">
        <v>245</v>
      </c>
      <c r="M236" s="153">
        <f t="shared" si="19"/>
        <v>3200</v>
      </c>
      <c r="N236" s="348" t="s">
        <v>246</v>
      </c>
      <c r="O236" s="154">
        <f t="shared" si="17"/>
        <v>1</v>
      </c>
      <c r="Q236" s="155" t="str">
        <f t="shared" si="18"/>
        <v>Verbrandingsmotortechniek 23107 (Verbrandingsmotortechnicus)</v>
      </c>
    </row>
    <row r="237" spans="1:17" s="155" customFormat="1" ht="20.100000000000001" customHeight="1">
      <c r="A237" s="155">
        <f t="shared" si="15"/>
        <v>25239</v>
      </c>
      <c r="B237" s="148" t="str">
        <f t="shared" si="16"/>
        <v xml:space="preserve"> 7906</v>
      </c>
      <c r="C237" s="149">
        <v>23108</v>
      </c>
      <c r="D237" s="150">
        <v>1.4</v>
      </c>
      <c r="E237" s="151" t="s">
        <v>717</v>
      </c>
      <c r="F237" s="151">
        <v>25239</v>
      </c>
      <c r="G237" s="151"/>
      <c r="H237" s="151" t="s">
        <v>689</v>
      </c>
      <c r="I237" s="151" t="s">
        <v>718</v>
      </c>
      <c r="J237" s="151">
        <v>3</v>
      </c>
      <c r="K237" s="152">
        <v>1.4</v>
      </c>
      <c r="L237" s="347" t="s">
        <v>248</v>
      </c>
      <c r="M237" s="153">
        <f t="shared" si="19"/>
        <v>4800</v>
      </c>
      <c r="N237" s="348" t="s">
        <v>246</v>
      </c>
      <c r="O237" s="154">
        <f t="shared" si="17"/>
        <v>1</v>
      </c>
      <c r="Q237" s="155" t="str">
        <f t="shared" si="18"/>
        <v>Verkoop Mobiliteitsbranche 23108 (Verkoopadviseur Mobiliteitsbranche)</v>
      </c>
    </row>
    <row r="238" spans="1:17" s="155" customFormat="1" ht="20.100000000000001" customHeight="1">
      <c r="A238" s="155">
        <f t="shared" si="15"/>
        <v>25240</v>
      </c>
      <c r="B238" s="148" t="str">
        <f t="shared" si="16"/>
        <v xml:space="preserve"> 7906</v>
      </c>
      <c r="C238" s="149">
        <v>23108</v>
      </c>
      <c r="D238" s="150"/>
      <c r="E238" s="151" t="s">
        <v>717</v>
      </c>
      <c r="F238" s="151">
        <v>25240</v>
      </c>
      <c r="G238" s="151"/>
      <c r="H238" s="151" t="s">
        <v>689</v>
      </c>
      <c r="I238" s="151" t="s">
        <v>719</v>
      </c>
      <c r="J238" s="151">
        <v>4</v>
      </c>
      <c r="K238" s="152">
        <v>1.4</v>
      </c>
      <c r="L238" s="347" t="s">
        <v>250</v>
      </c>
      <c r="M238" s="153">
        <f t="shared" si="19"/>
        <v>6400</v>
      </c>
      <c r="N238" s="348" t="s">
        <v>246</v>
      </c>
      <c r="O238" s="154">
        <f t="shared" si="17"/>
        <v>1</v>
      </c>
      <c r="Q238" s="155" t="str">
        <f t="shared" si="18"/>
        <v>Verkoop Mobiliteitsbranche 23108 (Verkoopmanager Mobiliteitsbranche)</v>
      </c>
    </row>
    <row r="239" spans="1:17" s="155" customFormat="1" ht="20.100000000000001" customHeight="1">
      <c r="A239" s="155">
        <f t="shared" si="15"/>
        <v>25241</v>
      </c>
      <c r="B239" s="148" t="str">
        <f t="shared" si="16"/>
        <v xml:space="preserve"> 7906</v>
      </c>
      <c r="C239" s="149">
        <v>23109</v>
      </c>
      <c r="D239" s="150">
        <v>1.4</v>
      </c>
      <c r="E239" s="151" t="s">
        <v>720</v>
      </c>
      <c r="F239" s="151">
        <v>25241</v>
      </c>
      <c r="G239" s="151"/>
      <c r="H239" s="151" t="s">
        <v>689</v>
      </c>
      <c r="I239" s="151" t="s">
        <v>721</v>
      </c>
      <c r="J239" s="151">
        <v>3</v>
      </c>
      <c r="K239" s="152">
        <v>1.4</v>
      </c>
      <c r="L239" s="347" t="s">
        <v>248</v>
      </c>
      <c r="M239" s="153">
        <f t="shared" si="19"/>
        <v>4800</v>
      </c>
      <c r="N239" s="348" t="s">
        <v>246</v>
      </c>
      <c r="O239" s="154">
        <f t="shared" si="17"/>
        <v>1</v>
      </c>
      <c r="Q239" s="155" t="str">
        <f t="shared" si="18"/>
        <v>Voertuigen en mobiele werktuigen 23109 (Allround monteur mobiele werktuigen)</v>
      </c>
    </row>
    <row r="240" spans="1:17" s="155" customFormat="1" ht="20.100000000000001" customHeight="1">
      <c r="A240" s="155">
        <f t="shared" si="15"/>
        <v>25242</v>
      </c>
      <c r="B240" s="148" t="str">
        <f t="shared" si="16"/>
        <v xml:space="preserve"> 7906</v>
      </c>
      <c r="C240" s="149">
        <v>23109</v>
      </c>
      <c r="D240" s="150"/>
      <c r="E240" s="151" t="s">
        <v>720</v>
      </c>
      <c r="F240" s="151">
        <v>25242</v>
      </c>
      <c r="G240" s="151"/>
      <c r="H240" s="151" t="s">
        <v>689</v>
      </c>
      <c r="I240" s="151" t="s">
        <v>722</v>
      </c>
      <c r="J240" s="151">
        <v>2</v>
      </c>
      <c r="K240" s="152">
        <v>1.4</v>
      </c>
      <c r="L240" s="347" t="s">
        <v>245</v>
      </c>
      <c r="M240" s="153">
        <f t="shared" si="19"/>
        <v>3200</v>
      </c>
      <c r="N240" s="348" t="s">
        <v>246</v>
      </c>
      <c r="O240" s="154">
        <f t="shared" si="17"/>
        <v>1</v>
      </c>
      <c r="Q240" s="155" t="str">
        <f t="shared" si="18"/>
        <v>Voertuigen en mobiele werktuigen 23109 (Autotechnicus)</v>
      </c>
    </row>
    <row r="241" spans="1:17" s="155" customFormat="1" ht="20.100000000000001" customHeight="1">
      <c r="A241" s="155">
        <f t="shared" si="15"/>
        <v>25243</v>
      </c>
      <c r="B241" s="148" t="str">
        <f t="shared" si="16"/>
        <v xml:space="preserve"> 7906</v>
      </c>
      <c r="C241" s="149">
        <v>23109</v>
      </c>
      <c r="D241" s="150"/>
      <c r="E241" s="151" t="s">
        <v>720</v>
      </c>
      <c r="F241" s="151">
        <v>25243</v>
      </c>
      <c r="G241" s="151"/>
      <c r="H241" s="151" t="s">
        <v>689</v>
      </c>
      <c r="I241" s="151" t="s">
        <v>723</v>
      </c>
      <c r="J241" s="151">
        <v>2</v>
      </c>
      <c r="K241" s="152">
        <v>1.4</v>
      </c>
      <c r="L241" s="347" t="s">
        <v>245</v>
      </c>
      <c r="M241" s="153">
        <f t="shared" si="19"/>
        <v>3200</v>
      </c>
      <c r="N241" s="348" t="s">
        <v>246</v>
      </c>
      <c r="O241" s="154">
        <f t="shared" si="17"/>
        <v>1</v>
      </c>
      <c r="Q241" s="155" t="str">
        <f t="shared" si="18"/>
        <v>Voertuigen en mobiele werktuigen 23109 (Bedrijfsautotechnicus)</v>
      </c>
    </row>
    <row r="242" spans="1:17" s="155" customFormat="1" ht="20.100000000000001" customHeight="1">
      <c r="A242" s="155">
        <f t="shared" si="15"/>
        <v>25244</v>
      </c>
      <c r="B242" s="148" t="str">
        <f t="shared" si="16"/>
        <v xml:space="preserve"> 7906</v>
      </c>
      <c r="C242" s="149">
        <v>23109</v>
      </c>
      <c r="D242" s="150"/>
      <c r="E242" s="151" t="s">
        <v>720</v>
      </c>
      <c r="F242" s="151">
        <v>25244</v>
      </c>
      <c r="G242" s="151"/>
      <c r="H242" s="151" t="s">
        <v>689</v>
      </c>
      <c r="I242" s="151" t="s">
        <v>724</v>
      </c>
      <c r="J242" s="151">
        <v>3</v>
      </c>
      <c r="K242" s="152">
        <v>1.4</v>
      </c>
      <c r="L242" s="347" t="s">
        <v>248</v>
      </c>
      <c r="M242" s="153">
        <f t="shared" si="19"/>
        <v>4800</v>
      </c>
      <c r="N242" s="348" t="s">
        <v>246</v>
      </c>
      <c r="O242" s="154">
        <f t="shared" si="17"/>
        <v>1</v>
      </c>
      <c r="Q242" s="155" t="str">
        <f t="shared" si="18"/>
        <v>Voertuigen en mobiele werktuigen 23109 (Eerste Autotechnicus)</v>
      </c>
    </row>
    <row r="243" spans="1:17" s="155" customFormat="1" ht="20.100000000000001" customHeight="1">
      <c r="A243" s="155">
        <f t="shared" si="15"/>
        <v>25245</v>
      </c>
      <c r="B243" s="148" t="str">
        <f t="shared" si="16"/>
        <v xml:space="preserve"> 7906</v>
      </c>
      <c r="C243" s="149">
        <v>23109</v>
      </c>
      <c r="D243" s="150"/>
      <c r="E243" s="151" t="s">
        <v>720</v>
      </c>
      <c r="F243" s="151">
        <v>25245</v>
      </c>
      <c r="G243" s="151"/>
      <c r="H243" s="151" t="s">
        <v>689</v>
      </c>
      <c r="I243" s="151" t="s">
        <v>725</v>
      </c>
      <c r="J243" s="151">
        <v>3</v>
      </c>
      <c r="K243" s="152">
        <v>1.4</v>
      </c>
      <c r="L243" s="347" t="s">
        <v>248</v>
      </c>
      <c r="M243" s="153">
        <f t="shared" si="19"/>
        <v>4800</v>
      </c>
      <c r="N243" s="348" t="s">
        <v>246</v>
      </c>
      <c r="O243" s="154">
        <f t="shared" si="17"/>
        <v>1</v>
      </c>
      <c r="Q243" s="155" t="str">
        <f t="shared" si="18"/>
        <v>Voertuigen en mobiele werktuigen 23109 (Eerste Bedrijfsautotechnicus)</v>
      </c>
    </row>
    <row r="244" spans="1:17" s="155" customFormat="1" ht="20.100000000000001" customHeight="1">
      <c r="A244" s="155">
        <f t="shared" si="15"/>
        <v>25246</v>
      </c>
      <c r="B244" s="148" t="str">
        <f t="shared" si="16"/>
        <v xml:space="preserve"> 7906</v>
      </c>
      <c r="C244" s="149">
        <v>23109</v>
      </c>
      <c r="D244" s="150"/>
      <c r="E244" s="151" t="s">
        <v>720</v>
      </c>
      <c r="F244" s="151">
        <v>25246</v>
      </c>
      <c r="G244" s="151"/>
      <c r="H244" s="151" t="s">
        <v>689</v>
      </c>
      <c r="I244" s="151" t="s">
        <v>726</v>
      </c>
      <c r="J244" s="151">
        <v>2</v>
      </c>
      <c r="K244" s="152">
        <v>1.4</v>
      </c>
      <c r="L244" s="347" t="s">
        <v>245</v>
      </c>
      <c r="M244" s="153">
        <f t="shared" si="19"/>
        <v>3200</v>
      </c>
      <c r="N244" s="348" t="s">
        <v>246</v>
      </c>
      <c r="O244" s="154">
        <f t="shared" si="17"/>
        <v>1</v>
      </c>
      <c r="Q244" s="155" t="str">
        <f t="shared" si="18"/>
        <v>Voertuigen en mobiele werktuigen 23109 (Monteur mobiele werktuigen)</v>
      </c>
    </row>
    <row r="245" spans="1:17" s="155" customFormat="1" ht="20.100000000000001" customHeight="1">
      <c r="A245" s="155">
        <f t="shared" si="15"/>
        <v>25247</v>
      </c>
      <c r="B245" s="148" t="str">
        <f t="shared" si="16"/>
        <v xml:space="preserve"> 7906</v>
      </c>
      <c r="C245" s="149">
        <v>23109</v>
      </c>
      <c r="D245" s="150"/>
      <c r="E245" s="151" t="s">
        <v>720</v>
      </c>
      <c r="F245" s="151">
        <v>25247</v>
      </c>
      <c r="G245" s="151"/>
      <c r="H245" s="151" t="s">
        <v>689</v>
      </c>
      <c r="I245" s="151" t="s">
        <v>727</v>
      </c>
      <c r="J245" s="151">
        <v>4</v>
      </c>
      <c r="K245" s="152">
        <v>1.4</v>
      </c>
      <c r="L245" s="347" t="s">
        <v>250</v>
      </c>
      <c r="M245" s="153">
        <f t="shared" si="19"/>
        <v>6400</v>
      </c>
      <c r="N245" s="348" t="s">
        <v>246</v>
      </c>
      <c r="O245" s="154">
        <f t="shared" si="17"/>
        <v>1</v>
      </c>
      <c r="Q245" s="155" t="str">
        <f t="shared" si="18"/>
        <v>Voertuigen en mobiele werktuigen 23109 (Technicus mobiele werktuigen)</v>
      </c>
    </row>
    <row r="246" spans="1:17" s="155" customFormat="1" ht="20.100000000000001" customHeight="1">
      <c r="A246" s="155">
        <f t="shared" si="15"/>
        <v>25248</v>
      </c>
      <c r="B246" s="148" t="str">
        <f t="shared" si="16"/>
        <v xml:space="preserve"> 7906</v>
      </c>
      <c r="C246" s="149">
        <v>23109</v>
      </c>
      <c r="D246" s="150"/>
      <c r="E246" s="151" t="s">
        <v>720</v>
      </c>
      <c r="F246" s="151">
        <v>25248</v>
      </c>
      <c r="G246" s="151"/>
      <c r="H246" s="151" t="s">
        <v>689</v>
      </c>
      <c r="I246" s="151" t="s">
        <v>728</v>
      </c>
      <c r="J246" s="151">
        <v>4</v>
      </c>
      <c r="K246" s="152">
        <v>1.4</v>
      </c>
      <c r="L246" s="347" t="s">
        <v>250</v>
      </c>
      <c r="M246" s="153">
        <f t="shared" si="19"/>
        <v>6400</v>
      </c>
      <c r="N246" s="348" t="s">
        <v>246</v>
      </c>
      <c r="O246" s="154">
        <f t="shared" si="17"/>
        <v>1</v>
      </c>
      <c r="Q246" s="155" t="str">
        <f t="shared" si="18"/>
        <v>Voertuigen en mobiele werktuigen 23109 (Technisch Specialist Bedrijfsauto's)</v>
      </c>
    </row>
    <row r="247" spans="1:17" s="155" customFormat="1" ht="20.100000000000001" customHeight="1">
      <c r="A247" s="155">
        <f t="shared" si="15"/>
        <v>25249</v>
      </c>
      <c r="B247" s="148" t="str">
        <f t="shared" si="16"/>
        <v xml:space="preserve"> 7906</v>
      </c>
      <c r="C247" s="149">
        <v>23109</v>
      </c>
      <c r="D247" s="150"/>
      <c r="E247" s="151" t="s">
        <v>720</v>
      </c>
      <c r="F247" s="151">
        <v>25249</v>
      </c>
      <c r="G247" s="151"/>
      <c r="H247" s="151" t="s">
        <v>689</v>
      </c>
      <c r="I247" s="151" t="s">
        <v>729</v>
      </c>
      <c r="J247" s="151">
        <v>4</v>
      </c>
      <c r="K247" s="152">
        <v>1.4</v>
      </c>
      <c r="L247" s="347" t="s">
        <v>250</v>
      </c>
      <c r="M247" s="153">
        <f t="shared" si="19"/>
        <v>6400</v>
      </c>
      <c r="N247" s="348" t="s">
        <v>246</v>
      </c>
      <c r="O247" s="154">
        <f t="shared" si="17"/>
        <v>1</v>
      </c>
      <c r="Q247" s="155" t="str">
        <f t="shared" si="18"/>
        <v>Voertuigen en mobiele werktuigen 23109 (Technisch Specialist Personenauto's)</v>
      </c>
    </row>
    <row r="248" spans="1:17" s="155" customFormat="1" ht="20.100000000000001" customHeight="1">
      <c r="A248" s="155">
        <f t="shared" si="15"/>
        <v>25250</v>
      </c>
      <c r="B248" s="177" t="s">
        <v>730</v>
      </c>
      <c r="C248" s="178">
        <v>23110</v>
      </c>
      <c r="D248" s="126">
        <v>1</v>
      </c>
      <c r="E248" s="127" t="s">
        <v>308</v>
      </c>
      <c r="F248" s="127">
        <v>25250</v>
      </c>
      <c r="G248" s="127"/>
      <c r="H248" s="127" t="s">
        <v>731</v>
      </c>
      <c r="I248" s="127" t="s">
        <v>732</v>
      </c>
      <c r="J248" s="127">
        <v>1</v>
      </c>
      <c r="K248" s="128">
        <v>1</v>
      </c>
      <c r="L248" s="347" t="s">
        <v>309</v>
      </c>
      <c r="M248" s="153">
        <f t="shared" si="19"/>
        <v>1600</v>
      </c>
      <c r="N248" s="351" t="s">
        <v>246</v>
      </c>
      <c r="O248" s="124">
        <f t="shared" si="17"/>
        <v>1</v>
      </c>
      <c r="P248" s="125"/>
      <c r="Q248" s="155" t="str">
        <f t="shared" si="18"/>
        <v>Entree 23110 (Assistent bouwen, wonen en onderhoud)</v>
      </c>
    </row>
    <row r="249" spans="1:17" s="155" customFormat="1" ht="20.100000000000001" customHeight="1">
      <c r="A249" s="155">
        <f t="shared" si="15"/>
        <v>25251</v>
      </c>
      <c r="B249" s="177" t="s">
        <v>730</v>
      </c>
      <c r="C249" s="178">
        <v>23110</v>
      </c>
      <c r="D249" s="126"/>
      <c r="E249" s="127" t="s">
        <v>308</v>
      </c>
      <c r="F249" s="127">
        <v>25251</v>
      </c>
      <c r="G249" s="127"/>
      <c r="H249" s="127" t="s">
        <v>731</v>
      </c>
      <c r="I249" s="127" t="s">
        <v>733</v>
      </c>
      <c r="J249" s="127">
        <v>1</v>
      </c>
      <c r="K249" s="128">
        <v>1</v>
      </c>
      <c r="L249" s="347" t="s">
        <v>309</v>
      </c>
      <c r="M249" s="153">
        <f t="shared" si="19"/>
        <v>1600</v>
      </c>
      <c r="N249" s="351" t="s">
        <v>246</v>
      </c>
      <c r="O249" s="124">
        <f t="shared" si="17"/>
        <v>1</v>
      </c>
      <c r="P249" s="125"/>
      <c r="Q249" s="155" t="str">
        <f t="shared" si="18"/>
        <v>Entree 23110 (Assistent dienstverlening en zorg)</v>
      </c>
    </row>
    <row r="250" spans="1:17" s="155" customFormat="1" ht="20.100000000000001" customHeight="1">
      <c r="A250" s="155">
        <f t="shared" si="15"/>
        <v>25252</v>
      </c>
      <c r="B250" s="177" t="s">
        <v>730</v>
      </c>
      <c r="C250" s="178">
        <v>23110</v>
      </c>
      <c r="D250" s="126"/>
      <c r="E250" s="127" t="s">
        <v>308</v>
      </c>
      <c r="F250" s="127">
        <v>25252</v>
      </c>
      <c r="G250" s="127"/>
      <c r="H250" s="127" t="s">
        <v>731</v>
      </c>
      <c r="I250" s="127" t="s">
        <v>734</v>
      </c>
      <c r="J250" s="127">
        <v>1</v>
      </c>
      <c r="K250" s="128">
        <v>1</v>
      </c>
      <c r="L250" s="347" t="s">
        <v>309</v>
      </c>
      <c r="M250" s="153">
        <f t="shared" si="19"/>
        <v>1600</v>
      </c>
      <c r="N250" s="351" t="s">
        <v>246</v>
      </c>
      <c r="O250" s="124">
        <f t="shared" si="17"/>
        <v>1</v>
      </c>
      <c r="P250" s="125"/>
      <c r="Q250" s="155" t="str">
        <f t="shared" si="18"/>
        <v>Entree 23110 (Assistent horeca, voeding of voedingsindustrie)</v>
      </c>
    </row>
    <row r="251" spans="1:17" s="155" customFormat="1" ht="20.100000000000001" customHeight="1">
      <c r="A251" s="155">
        <f t="shared" si="15"/>
        <v>25253</v>
      </c>
      <c r="B251" s="177" t="s">
        <v>730</v>
      </c>
      <c r="C251" s="178">
        <v>23110</v>
      </c>
      <c r="D251" s="126"/>
      <c r="E251" s="127" t="s">
        <v>308</v>
      </c>
      <c r="F251" s="127">
        <v>25253</v>
      </c>
      <c r="G251" s="127"/>
      <c r="H251" s="127" t="s">
        <v>731</v>
      </c>
      <c r="I251" s="127" t="s">
        <v>735</v>
      </c>
      <c r="J251" s="127">
        <v>1</v>
      </c>
      <c r="K251" s="128">
        <v>1</v>
      </c>
      <c r="L251" s="347" t="s">
        <v>309</v>
      </c>
      <c r="M251" s="153">
        <f t="shared" si="19"/>
        <v>1600</v>
      </c>
      <c r="N251" s="351" t="s">
        <v>246</v>
      </c>
      <c r="O251" s="124">
        <f t="shared" si="17"/>
        <v>1</v>
      </c>
      <c r="P251" s="125"/>
      <c r="Q251" s="155" t="str">
        <f t="shared" si="18"/>
        <v>Entree 23110 (Assistent installatie- en constructietechniek)</v>
      </c>
    </row>
    <row r="252" spans="1:17" s="155" customFormat="1" ht="20.100000000000001" customHeight="1">
      <c r="A252" s="155">
        <f t="shared" si="15"/>
        <v>25254</v>
      </c>
      <c r="B252" s="177" t="s">
        <v>730</v>
      </c>
      <c r="C252" s="178">
        <v>23110</v>
      </c>
      <c r="D252" s="126"/>
      <c r="E252" s="127" t="s">
        <v>308</v>
      </c>
      <c r="F252" s="127">
        <v>25254</v>
      </c>
      <c r="G252" s="127"/>
      <c r="H252" s="127" t="s">
        <v>731</v>
      </c>
      <c r="I252" s="127" t="s">
        <v>736</v>
      </c>
      <c r="J252" s="127">
        <v>1</v>
      </c>
      <c r="K252" s="128">
        <v>1</v>
      </c>
      <c r="L252" s="347" t="s">
        <v>309</v>
      </c>
      <c r="M252" s="153">
        <f t="shared" si="19"/>
        <v>1600</v>
      </c>
      <c r="N252" s="351" t="s">
        <v>246</v>
      </c>
      <c r="O252" s="124">
        <f t="shared" si="17"/>
        <v>1</v>
      </c>
      <c r="P252" s="125"/>
      <c r="Q252" s="155" t="str">
        <f t="shared" si="18"/>
        <v>Entree 23110 (Assistent logistiek)</v>
      </c>
    </row>
    <row r="253" spans="1:17" s="155" customFormat="1" ht="20.100000000000001" customHeight="1">
      <c r="A253" s="155">
        <f t="shared" si="15"/>
        <v>25255</v>
      </c>
      <c r="B253" s="177" t="s">
        <v>730</v>
      </c>
      <c r="C253" s="178">
        <v>23110</v>
      </c>
      <c r="D253" s="126"/>
      <c r="E253" s="127" t="s">
        <v>308</v>
      </c>
      <c r="F253" s="127">
        <v>25255</v>
      </c>
      <c r="G253" s="127"/>
      <c r="H253" s="127" t="s">
        <v>731</v>
      </c>
      <c r="I253" s="127" t="s">
        <v>737</v>
      </c>
      <c r="J253" s="127">
        <v>1</v>
      </c>
      <c r="K253" s="128">
        <v>1</v>
      </c>
      <c r="L253" s="347" t="s">
        <v>309</v>
      </c>
      <c r="M253" s="153">
        <f t="shared" si="19"/>
        <v>1600</v>
      </c>
      <c r="N253" s="351" t="s">
        <v>246</v>
      </c>
      <c r="O253" s="124">
        <f t="shared" si="17"/>
        <v>1</v>
      </c>
      <c r="P253" s="125"/>
      <c r="Q253" s="155" t="str">
        <f t="shared" si="18"/>
        <v>Entree 23110 (Assistent mobiliteitsbranche)</v>
      </c>
    </row>
    <row r="254" spans="1:17" s="155" customFormat="1" ht="20.100000000000001" customHeight="1">
      <c r="A254" s="155">
        <f t="shared" si="15"/>
        <v>25256</v>
      </c>
      <c r="B254" s="177" t="s">
        <v>730</v>
      </c>
      <c r="C254" s="178">
        <v>23110</v>
      </c>
      <c r="D254" s="126"/>
      <c r="E254" s="127" t="s">
        <v>308</v>
      </c>
      <c r="F254" s="127">
        <v>25256</v>
      </c>
      <c r="G254" s="127"/>
      <c r="H254" s="127" t="s">
        <v>731</v>
      </c>
      <c r="I254" s="127" t="s">
        <v>738</v>
      </c>
      <c r="J254" s="127">
        <v>1</v>
      </c>
      <c r="K254" s="128">
        <v>1</v>
      </c>
      <c r="L254" s="347" t="s">
        <v>309</v>
      </c>
      <c r="M254" s="153">
        <f t="shared" si="19"/>
        <v>1600</v>
      </c>
      <c r="N254" s="351" t="s">
        <v>246</v>
      </c>
      <c r="O254" s="124">
        <f t="shared" si="17"/>
        <v>1</v>
      </c>
      <c r="P254" s="125"/>
      <c r="Q254" s="155" t="str">
        <f t="shared" si="18"/>
        <v>Entree 23110 (Assistent procestechniek)</v>
      </c>
    </row>
    <row r="255" spans="1:17" s="155" customFormat="1" ht="20.100000000000001" customHeight="1">
      <c r="A255" s="155">
        <f t="shared" si="15"/>
        <v>25257</v>
      </c>
      <c r="B255" s="177" t="s">
        <v>730</v>
      </c>
      <c r="C255" s="178">
        <v>23110</v>
      </c>
      <c r="D255" s="126"/>
      <c r="E255" s="127" t="s">
        <v>308</v>
      </c>
      <c r="F255" s="127">
        <v>25257</v>
      </c>
      <c r="G255" s="127"/>
      <c r="H255" s="127" t="s">
        <v>731</v>
      </c>
      <c r="I255" s="127" t="s">
        <v>739</v>
      </c>
      <c r="J255" s="127">
        <v>1</v>
      </c>
      <c r="K255" s="128">
        <v>1</v>
      </c>
      <c r="L255" s="347" t="s">
        <v>309</v>
      </c>
      <c r="M255" s="153">
        <f t="shared" si="19"/>
        <v>1600</v>
      </c>
      <c r="N255" s="351" t="s">
        <v>246</v>
      </c>
      <c r="O255" s="124">
        <f t="shared" si="17"/>
        <v>1</v>
      </c>
      <c r="P255" s="125"/>
      <c r="Q255" s="155" t="str">
        <f t="shared" si="18"/>
        <v>Entree 23110 (Assistent verkoop/retail)</v>
      </c>
    </row>
    <row r="256" spans="1:17" s="155" customFormat="1" ht="20.100000000000001" customHeight="1">
      <c r="A256" s="155">
        <f t="shared" si="15"/>
        <v>25258</v>
      </c>
      <c r="B256" s="177" t="s">
        <v>730</v>
      </c>
      <c r="C256" s="178">
        <v>23192</v>
      </c>
      <c r="D256" s="126">
        <v>1</v>
      </c>
      <c r="E256" s="127" t="s">
        <v>308</v>
      </c>
      <c r="F256" s="127">
        <v>25258</v>
      </c>
      <c r="G256" s="127"/>
      <c r="H256" s="127" t="s">
        <v>740</v>
      </c>
      <c r="I256" s="127" t="s">
        <v>741</v>
      </c>
      <c r="J256" s="127">
        <v>1</v>
      </c>
      <c r="K256" s="128">
        <v>1</v>
      </c>
      <c r="L256" s="347" t="s">
        <v>309</v>
      </c>
      <c r="M256" s="153">
        <f t="shared" si="19"/>
        <v>1600</v>
      </c>
      <c r="N256" s="351" t="s">
        <v>246</v>
      </c>
      <c r="O256" s="124">
        <f t="shared" si="17"/>
        <v>1</v>
      </c>
      <c r="P256" s="125"/>
      <c r="Q256" s="155" t="str">
        <f t="shared" si="18"/>
        <v>Entree 23192 (Assistent plant of (groene) leefomgeving)</v>
      </c>
    </row>
    <row r="257" spans="1:17" s="155" customFormat="1" ht="20.100000000000001" customHeight="1">
      <c r="A257" s="155">
        <f t="shared" si="15"/>
        <v>25259</v>
      </c>
      <c r="B257" s="177" t="s">
        <v>730</v>
      </c>
      <c r="C257" s="178">
        <v>23192</v>
      </c>
      <c r="D257" s="126"/>
      <c r="E257" s="127" t="s">
        <v>308</v>
      </c>
      <c r="F257" s="127">
        <v>25259</v>
      </c>
      <c r="G257" s="127"/>
      <c r="H257" s="127" t="s">
        <v>740</v>
      </c>
      <c r="I257" s="127" t="s">
        <v>736</v>
      </c>
      <c r="J257" s="127">
        <v>1</v>
      </c>
      <c r="K257" s="128">
        <v>1</v>
      </c>
      <c r="L257" s="347" t="s">
        <v>309</v>
      </c>
      <c r="M257" s="153">
        <f t="shared" si="19"/>
        <v>1600</v>
      </c>
      <c r="N257" s="351" t="s">
        <v>246</v>
      </c>
      <c r="O257" s="124">
        <f t="shared" si="17"/>
        <v>1</v>
      </c>
      <c r="P257" s="125"/>
      <c r="Q257" s="155" t="str">
        <f t="shared" si="18"/>
        <v>Entree 23192 (Assistent logistiek)</v>
      </c>
    </row>
    <row r="258" spans="1:17" s="155" customFormat="1" ht="20.100000000000001" customHeight="1">
      <c r="A258" s="155">
        <f t="shared" si="15"/>
        <v>25260</v>
      </c>
      <c r="B258" s="177" t="s">
        <v>730</v>
      </c>
      <c r="C258" s="178">
        <v>23192</v>
      </c>
      <c r="D258" s="126"/>
      <c r="E258" s="127" t="s">
        <v>308</v>
      </c>
      <c r="F258" s="127">
        <v>25260</v>
      </c>
      <c r="G258" s="127"/>
      <c r="H258" s="127" t="s">
        <v>740</v>
      </c>
      <c r="I258" s="127" t="s">
        <v>734</v>
      </c>
      <c r="J258" s="127">
        <v>1</v>
      </c>
      <c r="K258" s="128">
        <v>1</v>
      </c>
      <c r="L258" s="347" t="s">
        <v>309</v>
      </c>
      <c r="M258" s="153">
        <f t="shared" si="19"/>
        <v>1600</v>
      </c>
      <c r="N258" s="351" t="s">
        <v>246</v>
      </c>
      <c r="O258" s="124">
        <f t="shared" si="17"/>
        <v>1</v>
      </c>
      <c r="P258" s="125"/>
      <c r="Q258" s="155" t="str">
        <f t="shared" si="18"/>
        <v>Entree 23192 (Assistent horeca, voeding of voedingsindustrie)</v>
      </c>
    </row>
    <row r="259" spans="1:17" s="155" customFormat="1" ht="20.100000000000001" customHeight="1">
      <c r="A259" s="155">
        <f t="shared" ref="A259:A322" si="20">F259</f>
        <v>25261</v>
      </c>
      <c r="B259" s="177" t="s">
        <v>730</v>
      </c>
      <c r="C259" s="178">
        <v>23192</v>
      </c>
      <c r="D259" s="126"/>
      <c r="E259" s="127" t="s">
        <v>308</v>
      </c>
      <c r="F259" s="127">
        <v>25261</v>
      </c>
      <c r="G259" s="127"/>
      <c r="H259" s="127" t="s">
        <v>740</v>
      </c>
      <c r="I259" s="127" t="s">
        <v>739</v>
      </c>
      <c r="J259" s="127">
        <v>1</v>
      </c>
      <c r="K259" s="128">
        <v>1</v>
      </c>
      <c r="L259" s="347" t="s">
        <v>309</v>
      </c>
      <c r="M259" s="153">
        <f t="shared" si="19"/>
        <v>1600</v>
      </c>
      <c r="N259" s="351" t="s">
        <v>246</v>
      </c>
      <c r="O259" s="124">
        <f t="shared" ref="O259:O322" si="21">COUNTIF($F$3:$F$505,F259)</f>
        <v>1</v>
      </c>
      <c r="P259" s="125"/>
      <c r="Q259" s="155" t="str">
        <f t="shared" ref="Q259:Q322" si="22">CONCATENATE(E259," ", C259," ","(",I259,")")</f>
        <v>Entree 23192 (Assistent verkoop/retail)</v>
      </c>
    </row>
    <row r="260" spans="1:17" s="155" customFormat="1" ht="20.100000000000001" customHeight="1">
      <c r="A260" s="155">
        <f t="shared" si="20"/>
        <v>25262</v>
      </c>
      <c r="B260" s="148" t="str">
        <f t="shared" ref="B260:B323" si="23">MID(H260,LEN(H260)-5,5)</f>
        <v xml:space="preserve"> 7902</v>
      </c>
      <c r="C260" s="149">
        <v>23111</v>
      </c>
      <c r="D260" s="150">
        <v>1.3</v>
      </c>
      <c r="E260" s="151" t="s">
        <v>742</v>
      </c>
      <c r="F260" s="151">
        <v>25262</v>
      </c>
      <c r="G260" s="151"/>
      <c r="H260" s="151" t="s">
        <v>743</v>
      </c>
      <c r="I260" s="151" t="s">
        <v>744</v>
      </c>
      <c r="J260" s="151">
        <v>4</v>
      </c>
      <c r="K260" s="152">
        <v>1.3</v>
      </c>
      <c r="L260" s="347" t="s">
        <v>250</v>
      </c>
      <c r="M260" s="153">
        <f t="shared" ref="M260:M323" si="24">J260*1600</f>
        <v>6400</v>
      </c>
      <c r="N260" s="348" t="s">
        <v>246</v>
      </c>
      <c r="O260" s="154">
        <f t="shared" si="21"/>
        <v>1</v>
      </c>
      <c r="Q260" s="155" t="str">
        <f t="shared" si="22"/>
        <v>Elektrotechnische systemen en installaties 23111 (Technicus elektrotechnische industriële installaties en systemen)</v>
      </c>
    </row>
    <row r="261" spans="1:17" s="155" customFormat="1" ht="20.100000000000001" customHeight="1">
      <c r="A261" s="155">
        <f t="shared" si="20"/>
        <v>25263</v>
      </c>
      <c r="B261" s="148" t="str">
        <f t="shared" si="23"/>
        <v xml:space="preserve"> 7902</v>
      </c>
      <c r="C261" s="149">
        <v>23111</v>
      </c>
      <c r="D261" s="150"/>
      <c r="E261" s="151" t="s">
        <v>742</v>
      </c>
      <c r="F261" s="151">
        <v>25263</v>
      </c>
      <c r="G261" s="151"/>
      <c r="H261" s="151" t="s">
        <v>743</v>
      </c>
      <c r="I261" s="151" t="s">
        <v>745</v>
      </c>
      <c r="J261" s="151">
        <v>4</v>
      </c>
      <c r="K261" s="152">
        <v>1.3</v>
      </c>
      <c r="L261" s="347" t="s">
        <v>250</v>
      </c>
      <c r="M261" s="153">
        <f t="shared" si="24"/>
        <v>6400</v>
      </c>
      <c r="N261" s="348" t="s">
        <v>246</v>
      </c>
      <c r="O261" s="154">
        <f t="shared" si="21"/>
        <v>1</v>
      </c>
      <c r="Q261" s="155" t="str">
        <f t="shared" si="22"/>
        <v>Elektrotechnische systemen en installaties 23111 (Technicus elektrotechnische installaties woning en utiliteit)</v>
      </c>
    </row>
    <row r="262" spans="1:17" s="155" customFormat="1" ht="20.100000000000001" customHeight="1">
      <c r="A262" s="155">
        <f t="shared" si="20"/>
        <v>25264</v>
      </c>
      <c r="B262" s="148" t="str">
        <f t="shared" si="23"/>
        <v xml:space="preserve"> 7902</v>
      </c>
      <c r="C262" s="149">
        <v>23112</v>
      </c>
      <c r="D262" s="150">
        <v>1.3</v>
      </c>
      <c r="E262" s="151" t="s">
        <v>746</v>
      </c>
      <c r="F262" s="151">
        <v>25264</v>
      </c>
      <c r="G262" s="151"/>
      <c r="H262" s="151" t="s">
        <v>743</v>
      </c>
      <c r="I262" s="151" t="s">
        <v>747</v>
      </c>
      <c r="J262" s="151">
        <v>4</v>
      </c>
      <c r="K262" s="152">
        <v>1.3</v>
      </c>
      <c r="L262" s="347" t="s">
        <v>602</v>
      </c>
      <c r="M262" s="153">
        <f t="shared" si="24"/>
        <v>6400</v>
      </c>
      <c r="N262" s="348" t="s">
        <v>246</v>
      </c>
      <c r="O262" s="154">
        <f t="shared" si="21"/>
        <v>1</v>
      </c>
      <c r="Q262" s="155" t="str">
        <f t="shared" si="22"/>
        <v>Engineering koude- en klimaatsystemen 23112 (Systeemontwerper koude- en klimaatsystemen)</v>
      </c>
    </row>
    <row r="263" spans="1:17" s="155" customFormat="1" ht="20.100000000000001" customHeight="1">
      <c r="A263" s="155">
        <f t="shared" si="20"/>
        <v>25265</v>
      </c>
      <c r="B263" s="148" t="str">
        <f t="shared" si="23"/>
        <v xml:space="preserve"> 7902</v>
      </c>
      <c r="C263" s="149">
        <v>23113</v>
      </c>
      <c r="D263" s="150">
        <v>1.3</v>
      </c>
      <c r="E263" s="151" t="s">
        <v>748</v>
      </c>
      <c r="F263" s="151">
        <v>25265</v>
      </c>
      <c r="G263" s="151"/>
      <c r="H263" s="151" t="s">
        <v>743</v>
      </c>
      <c r="I263" s="151" t="s">
        <v>749</v>
      </c>
      <c r="J263" s="151">
        <v>4</v>
      </c>
      <c r="K263" s="152">
        <v>1.3</v>
      </c>
      <c r="L263" s="347" t="s">
        <v>250</v>
      </c>
      <c r="M263" s="153">
        <f t="shared" si="24"/>
        <v>6400</v>
      </c>
      <c r="N263" s="348" t="s">
        <v>246</v>
      </c>
      <c r="O263" s="154">
        <f t="shared" si="21"/>
        <v>1</v>
      </c>
      <c r="Q263" s="155" t="str">
        <f t="shared" si="22"/>
        <v>Human Technology 23113 (Technicus human technology)</v>
      </c>
    </row>
    <row r="264" spans="1:17" s="155" customFormat="1" ht="20.100000000000001" customHeight="1">
      <c r="A264" s="155">
        <f t="shared" si="20"/>
        <v>25266</v>
      </c>
      <c r="B264" s="148" t="str">
        <f t="shared" si="23"/>
        <v xml:space="preserve"> 7902</v>
      </c>
      <c r="C264" s="149">
        <v>23114</v>
      </c>
      <c r="D264" s="150">
        <v>1.3</v>
      </c>
      <c r="E264" s="151" t="s">
        <v>750</v>
      </c>
      <c r="F264" s="151">
        <v>25266</v>
      </c>
      <c r="G264" s="151"/>
      <c r="H264" s="151" t="s">
        <v>743</v>
      </c>
      <c r="I264" s="151" t="s">
        <v>751</v>
      </c>
      <c r="J264" s="151">
        <v>3</v>
      </c>
      <c r="K264" s="152">
        <v>1.3</v>
      </c>
      <c r="L264" s="347" t="s">
        <v>248</v>
      </c>
      <c r="M264" s="153">
        <f t="shared" si="24"/>
        <v>4800</v>
      </c>
      <c r="N264" s="348" t="s">
        <v>246</v>
      </c>
      <c r="O264" s="154">
        <f t="shared" si="21"/>
        <v>1</v>
      </c>
      <c r="Q264" s="155" t="str">
        <f t="shared" si="22"/>
        <v>Infratechniek 23114 (Eerste monteur datadistributie)</v>
      </c>
    </row>
    <row r="265" spans="1:17" s="155" customFormat="1" ht="20.100000000000001" customHeight="1">
      <c r="A265" s="155">
        <f t="shared" si="20"/>
        <v>25267</v>
      </c>
      <c r="B265" s="148" t="str">
        <f t="shared" si="23"/>
        <v xml:space="preserve"> 7902</v>
      </c>
      <c r="C265" s="149">
        <v>23114</v>
      </c>
      <c r="D265" s="150"/>
      <c r="E265" s="151" t="s">
        <v>750</v>
      </c>
      <c r="F265" s="151">
        <v>25267</v>
      </c>
      <c r="G265" s="151"/>
      <c r="H265" s="151" t="s">
        <v>743</v>
      </c>
      <c r="I265" s="170" t="s">
        <v>752</v>
      </c>
      <c r="J265" s="151">
        <v>3</v>
      </c>
      <c r="K265" s="152">
        <v>1.3</v>
      </c>
      <c r="L265" s="347" t="s">
        <v>248</v>
      </c>
      <c r="M265" s="153">
        <f t="shared" si="24"/>
        <v>4800</v>
      </c>
      <c r="N265" s="348" t="s">
        <v>246</v>
      </c>
      <c r="O265" s="154">
        <f t="shared" si="21"/>
        <v>1</v>
      </c>
      <c r="Q265" s="155" t="str">
        <f t="shared" si="22"/>
        <v>Infratechniek 23114 (Eerste monteur gas-, water- en warmtedistributie)</v>
      </c>
    </row>
    <row r="266" spans="1:17" s="155" customFormat="1" ht="20.100000000000001" customHeight="1">
      <c r="A266" s="155">
        <f t="shared" si="20"/>
        <v>25268</v>
      </c>
      <c r="B266" s="148" t="str">
        <f t="shared" si="23"/>
        <v xml:space="preserve"> 7902</v>
      </c>
      <c r="C266" s="149">
        <v>23114</v>
      </c>
      <c r="D266" s="150"/>
      <c r="E266" s="151" t="s">
        <v>750</v>
      </c>
      <c r="F266" s="151">
        <v>25268</v>
      </c>
      <c r="G266" s="151"/>
      <c r="H266" s="151" t="s">
        <v>743</v>
      </c>
      <c r="I266" s="151" t="s">
        <v>753</v>
      </c>
      <c r="J266" s="151">
        <v>3</v>
      </c>
      <c r="K266" s="152">
        <v>1.3</v>
      </c>
      <c r="L266" s="347" t="s">
        <v>248</v>
      </c>
      <c r="M266" s="153">
        <f t="shared" si="24"/>
        <v>4800</v>
      </c>
      <c r="N266" s="348" t="s">
        <v>246</v>
      </c>
      <c r="O266" s="154">
        <f t="shared" si="21"/>
        <v>1</v>
      </c>
      <c r="Q266" s="155" t="str">
        <f t="shared" si="22"/>
        <v>Infratechniek 23114 (Eerste monteur gasstations)</v>
      </c>
    </row>
    <row r="267" spans="1:17" s="155" customFormat="1" ht="20.100000000000001" customHeight="1">
      <c r="A267" s="155">
        <f t="shared" si="20"/>
        <v>25269</v>
      </c>
      <c r="B267" s="148" t="str">
        <f t="shared" si="23"/>
        <v xml:space="preserve"> 7902</v>
      </c>
      <c r="C267" s="149">
        <v>23114</v>
      </c>
      <c r="D267" s="150"/>
      <c r="E267" s="151" t="s">
        <v>750</v>
      </c>
      <c r="F267" s="151">
        <v>25269</v>
      </c>
      <c r="G267" s="151"/>
      <c r="H267" s="151" t="s">
        <v>743</v>
      </c>
      <c r="I267" s="151" t="s">
        <v>754</v>
      </c>
      <c r="J267" s="151">
        <v>3</v>
      </c>
      <c r="K267" s="152">
        <v>1.3</v>
      </c>
      <c r="L267" s="347" t="s">
        <v>248</v>
      </c>
      <c r="M267" s="153">
        <f t="shared" si="24"/>
        <v>4800</v>
      </c>
      <c r="N267" s="348" t="s">
        <v>246</v>
      </c>
      <c r="O267" s="154">
        <f t="shared" si="21"/>
        <v>1</v>
      </c>
      <c r="Q267" s="155" t="str">
        <f t="shared" si="22"/>
        <v>Infratechniek 23114 (Eerste monteur laagspanningsdistributie)</v>
      </c>
    </row>
    <row r="268" spans="1:17" s="155" customFormat="1" ht="20.100000000000001" customHeight="1">
      <c r="A268" s="155">
        <f t="shared" si="20"/>
        <v>25270</v>
      </c>
      <c r="B268" s="148" t="str">
        <f t="shared" si="23"/>
        <v xml:space="preserve"> 7902</v>
      </c>
      <c r="C268" s="149">
        <v>23114</v>
      </c>
      <c r="D268" s="150"/>
      <c r="E268" s="151" t="s">
        <v>750</v>
      </c>
      <c r="F268" s="151">
        <v>25270</v>
      </c>
      <c r="G268" s="151"/>
      <c r="H268" s="151" t="s">
        <v>743</v>
      </c>
      <c r="I268" s="151" t="s">
        <v>755</v>
      </c>
      <c r="J268" s="151">
        <v>3</v>
      </c>
      <c r="K268" s="152">
        <v>1.3</v>
      </c>
      <c r="L268" s="347" t="s">
        <v>248</v>
      </c>
      <c r="M268" s="153">
        <f t="shared" si="24"/>
        <v>4800</v>
      </c>
      <c r="N268" s="348" t="s">
        <v>246</v>
      </c>
      <c r="O268" s="154">
        <f t="shared" si="21"/>
        <v>1</v>
      </c>
      <c r="Q268" s="155" t="str">
        <f t="shared" si="22"/>
        <v>Infratechniek 23114 (Eerste monteur middenspanningsdistributie)</v>
      </c>
    </row>
    <row r="269" spans="1:17" s="155" customFormat="1" ht="20.100000000000001" customHeight="1">
      <c r="A269" s="155">
        <f t="shared" si="20"/>
        <v>25271</v>
      </c>
      <c r="B269" s="148" t="str">
        <f t="shared" si="23"/>
        <v xml:space="preserve"> 7902</v>
      </c>
      <c r="C269" s="149">
        <v>23114</v>
      </c>
      <c r="D269" s="150"/>
      <c r="E269" s="151" t="s">
        <v>750</v>
      </c>
      <c r="F269" s="151">
        <v>25271</v>
      </c>
      <c r="G269" s="151"/>
      <c r="H269" s="151" t="s">
        <v>743</v>
      </c>
      <c r="I269" s="151" t="s">
        <v>756</v>
      </c>
      <c r="J269" s="151">
        <v>2</v>
      </c>
      <c r="K269" s="152">
        <v>1.3</v>
      </c>
      <c r="L269" s="347" t="s">
        <v>245</v>
      </c>
      <c r="M269" s="153">
        <f t="shared" si="24"/>
        <v>3200</v>
      </c>
      <c r="N269" s="348" t="s">
        <v>246</v>
      </c>
      <c r="O269" s="154">
        <f t="shared" si="21"/>
        <v>1</v>
      </c>
      <c r="Q269" s="155" t="str">
        <f t="shared" si="22"/>
        <v>Infratechniek 23114 (Monteur datadistributie)</v>
      </c>
    </row>
    <row r="270" spans="1:17" s="155" customFormat="1" ht="20.100000000000001" customHeight="1">
      <c r="A270" s="155">
        <f t="shared" si="20"/>
        <v>25272</v>
      </c>
      <c r="B270" s="148" t="str">
        <f t="shared" si="23"/>
        <v xml:space="preserve"> 7902</v>
      </c>
      <c r="C270" s="149">
        <v>23114</v>
      </c>
      <c r="D270" s="150"/>
      <c r="E270" s="151" t="s">
        <v>750</v>
      </c>
      <c r="F270" s="151">
        <v>25272</v>
      </c>
      <c r="G270" s="151"/>
      <c r="H270" s="151" t="s">
        <v>743</v>
      </c>
      <c r="I270" s="151" t="s">
        <v>757</v>
      </c>
      <c r="J270" s="151">
        <v>2</v>
      </c>
      <c r="K270" s="152">
        <v>1.3</v>
      </c>
      <c r="L270" s="347" t="s">
        <v>245</v>
      </c>
      <c r="M270" s="153">
        <f t="shared" si="24"/>
        <v>3200</v>
      </c>
      <c r="N270" s="348" t="s">
        <v>246</v>
      </c>
      <c r="O270" s="154">
        <f t="shared" si="21"/>
        <v>1</v>
      </c>
      <c r="Q270" s="155" t="str">
        <f t="shared" si="22"/>
        <v>Infratechniek 23114 (Monteur gas-, water- en warmtedistributie)</v>
      </c>
    </row>
    <row r="271" spans="1:17" s="155" customFormat="1" ht="20.100000000000001" customHeight="1">
      <c r="A271" s="155">
        <f t="shared" si="20"/>
        <v>25273</v>
      </c>
      <c r="B271" s="148" t="str">
        <f t="shared" si="23"/>
        <v xml:space="preserve"> 7902</v>
      </c>
      <c r="C271" s="149">
        <v>23114</v>
      </c>
      <c r="D271" s="150"/>
      <c r="E271" s="151" t="s">
        <v>750</v>
      </c>
      <c r="F271" s="151">
        <v>25273</v>
      </c>
      <c r="G271" s="151"/>
      <c r="H271" s="151" t="s">
        <v>743</v>
      </c>
      <c r="I271" s="151" t="s">
        <v>758</v>
      </c>
      <c r="J271" s="151">
        <v>2</v>
      </c>
      <c r="K271" s="152">
        <v>1.3</v>
      </c>
      <c r="L271" s="347" t="s">
        <v>245</v>
      </c>
      <c r="M271" s="153">
        <f t="shared" si="24"/>
        <v>3200</v>
      </c>
      <c r="N271" s="348" t="s">
        <v>246</v>
      </c>
      <c r="O271" s="154">
        <f t="shared" si="21"/>
        <v>1</v>
      </c>
      <c r="Q271" s="155" t="str">
        <f t="shared" si="22"/>
        <v>Infratechniek 23114 (Monteur laagspanningsdistributie)</v>
      </c>
    </row>
    <row r="272" spans="1:17" s="155" customFormat="1" ht="20.100000000000001" customHeight="1">
      <c r="A272" s="155">
        <f t="shared" si="20"/>
        <v>25274</v>
      </c>
      <c r="B272" s="148" t="str">
        <f t="shared" si="23"/>
        <v xml:space="preserve"> 7902</v>
      </c>
      <c r="C272" s="149">
        <v>23114</v>
      </c>
      <c r="D272" s="150"/>
      <c r="E272" s="151" t="s">
        <v>750</v>
      </c>
      <c r="F272" s="151">
        <v>25274</v>
      </c>
      <c r="G272" s="151"/>
      <c r="H272" s="151" t="s">
        <v>743</v>
      </c>
      <c r="I272" s="151" t="s">
        <v>759</v>
      </c>
      <c r="J272" s="151">
        <v>2</v>
      </c>
      <c r="K272" s="152">
        <v>1.3</v>
      </c>
      <c r="L272" s="347" t="s">
        <v>245</v>
      </c>
      <c r="M272" s="153">
        <f t="shared" si="24"/>
        <v>3200</v>
      </c>
      <c r="N272" s="348" t="s">
        <v>246</v>
      </c>
      <c r="O272" s="154">
        <f t="shared" si="21"/>
        <v>1</v>
      </c>
      <c r="Q272" s="155" t="str">
        <f t="shared" si="22"/>
        <v>Infratechniek 23114 (Monteur middenspanningsdistributie)</v>
      </c>
    </row>
    <row r="273" spans="1:17" s="155" customFormat="1" ht="20.100000000000001" customHeight="1">
      <c r="A273" s="155">
        <f t="shared" si="20"/>
        <v>25275</v>
      </c>
      <c r="B273" s="148" t="str">
        <f t="shared" si="23"/>
        <v xml:space="preserve"> 7902</v>
      </c>
      <c r="C273" s="149">
        <v>23115</v>
      </c>
      <c r="D273" s="150">
        <v>1.3</v>
      </c>
      <c r="E273" s="151" t="s">
        <v>760</v>
      </c>
      <c r="F273" s="151">
        <v>25275</v>
      </c>
      <c r="G273" s="151"/>
      <c r="H273" s="151" t="s">
        <v>743</v>
      </c>
      <c r="I273" s="151" t="s">
        <v>761</v>
      </c>
      <c r="J273" s="151">
        <v>4</v>
      </c>
      <c r="K273" s="152">
        <v>1.3</v>
      </c>
      <c r="L273" s="347" t="s">
        <v>250</v>
      </c>
      <c r="M273" s="153">
        <f t="shared" si="24"/>
        <v>6400</v>
      </c>
      <c r="N273" s="348" t="s">
        <v>246</v>
      </c>
      <c r="O273" s="154">
        <f t="shared" si="21"/>
        <v>1</v>
      </c>
      <c r="Q273" s="155" t="str">
        <f t="shared" si="22"/>
        <v>Infratechniek (kader) 23115 (Technicus data)</v>
      </c>
    </row>
    <row r="274" spans="1:17" s="155" customFormat="1" ht="20.100000000000001" customHeight="1">
      <c r="A274" s="155">
        <f t="shared" si="20"/>
        <v>25276</v>
      </c>
      <c r="B274" s="148" t="str">
        <f t="shared" si="23"/>
        <v xml:space="preserve"> 7902</v>
      </c>
      <c r="C274" s="149">
        <v>23115</v>
      </c>
      <c r="D274" s="150"/>
      <c r="E274" s="151" t="s">
        <v>760</v>
      </c>
      <c r="F274" s="151">
        <v>25276</v>
      </c>
      <c r="G274" s="151"/>
      <c r="H274" s="151" t="s">
        <v>743</v>
      </c>
      <c r="I274" s="151" t="s">
        <v>762</v>
      </c>
      <c r="J274" s="151">
        <v>4</v>
      </c>
      <c r="K274" s="152">
        <v>1.3</v>
      </c>
      <c r="L274" s="347" t="s">
        <v>250</v>
      </c>
      <c r="M274" s="153">
        <f t="shared" si="24"/>
        <v>6400</v>
      </c>
      <c r="N274" s="348" t="s">
        <v>246</v>
      </c>
      <c r="O274" s="154">
        <f t="shared" si="21"/>
        <v>1</v>
      </c>
      <c r="Q274" s="155" t="str">
        <f t="shared" si="22"/>
        <v>Infratechniek (kader) 23115 (Technicus elektrotechniek)</v>
      </c>
    </row>
    <row r="275" spans="1:17" s="155" customFormat="1" ht="20.100000000000001" customHeight="1">
      <c r="A275" s="155">
        <f t="shared" si="20"/>
        <v>25277</v>
      </c>
      <c r="B275" s="148" t="str">
        <f t="shared" si="23"/>
        <v xml:space="preserve"> 7902</v>
      </c>
      <c r="C275" s="149">
        <v>23115</v>
      </c>
      <c r="D275" s="150"/>
      <c r="E275" s="151" t="s">
        <v>760</v>
      </c>
      <c r="F275" s="151">
        <v>25277</v>
      </c>
      <c r="G275" s="151"/>
      <c r="H275" s="151" t="s">
        <v>743</v>
      </c>
      <c r="I275" s="151" t="s">
        <v>763</v>
      </c>
      <c r="J275" s="151">
        <v>4</v>
      </c>
      <c r="K275" s="152">
        <v>1.3</v>
      </c>
      <c r="L275" s="347" t="s">
        <v>250</v>
      </c>
      <c r="M275" s="153">
        <f t="shared" si="24"/>
        <v>6400</v>
      </c>
      <c r="N275" s="348" t="s">
        <v>246</v>
      </c>
      <c r="O275" s="154">
        <f t="shared" si="21"/>
        <v>1</v>
      </c>
      <c r="Q275" s="155" t="str">
        <f t="shared" si="22"/>
        <v>Infratechniek (kader) 23115 (Technicus gas)</v>
      </c>
    </row>
    <row r="276" spans="1:17" s="155" customFormat="1" ht="20.100000000000001" customHeight="1">
      <c r="A276" s="155">
        <f t="shared" si="20"/>
        <v>25278</v>
      </c>
      <c r="B276" s="148" t="str">
        <f t="shared" si="23"/>
        <v xml:space="preserve"> 7902</v>
      </c>
      <c r="C276" s="149">
        <v>23116</v>
      </c>
      <c r="D276" s="150">
        <v>1.3</v>
      </c>
      <c r="E276" s="151" t="s">
        <v>764</v>
      </c>
      <c r="F276" s="151">
        <v>25278</v>
      </c>
      <c r="G276" s="151"/>
      <c r="H276" s="151" t="s">
        <v>743</v>
      </c>
      <c r="I276" s="151" t="s">
        <v>765</v>
      </c>
      <c r="J276" s="151">
        <v>2</v>
      </c>
      <c r="K276" s="152">
        <v>1.3</v>
      </c>
      <c r="L276" s="347" t="s">
        <v>245</v>
      </c>
      <c r="M276" s="153">
        <f t="shared" si="24"/>
        <v>3200</v>
      </c>
      <c r="N276" s="348" t="s">
        <v>246</v>
      </c>
      <c r="O276" s="154">
        <f t="shared" si="21"/>
        <v>1</v>
      </c>
      <c r="Q276" s="155" t="str">
        <f t="shared" si="22"/>
        <v>Isolatiewerken 23116 (Isolatiemonteur)</v>
      </c>
    </row>
    <row r="277" spans="1:17" s="155" customFormat="1" ht="20.100000000000001" customHeight="1">
      <c r="A277" s="155">
        <f t="shared" si="20"/>
        <v>25279</v>
      </c>
      <c r="B277" s="148" t="str">
        <f t="shared" si="23"/>
        <v xml:space="preserve"> 7902</v>
      </c>
      <c r="C277" s="149">
        <v>23116</v>
      </c>
      <c r="D277" s="150"/>
      <c r="E277" s="151" t="s">
        <v>764</v>
      </c>
      <c r="F277" s="151">
        <v>25279</v>
      </c>
      <c r="G277" s="151"/>
      <c r="H277" s="151" t="s">
        <v>743</v>
      </c>
      <c r="I277" s="151" t="s">
        <v>766</v>
      </c>
      <c r="J277" s="151">
        <v>3</v>
      </c>
      <c r="K277" s="152">
        <v>1.3</v>
      </c>
      <c r="L277" s="347" t="s">
        <v>248</v>
      </c>
      <c r="M277" s="153">
        <f t="shared" si="24"/>
        <v>4800</v>
      </c>
      <c r="N277" s="348" t="s">
        <v>246</v>
      </c>
      <c r="O277" s="154">
        <f t="shared" si="21"/>
        <v>1</v>
      </c>
      <c r="Q277" s="155" t="str">
        <f t="shared" si="22"/>
        <v>Isolatiewerken 23116 (Opmeter technische isolatie)</v>
      </c>
    </row>
    <row r="278" spans="1:17" s="155" customFormat="1" ht="20.100000000000001" customHeight="1">
      <c r="A278" s="155">
        <f t="shared" si="20"/>
        <v>25280</v>
      </c>
      <c r="B278" s="148" t="str">
        <f t="shared" si="23"/>
        <v xml:space="preserve"> 7902</v>
      </c>
      <c r="C278" s="149">
        <v>23117</v>
      </c>
      <c r="D278" s="150">
        <v>1.3</v>
      </c>
      <c r="E278" s="151" t="s">
        <v>767</v>
      </c>
      <c r="F278" s="151">
        <v>25280</v>
      </c>
      <c r="G278" s="151"/>
      <c r="H278" s="151" t="s">
        <v>743</v>
      </c>
      <c r="I278" s="151" t="s">
        <v>768</v>
      </c>
      <c r="J278" s="151">
        <v>2</v>
      </c>
      <c r="K278" s="152">
        <v>1.3</v>
      </c>
      <c r="L278" s="347" t="s">
        <v>245</v>
      </c>
      <c r="M278" s="153">
        <f t="shared" si="24"/>
        <v>3200</v>
      </c>
      <c r="N278" s="348" t="s">
        <v>246</v>
      </c>
      <c r="O278" s="154">
        <f t="shared" si="21"/>
        <v>1</v>
      </c>
      <c r="Q278" s="155" t="str">
        <f t="shared" si="22"/>
        <v>Koude- en klimaatsystemen 23117 (Airco/warmtepompmonteur)</v>
      </c>
    </row>
    <row r="279" spans="1:17" s="155" customFormat="1" ht="20.100000000000001" customHeight="1">
      <c r="A279" s="155">
        <f t="shared" si="20"/>
        <v>25281</v>
      </c>
      <c r="B279" s="148" t="str">
        <f t="shared" si="23"/>
        <v xml:space="preserve"> 7902</v>
      </c>
      <c r="C279" s="149">
        <v>23117</v>
      </c>
      <c r="D279" s="150"/>
      <c r="E279" s="151" t="s">
        <v>767</v>
      </c>
      <c r="F279" s="151">
        <v>25281</v>
      </c>
      <c r="G279" s="151"/>
      <c r="H279" s="151" t="s">
        <v>743</v>
      </c>
      <c r="I279" s="151" t="s">
        <v>769</v>
      </c>
      <c r="J279" s="151">
        <v>3</v>
      </c>
      <c r="K279" s="152">
        <v>1.3</v>
      </c>
      <c r="L279" s="347" t="s">
        <v>248</v>
      </c>
      <c r="M279" s="153">
        <f t="shared" si="24"/>
        <v>4800</v>
      </c>
      <c r="N279" s="348" t="s">
        <v>246</v>
      </c>
      <c r="O279" s="154">
        <f t="shared" si="21"/>
        <v>1</v>
      </c>
      <c r="Q279" s="155" t="str">
        <f t="shared" si="22"/>
        <v>Koude- en klimaatsystemen 23117 (Eerste monteur koude- en klimaatsystemen)</v>
      </c>
    </row>
    <row r="280" spans="1:17" s="155" customFormat="1" ht="20.100000000000001" customHeight="1">
      <c r="A280" s="155">
        <f t="shared" si="20"/>
        <v>25282</v>
      </c>
      <c r="B280" s="148" t="str">
        <f t="shared" si="23"/>
        <v xml:space="preserve"> 7902</v>
      </c>
      <c r="C280" s="149">
        <v>23117</v>
      </c>
      <c r="D280" s="150"/>
      <c r="E280" s="151" t="s">
        <v>767</v>
      </c>
      <c r="F280" s="151">
        <v>25282</v>
      </c>
      <c r="G280" s="151"/>
      <c r="H280" s="151" t="s">
        <v>743</v>
      </c>
      <c r="I280" s="151" t="s">
        <v>770</v>
      </c>
      <c r="J280" s="151">
        <v>2</v>
      </c>
      <c r="K280" s="152">
        <v>1.3</v>
      </c>
      <c r="L280" s="347" t="s">
        <v>245</v>
      </c>
      <c r="M280" s="153">
        <f t="shared" si="24"/>
        <v>3200</v>
      </c>
      <c r="N280" s="348" t="s">
        <v>246</v>
      </c>
      <c r="O280" s="154">
        <f t="shared" si="21"/>
        <v>1</v>
      </c>
      <c r="Q280" s="155" t="str">
        <f t="shared" si="22"/>
        <v>Koude- en klimaatsystemen 23117 (Monteur koude- en klimaatsystemen)</v>
      </c>
    </row>
    <row r="281" spans="1:17" s="155" customFormat="1" ht="20.100000000000001" customHeight="1">
      <c r="A281" s="155">
        <f t="shared" si="20"/>
        <v>25284</v>
      </c>
      <c r="B281" s="148" t="str">
        <f t="shared" si="23"/>
        <v xml:space="preserve"> 7902</v>
      </c>
      <c r="C281" s="149">
        <v>23117</v>
      </c>
      <c r="D281" s="150"/>
      <c r="E281" s="151" t="s">
        <v>767</v>
      </c>
      <c r="F281" s="151">
        <v>25284</v>
      </c>
      <c r="G281" s="151"/>
      <c r="H281" s="151" t="s">
        <v>743</v>
      </c>
      <c r="I281" s="151" t="s">
        <v>771</v>
      </c>
      <c r="J281" s="151">
        <v>3</v>
      </c>
      <c r="K281" s="152">
        <v>1.3</v>
      </c>
      <c r="L281" s="347" t="s">
        <v>248</v>
      </c>
      <c r="M281" s="153">
        <f t="shared" si="24"/>
        <v>4800</v>
      </c>
      <c r="N281" s="348" t="s">
        <v>246</v>
      </c>
      <c r="O281" s="154">
        <f t="shared" si="21"/>
        <v>1</v>
      </c>
      <c r="Q281" s="155" t="str">
        <f t="shared" si="22"/>
        <v>Koude- en klimaatsystemen 23117 (Servicemonteur koude- en klimaatsystemen)</v>
      </c>
    </row>
    <row r="282" spans="1:17" s="155" customFormat="1" ht="20.100000000000001" customHeight="1">
      <c r="A282" s="155">
        <f t="shared" si="20"/>
        <v>25285</v>
      </c>
      <c r="B282" s="148" t="str">
        <f t="shared" si="23"/>
        <v xml:space="preserve"> 7902</v>
      </c>
      <c r="C282" s="149">
        <v>23117</v>
      </c>
      <c r="D282" s="150"/>
      <c r="E282" s="151" t="s">
        <v>767</v>
      </c>
      <c r="F282" s="151">
        <v>25285</v>
      </c>
      <c r="G282" s="151"/>
      <c r="H282" s="151" t="s">
        <v>743</v>
      </c>
      <c r="I282" s="151" t="s">
        <v>772</v>
      </c>
      <c r="J282" s="151">
        <v>4</v>
      </c>
      <c r="K282" s="152">
        <v>1.3</v>
      </c>
      <c r="L282" s="347" t="s">
        <v>250</v>
      </c>
      <c r="M282" s="153">
        <f t="shared" si="24"/>
        <v>6400</v>
      </c>
      <c r="N282" s="348" t="s">
        <v>246</v>
      </c>
      <c r="O282" s="154">
        <f t="shared" si="21"/>
        <v>1</v>
      </c>
      <c r="Q282" s="155" t="str">
        <f t="shared" si="22"/>
        <v>Koude- en klimaatsystemen 23117 (Technicus maintenance koude- en klimaatsystemen)</v>
      </c>
    </row>
    <row r="283" spans="1:17" s="155" customFormat="1" ht="20.100000000000001" customHeight="1">
      <c r="A283" s="155">
        <f t="shared" si="20"/>
        <v>25286</v>
      </c>
      <c r="B283" s="148" t="str">
        <f t="shared" si="23"/>
        <v xml:space="preserve"> 7902</v>
      </c>
      <c r="C283" s="149">
        <v>23118</v>
      </c>
      <c r="D283" s="150">
        <v>1.3</v>
      </c>
      <c r="E283" s="151" t="s">
        <v>773</v>
      </c>
      <c r="F283" s="151">
        <v>25286</v>
      </c>
      <c r="G283" s="151"/>
      <c r="H283" s="151" t="s">
        <v>743</v>
      </c>
      <c r="I283" s="151" t="s">
        <v>774</v>
      </c>
      <c r="J283" s="151">
        <v>3</v>
      </c>
      <c r="K283" s="152">
        <v>1.3</v>
      </c>
      <c r="L283" s="347" t="s">
        <v>248</v>
      </c>
      <c r="M283" s="153">
        <f t="shared" si="24"/>
        <v>4800</v>
      </c>
      <c r="N283" s="348" t="s">
        <v>246</v>
      </c>
      <c r="O283" s="154">
        <f t="shared" si="21"/>
        <v>1</v>
      </c>
      <c r="Q283" s="155" t="str">
        <f t="shared" si="22"/>
        <v>Metaalbewerken 23118 (Allround constructiewerker)</v>
      </c>
    </row>
    <row r="284" spans="1:17" s="155" customFormat="1" ht="20.100000000000001" customHeight="1">
      <c r="A284" s="155">
        <f t="shared" si="20"/>
        <v>25287</v>
      </c>
      <c r="B284" s="148" t="str">
        <f t="shared" si="23"/>
        <v xml:space="preserve"> 7902</v>
      </c>
      <c r="C284" s="149">
        <v>23118</v>
      </c>
      <c r="D284" s="150"/>
      <c r="E284" s="151" t="s">
        <v>773</v>
      </c>
      <c r="F284" s="151">
        <v>25287</v>
      </c>
      <c r="G284" s="151"/>
      <c r="H284" s="151" t="s">
        <v>743</v>
      </c>
      <c r="I284" s="151" t="s">
        <v>775</v>
      </c>
      <c r="J284" s="151">
        <v>3</v>
      </c>
      <c r="K284" s="152">
        <v>1.3</v>
      </c>
      <c r="L284" s="347" t="s">
        <v>248</v>
      </c>
      <c r="M284" s="153">
        <f t="shared" si="24"/>
        <v>4800</v>
      </c>
      <c r="N284" s="348" t="s">
        <v>246</v>
      </c>
      <c r="O284" s="154">
        <f t="shared" si="21"/>
        <v>1</v>
      </c>
      <c r="Q284" s="155" t="str">
        <f t="shared" si="22"/>
        <v>Metaalbewerken 23118 (Allround lasser)</v>
      </c>
    </row>
    <row r="285" spans="1:17" s="155" customFormat="1" ht="20.100000000000001" customHeight="1">
      <c r="A285" s="155">
        <f t="shared" si="20"/>
        <v>25288</v>
      </c>
      <c r="B285" s="148" t="str">
        <f t="shared" si="23"/>
        <v xml:space="preserve"> 7902</v>
      </c>
      <c r="C285" s="149">
        <v>23118</v>
      </c>
      <c r="D285" s="150"/>
      <c r="E285" s="151" t="s">
        <v>773</v>
      </c>
      <c r="F285" s="151">
        <v>25288</v>
      </c>
      <c r="G285" s="151"/>
      <c r="H285" s="151" t="s">
        <v>743</v>
      </c>
      <c r="I285" s="151" t="s">
        <v>776</v>
      </c>
      <c r="J285" s="151">
        <v>3</v>
      </c>
      <c r="K285" s="152">
        <v>1.3</v>
      </c>
      <c r="L285" s="347" t="s">
        <v>248</v>
      </c>
      <c r="M285" s="153">
        <f t="shared" si="24"/>
        <v>4800</v>
      </c>
      <c r="N285" s="348" t="s">
        <v>246</v>
      </c>
      <c r="O285" s="154">
        <f t="shared" si="21"/>
        <v>1</v>
      </c>
      <c r="Q285" s="155" t="str">
        <f t="shared" si="22"/>
        <v>Metaalbewerken 23118 (Allround pijpenbewerker)</v>
      </c>
    </row>
    <row r="286" spans="1:17" s="155" customFormat="1" ht="20.100000000000001" customHeight="1">
      <c r="A286" s="155">
        <f t="shared" si="20"/>
        <v>25289</v>
      </c>
      <c r="B286" s="148" t="str">
        <f t="shared" si="23"/>
        <v xml:space="preserve"> 7902</v>
      </c>
      <c r="C286" s="149">
        <v>23118</v>
      </c>
      <c r="D286" s="150"/>
      <c r="E286" s="151" t="s">
        <v>773</v>
      </c>
      <c r="F286" s="151">
        <v>25289</v>
      </c>
      <c r="G286" s="151"/>
      <c r="H286" s="151" t="s">
        <v>743</v>
      </c>
      <c r="I286" s="151" t="s">
        <v>777</v>
      </c>
      <c r="J286" s="151">
        <v>3</v>
      </c>
      <c r="K286" s="152">
        <v>1.3</v>
      </c>
      <c r="L286" s="347" t="s">
        <v>248</v>
      </c>
      <c r="M286" s="153">
        <f t="shared" si="24"/>
        <v>4800</v>
      </c>
      <c r="N286" s="348" t="s">
        <v>246</v>
      </c>
      <c r="O286" s="154">
        <f t="shared" si="21"/>
        <v>1</v>
      </c>
      <c r="Q286" s="155" t="str">
        <f t="shared" si="22"/>
        <v>Metaalbewerken 23118 (Allround plaatwerker)</v>
      </c>
    </row>
    <row r="287" spans="1:17" s="155" customFormat="1" ht="20.100000000000001" customHeight="1">
      <c r="A287" s="155">
        <f t="shared" si="20"/>
        <v>25290</v>
      </c>
      <c r="B287" s="148" t="str">
        <f t="shared" si="23"/>
        <v xml:space="preserve"> 7902</v>
      </c>
      <c r="C287" s="149">
        <v>23118</v>
      </c>
      <c r="D287" s="150"/>
      <c r="E287" s="151" t="s">
        <v>773</v>
      </c>
      <c r="F287" s="151">
        <v>25290</v>
      </c>
      <c r="G287" s="151"/>
      <c r="H287" s="151" t="s">
        <v>743</v>
      </c>
      <c r="I287" s="151" t="s">
        <v>778</v>
      </c>
      <c r="J287" s="151">
        <v>2</v>
      </c>
      <c r="K287" s="152">
        <v>1.3</v>
      </c>
      <c r="L287" s="347" t="s">
        <v>245</v>
      </c>
      <c r="M287" s="153">
        <f t="shared" si="24"/>
        <v>3200</v>
      </c>
      <c r="N287" s="348" t="s">
        <v>246</v>
      </c>
      <c r="O287" s="154">
        <f t="shared" si="21"/>
        <v>1</v>
      </c>
      <c r="Q287" s="155" t="str">
        <f t="shared" si="22"/>
        <v>Metaalbewerken 23118 (Basislasser)</v>
      </c>
    </row>
    <row r="288" spans="1:17" s="155" customFormat="1" ht="20.100000000000001" customHeight="1">
      <c r="A288" s="155">
        <f t="shared" si="20"/>
        <v>25291</v>
      </c>
      <c r="B288" s="148" t="str">
        <f t="shared" si="23"/>
        <v xml:space="preserve"> 7902</v>
      </c>
      <c r="C288" s="149">
        <v>23118</v>
      </c>
      <c r="D288" s="150"/>
      <c r="E288" s="151" t="s">
        <v>773</v>
      </c>
      <c r="F288" s="151">
        <v>25291</v>
      </c>
      <c r="G288" s="151"/>
      <c r="H288" s="151" t="s">
        <v>743</v>
      </c>
      <c r="I288" s="151" t="s">
        <v>779</v>
      </c>
      <c r="J288" s="151">
        <v>2</v>
      </c>
      <c r="K288" s="152">
        <v>1.3</v>
      </c>
      <c r="L288" s="347" t="s">
        <v>245</v>
      </c>
      <c r="M288" s="153">
        <f t="shared" si="24"/>
        <v>3200</v>
      </c>
      <c r="N288" s="348" t="s">
        <v>246</v>
      </c>
      <c r="O288" s="154">
        <f t="shared" si="21"/>
        <v>1</v>
      </c>
      <c r="Q288" s="155" t="str">
        <f t="shared" si="22"/>
        <v>Metaalbewerken 23118 (Constructiewerker)</v>
      </c>
    </row>
    <row r="289" spans="1:17" s="155" customFormat="1" ht="20.100000000000001" customHeight="1">
      <c r="A289" s="155">
        <f t="shared" si="20"/>
        <v>25292</v>
      </c>
      <c r="B289" s="148" t="str">
        <f t="shared" si="23"/>
        <v xml:space="preserve"> 7902</v>
      </c>
      <c r="C289" s="149">
        <v>23118</v>
      </c>
      <c r="D289" s="150"/>
      <c r="E289" s="151" t="s">
        <v>773</v>
      </c>
      <c r="F289" s="151">
        <v>25292</v>
      </c>
      <c r="G289" s="151"/>
      <c r="H289" s="151" t="s">
        <v>743</v>
      </c>
      <c r="I289" s="151" t="s">
        <v>780</v>
      </c>
      <c r="J289" s="151">
        <v>2</v>
      </c>
      <c r="K289" s="152">
        <v>1.3</v>
      </c>
      <c r="L289" s="347" t="s">
        <v>245</v>
      </c>
      <c r="M289" s="153">
        <f t="shared" si="24"/>
        <v>3200</v>
      </c>
      <c r="N289" s="348" t="s">
        <v>246</v>
      </c>
      <c r="O289" s="154">
        <f t="shared" si="21"/>
        <v>1</v>
      </c>
      <c r="Q289" s="155" t="str">
        <f t="shared" si="22"/>
        <v>Metaalbewerken 23118 (Pijpenbewerker)</v>
      </c>
    </row>
    <row r="290" spans="1:17" s="155" customFormat="1" ht="20.100000000000001" customHeight="1">
      <c r="A290" s="155">
        <f t="shared" si="20"/>
        <v>25293</v>
      </c>
      <c r="B290" s="148" t="str">
        <f t="shared" si="23"/>
        <v xml:space="preserve"> 7902</v>
      </c>
      <c r="C290" s="149">
        <v>23118</v>
      </c>
      <c r="D290" s="150"/>
      <c r="E290" s="151" t="s">
        <v>773</v>
      </c>
      <c r="F290" s="151">
        <v>25293</v>
      </c>
      <c r="G290" s="151"/>
      <c r="H290" s="151" t="s">
        <v>743</v>
      </c>
      <c r="I290" s="151" t="s">
        <v>781</v>
      </c>
      <c r="J290" s="151">
        <v>2</v>
      </c>
      <c r="K290" s="152">
        <v>1.3</v>
      </c>
      <c r="L290" s="347" t="s">
        <v>245</v>
      </c>
      <c r="M290" s="153">
        <f t="shared" si="24"/>
        <v>3200</v>
      </c>
      <c r="N290" s="348" t="s">
        <v>246</v>
      </c>
      <c r="O290" s="154">
        <f t="shared" si="21"/>
        <v>1</v>
      </c>
      <c r="Q290" s="155" t="str">
        <f t="shared" si="22"/>
        <v>Metaalbewerken 23118 (Plaatwerker)</v>
      </c>
    </row>
    <row r="291" spans="1:17" s="155" customFormat="1" ht="20.100000000000001" customHeight="1">
      <c r="A291" s="155">
        <f t="shared" si="20"/>
        <v>25294</v>
      </c>
      <c r="B291" s="148" t="str">
        <f t="shared" si="23"/>
        <v xml:space="preserve"> 7902</v>
      </c>
      <c r="C291" s="149">
        <v>23118</v>
      </c>
      <c r="D291" s="150"/>
      <c r="E291" s="151" t="s">
        <v>773</v>
      </c>
      <c r="F291" s="151">
        <v>25294</v>
      </c>
      <c r="G291" s="151"/>
      <c r="H291" s="151" t="s">
        <v>743</v>
      </c>
      <c r="I291" s="151" t="s">
        <v>782</v>
      </c>
      <c r="J291" s="151">
        <v>3</v>
      </c>
      <c r="K291" s="152">
        <v>1.3</v>
      </c>
      <c r="L291" s="347" t="s">
        <v>248</v>
      </c>
      <c r="M291" s="153">
        <f t="shared" si="24"/>
        <v>4800</v>
      </c>
      <c r="N291" s="348" t="s">
        <v>246</v>
      </c>
      <c r="O291" s="154">
        <f t="shared" si="21"/>
        <v>1</v>
      </c>
      <c r="Q291" s="155" t="str">
        <f t="shared" si="22"/>
        <v>Metaalbewerken 23118 (Scheepsbouwer)</v>
      </c>
    </row>
    <row r="292" spans="1:17" s="155" customFormat="1" ht="20.100000000000001" customHeight="1">
      <c r="A292" s="155">
        <f t="shared" si="20"/>
        <v>25295</v>
      </c>
      <c r="B292" s="148" t="str">
        <f t="shared" si="23"/>
        <v xml:space="preserve"> 7902</v>
      </c>
      <c r="C292" s="149">
        <v>23118</v>
      </c>
      <c r="D292" s="150"/>
      <c r="E292" s="151" t="s">
        <v>773</v>
      </c>
      <c r="F292" s="151">
        <v>25295</v>
      </c>
      <c r="G292" s="151"/>
      <c r="H292" s="151" t="s">
        <v>743</v>
      </c>
      <c r="I292" s="151" t="s">
        <v>783</v>
      </c>
      <c r="J292" s="151">
        <v>2</v>
      </c>
      <c r="K292" s="152">
        <v>1.3</v>
      </c>
      <c r="L292" s="347" t="s">
        <v>245</v>
      </c>
      <c r="M292" s="153">
        <f t="shared" si="24"/>
        <v>3200</v>
      </c>
      <c r="N292" s="348" t="s">
        <v>246</v>
      </c>
      <c r="O292" s="154">
        <f t="shared" si="21"/>
        <v>1</v>
      </c>
      <c r="Q292" s="155" t="str">
        <f t="shared" si="22"/>
        <v>Metaalbewerken 23118 (Scheepsmetaalbewerker)</v>
      </c>
    </row>
    <row r="293" spans="1:17" s="155" customFormat="1" ht="20.100000000000001" customHeight="1">
      <c r="A293" s="155">
        <f t="shared" si="20"/>
        <v>25296</v>
      </c>
      <c r="B293" s="148" t="str">
        <f t="shared" si="23"/>
        <v xml:space="preserve"> 7902</v>
      </c>
      <c r="C293" s="149">
        <v>23119</v>
      </c>
      <c r="D293" s="150">
        <v>1.3</v>
      </c>
      <c r="E293" s="151" t="s">
        <v>784</v>
      </c>
      <c r="F293" s="151">
        <v>25296</v>
      </c>
      <c r="G293" s="151"/>
      <c r="H293" s="151" t="s">
        <v>743</v>
      </c>
      <c r="I293" s="151" t="s">
        <v>785</v>
      </c>
      <c r="J293" s="151">
        <v>4</v>
      </c>
      <c r="K293" s="152">
        <v>1.3</v>
      </c>
      <c r="L293" s="347" t="s">
        <v>250</v>
      </c>
      <c r="M293" s="153">
        <f t="shared" si="24"/>
        <v>6400</v>
      </c>
      <c r="N293" s="348" t="s">
        <v>246</v>
      </c>
      <c r="O293" s="154">
        <f t="shared" si="21"/>
        <v>1</v>
      </c>
      <c r="Q293" s="155" t="str">
        <f t="shared" si="22"/>
        <v>Middenkader Engineering 23119 (Commercieel technicus engineering)</v>
      </c>
    </row>
    <row r="294" spans="1:17" s="155" customFormat="1" ht="20.100000000000001" customHeight="1">
      <c r="A294" s="155">
        <f t="shared" si="20"/>
        <v>25297</v>
      </c>
      <c r="B294" s="148" t="str">
        <f t="shared" si="23"/>
        <v xml:space="preserve"> 7902</v>
      </c>
      <c r="C294" s="149">
        <v>23119</v>
      </c>
      <c r="D294" s="150"/>
      <c r="E294" s="151" t="s">
        <v>784</v>
      </c>
      <c r="F294" s="151">
        <v>25297</v>
      </c>
      <c r="G294" s="151"/>
      <c r="H294" s="151" t="s">
        <v>743</v>
      </c>
      <c r="I294" s="151" t="s">
        <v>786</v>
      </c>
      <c r="J294" s="151">
        <v>4</v>
      </c>
      <c r="K294" s="152">
        <v>1.3</v>
      </c>
      <c r="L294" s="347" t="s">
        <v>250</v>
      </c>
      <c r="M294" s="153">
        <f t="shared" si="24"/>
        <v>6400</v>
      </c>
      <c r="N294" s="348" t="s">
        <v>246</v>
      </c>
      <c r="O294" s="154">
        <f t="shared" si="21"/>
        <v>1</v>
      </c>
      <c r="Q294" s="155" t="str">
        <f t="shared" si="22"/>
        <v>Middenkader Engineering 23119 (Technicus engineering)</v>
      </c>
    </row>
    <row r="295" spans="1:17" s="155" customFormat="1" ht="20.100000000000001" customHeight="1">
      <c r="A295" s="155">
        <f t="shared" si="20"/>
        <v>25298</v>
      </c>
      <c r="B295" s="148" t="str">
        <f t="shared" si="23"/>
        <v xml:space="preserve"> 7902</v>
      </c>
      <c r="C295" s="159">
        <v>23198</v>
      </c>
      <c r="D295" s="150">
        <v>1.3</v>
      </c>
      <c r="E295" s="151" t="s">
        <v>787</v>
      </c>
      <c r="F295" s="151">
        <v>25298</v>
      </c>
      <c r="G295" s="151"/>
      <c r="H295" s="151" t="s">
        <v>743</v>
      </c>
      <c r="I295" s="151" t="s">
        <v>788</v>
      </c>
      <c r="J295" s="151">
        <v>3</v>
      </c>
      <c r="K295" s="152">
        <v>1.3</v>
      </c>
      <c r="L295" s="347" t="s">
        <v>248</v>
      </c>
      <c r="M295" s="153">
        <f t="shared" si="24"/>
        <v>4800</v>
      </c>
      <c r="N295" s="348" t="s">
        <v>246</v>
      </c>
      <c r="O295" s="154">
        <f t="shared" si="21"/>
        <v>1</v>
      </c>
      <c r="Q295" s="155" t="str">
        <f t="shared" si="22"/>
        <v>Precisietechniek 23198 (Allround verspaner)</v>
      </c>
    </row>
    <row r="296" spans="1:17" s="155" customFormat="1" ht="20.100000000000001" customHeight="1">
      <c r="A296" s="155">
        <f t="shared" si="20"/>
        <v>25299</v>
      </c>
      <c r="B296" s="148" t="str">
        <f t="shared" si="23"/>
        <v xml:space="preserve"> 7902</v>
      </c>
      <c r="C296" s="159">
        <v>23198</v>
      </c>
      <c r="D296" s="150"/>
      <c r="E296" s="151" t="s">
        <v>787</v>
      </c>
      <c r="F296" s="151">
        <v>25299</v>
      </c>
      <c r="G296" s="151"/>
      <c r="H296" s="151" t="s">
        <v>743</v>
      </c>
      <c r="I296" s="151" t="s">
        <v>789</v>
      </c>
      <c r="J296" s="151">
        <v>3</v>
      </c>
      <c r="K296" s="152">
        <v>1.3</v>
      </c>
      <c r="L296" s="347" t="s">
        <v>248</v>
      </c>
      <c r="M296" s="153">
        <f t="shared" si="24"/>
        <v>4800</v>
      </c>
      <c r="N296" s="348" t="s">
        <v>246</v>
      </c>
      <c r="O296" s="154">
        <f t="shared" si="21"/>
        <v>1</v>
      </c>
      <c r="Q296" s="155" t="str">
        <f t="shared" si="22"/>
        <v>Precisietechniek 23198 (Gereedschapsmaker)</v>
      </c>
    </row>
    <row r="297" spans="1:17" s="155" customFormat="1" ht="20.100000000000001" customHeight="1">
      <c r="A297" s="155">
        <f t="shared" si="20"/>
        <v>25300</v>
      </c>
      <c r="B297" s="148" t="str">
        <f t="shared" si="23"/>
        <v xml:space="preserve"> 7902</v>
      </c>
      <c r="C297" s="159">
        <v>23198</v>
      </c>
      <c r="D297" s="150"/>
      <c r="E297" s="151" t="s">
        <v>787</v>
      </c>
      <c r="F297" s="151">
        <v>25300</v>
      </c>
      <c r="G297" s="151"/>
      <c r="H297" s="151" t="s">
        <v>743</v>
      </c>
      <c r="I297" s="151" t="s">
        <v>790</v>
      </c>
      <c r="J297" s="151">
        <v>3</v>
      </c>
      <c r="K297" s="152">
        <v>1.3</v>
      </c>
      <c r="L297" s="347" t="s">
        <v>248</v>
      </c>
      <c r="M297" s="153">
        <f t="shared" si="24"/>
        <v>4800</v>
      </c>
      <c r="N297" s="348" t="s">
        <v>246</v>
      </c>
      <c r="O297" s="154">
        <f t="shared" si="21"/>
        <v>1</v>
      </c>
      <c r="Q297" s="155" t="str">
        <f t="shared" si="22"/>
        <v>Precisietechniek 23198 (Instrumentmaker)</v>
      </c>
    </row>
    <row r="298" spans="1:17" s="155" customFormat="1" ht="20.100000000000001" customHeight="1">
      <c r="A298" s="155">
        <f t="shared" si="20"/>
        <v>25301</v>
      </c>
      <c r="B298" s="148" t="str">
        <f t="shared" si="23"/>
        <v xml:space="preserve"> 7902</v>
      </c>
      <c r="C298" s="159">
        <v>23198</v>
      </c>
      <c r="D298" s="150"/>
      <c r="E298" s="151" t="s">
        <v>787</v>
      </c>
      <c r="F298" s="151">
        <v>25301</v>
      </c>
      <c r="G298" s="151"/>
      <c r="H298" s="151" t="s">
        <v>743</v>
      </c>
      <c r="I298" s="151" t="s">
        <v>791</v>
      </c>
      <c r="J298" s="151">
        <v>4</v>
      </c>
      <c r="K298" s="152">
        <v>1.8</v>
      </c>
      <c r="L298" s="347" t="s">
        <v>250</v>
      </c>
      <c r="M298" s="153">
        <f t="shared" si="24"/>
        <v>6400</v>
      </c>
      <c r="N298" s="348" t="s">
        <v>246</v>
      </c>
      <c r="O298" s="154">
        <f t="shared" si="21"/>
        <v>1</v>
      </c>
      <c r="Q298" s="155" t="str">
        <f t="shared" si="22"/>
        <v>Precisietechniek 23198 (Researchinstrumentmaker)</v>
      </c>
    </row>
    <row r="299" spans="1:17" s="155" customFormat="1" ht="20.100000000000001" customHeight="1">
      <c r="A299" s="155">
        <f t="shared" si="20"/>
        <v>25302</v>
      </c>
      <c r="B299" s="148" t="str">
        <f t="shared" si="23"/>
        <v xml:space="preserve"> 7902</v>
      </c>
      <c r="C299" s="159">
        <v>23198</v>
      </c>
      <c r="D299" s="150"/>
      <c r="E299" s="151" t="s">
        <v>787</v>
      </c>
      <c r="F299" s="151">
        <v>25302</v>
      </c>
      <c r="G299" s="151"/>
      <c r="H299" s="151" t="s">
        <v>743</v>
      </c>
      <c r="I299" s="151" t="s">
        <v>792</v>
      </c>
      <c r="J299" s="151">
        <v>2</v>
      </c>
      <c r="K299" s="152">
        <v>1.3</v>
      </c>
      <c r="L299" s="347" t="s">
        <v>245</v>
      </c>
      <c r="M299" s="153">
        <f t="shared" si="24"/>
        <v>3200</v>
      </c>
      <c r="N299" s="348" t="s">
        <v>246</v>
      </c>
      <c r="O299" s="154">
        <f t="shared" si="21"/>
        <v>1</v>
      </c>
      <c r="Q299" s="155" t="str">
        <f t="shared" si="22"/>
        <v>Precisietechniek 23198 (Verspaner)</v>
      </c>
    </row>
    <row r="300" spans="1:17" s="155" customFormat="1" ht="20.100000000000001" customHeight="1">
      <c r="A300" s="155">
        <f t="shared" si="20"/>
        <v>25303</v>
      </c>
      <c r="B300" s="148" t="str">
        <f t="shared" si="23"/>
        <v xml:space="preserve"> 7902</v>
      </c>
      <c r="C300" s="149">
        <v>23121</v>
      </c>
      <c r="D300" s="150">
        <v>1.6</v>
      </c>
      <c r="E300" s="151" t="s">
        <v>793</v>
      </c>
      <c r="F300" s="151">
        <v>25303</v>
      </c>
      <c r="G300" s="151"/>
      <c r="H300" s="151" t="s">
        <v>743</v>
      </c>
      <c r="I300" s="151" t="s">
        <v>794</v>
      </c>
      <c r="J300" s="151">
        <v>4</v>
      </c>
      <c r="K300" s="152">
        <v>1.6</v>
      </c>
      <c r="L300" s="347" t="s">
        <v>250</v>
      </c>
      <c r="M300" s="153">
        <f t="shared" si="24"/>
        <v>6400</v>
      </c>
      <c r="N300" s="348" t="s">
        <v>246</v>
      </c>
      <c r="O300" s="154">
        <f t="shared" si="21"/>
        <v>1</v>
      </c>
      <c r="Q300" s="155" t="str">
        <f t="shared" si="22"/>
        <v>Procestechniek 23121 (Operator C)</v>
      </c>
    </row>
    <row r="301" spans="1:17" s="155" customFormat="1" ht="20.100000000000001" customHeight="1">
      <c r="A301" s="155">
        <f t="shared" si="20"/>
        <v>25304</v>
      </c>
      <c r="B301" s="148" t="str">
        <f t="shared" si="23"/>
        <v xml:space="preserve"> 7902</v>
      </c>
      <c r="C301" s="149">
        <v>23122</v>
      </c>
      <c r="D301" s="150">
        <v>1.3</v>
      </c>
      <c r="E301" s="151" t="s">
        <v>795</v>
      </c>
      <c r="F301" s="151">
        <v>25304</v>
      </c>
      <c r="G301" s="151"/>
      <c r="H301" s="151" t="s">
        <v>743</v>
      </c>
      <c r="I301" s="151" t="s">
        <v>796</v>
      </c>
      <c r="J301" s="151">
        <v>3</v>
      </c>
      <c r="K301" s="152">
        <v>1.3</v>
      </c>
      <c r="L301" s="347" t="s">
        <v>248</v>
      </c>
      <c r="M301" s="153">
        <f t="shared" si="24"/>
        <v>4800</v>
      </c>
      <c r="N301" s="348" t="s">
        <v>246</v>
      </c>
      <c r="O301" s="154">
        <f t="shared" si="21"/>
        <v>1</v>
      </c>
      <c r="Q301" s="155" t="str">
        <f t="shared" si="22"/>
        <v>Service- en onderhoudstechniek 23122 (Eerste monteur service en onderhoud elektrotechniek en instrumentatie)</v>
      </c>
    </row>
    <row r="302" spans="1:17" s="155" customFormat="1" ht="20.100000000000001" customHeight="1">
      <c r="A302" s="155">
        <f t="shared" si="20"/>
        <v>25305</v>
      </c>
      <c r="B302" s="148" t="str">
        <f t="shared" si="23"/>
        <v xml:space="preserve"> 7902</v>
      </c>
      <c r="C302" s="149">
        <v>23122</v>
      </c>
      <c r="D302" s="150"/>
      <c r="E302" s="151" t="s">
        <v>795</v>
      </c>
      <c r="F302" s="151">
        <v>25305</v>
      </c>
      <c r="G302" s="151"/>
      <c r="H302" s="151" t="s">
        <v>743</v>
      </c>
      <c r="I302" s="151" t="s">
        <v>797</v>
      </c>
      <c r="J302" s="151">
        <v>3</v>
      </c>
      <c r="K302" s="152">
        <v>1.3</v>
      </c>
      <c r="L302" s="347" t="s">
        <v>248</v>
      </c>
      <c r="M302" s="153">
        <f t="shared" si="24"/>
        <v>4800</v>
      </c>
      <c r="N302" s="348" t="s">
        <v>246</v>
      </c>
      <c r="O302" s="154">
        <f t="shared" si="21"/>
        <v>1</v>
      </c>
      <c r="Q302" s="155" t="str">
        <f t="shared" si="22"/>
        <v>Service- en onderhoudstechniek 23122 (Eerste monteur service en onderhoud gasturbines)</v>
      </c>
    </row>
    <row r="303" spans="1:17" s="155" customFormat="1" ht="20.100000000000001" customHeight="1">
      <c r="A303" s="155">
        <f t="shared" si="20"/>
        <v>25306</v>
      </c>
      <c r="B303" s="148" t="str">
        <f t="shared" si="23"/>
        <v xml:space="preserve"> 7902</v>
      </c>
      <c r="C303" s="149">
        <v>23122</v>
      </c>
      <c r="D303" s="150"/>
      <c r="E303" s="151" t="s">
        <v>795</v>
      </c>
      <c r="F303" s="151">
        <v>25306</v>
      </c>
      <c r="G303" s="151"/>
      <c r="H303" s="151" t="s">
        <v>743</v>
      </c>
      <c r="I303" s="151" t="s">
        <v>798</v>
      </c>
      <c r="J303" s="151">
        <v>3</v>
      </c>
      <c r="K303" s="152">
        <v>1.3</v>
      </c>
      <c r="L303" s="347" t="s">
        <v>248</v>
      </c>
      <c r="M303" s="153">
        <f t="shared" si="24"/>
        <v>4800</v>
      </c>
      <c r="N303" s="348" t="s">
        <v>246</v>
      </c>
      <c r="O303" s="154">
        <f t="shared" si="21"/>
        <v>1</v>
      </c>
      <c r="Q303" s="155" t="str">
        <f t="shared" si="22"/>
        <v>Service- en onderhoudstechniek 23122 (Eerste monteur service en onderhoud werktuigbouw)</v>
      </c>
    </row>
    <row r="304" spans="1:17" s="155" customFormat="1" ht="20.100000000000001" customHeight="1">
      <c r="A304" s="155">
        <f t="shared" si="20"/>
        <v>25307</v>
      </c>
      <c r="B304" s="148" t="str">
        <f t="shared" si="23"/>
        <v xml:space="preserve"> 7902</v>
      </c>
      <c r="C304" s="149">
        <v>23122</v>
      </c>
      <c r="D304" s="150"/>
      <c r="E304" s="151" t="s">
        <v>795</v>
      </c>
      <c r="F304" s="151">
        <v>25307</v>
      </c>
      <c r="G304" s="151"/>
      <c r="H304" s="151" t="s">
        <v>743</v>
      </c>
      <c r="I304" s="151" t="s">
        <v>799</v>
      </c>
      <c r="J304" s="151">
        <v>3</v>
      </c>
      <c r="K304" s="152">
        <v>1.3</v>
      </c>
      <c r="L304" s="349" t="s">
        <v>248</v>
      </c>
      <c r="M304" s="153">
        <f t="shared" si="24"/>
        <v>4800</v>
      </c>
      <c r="N304" s="350" t="s">
        <v>246</v>
      </c>
      <c r="O304" s="154">
        <f t="shared" si="21"/>
        <v>1</v>
      </c>
      <c r="Q304" s="155" t="str">
        <f t="shared" si="22"/>
        <v>Service- en onderhoudstechniek 23122 (Eerste monteur service en onderhoud werktuigkundige installaties)</v>
      </c>
    </row>
    <row r="305" spans="1:17" s="155" customFormat="1" ht="20.100000000000001" customHeight="1">
      <c r="A305" s="155">
        <f t="shared" si="20"/>
        <v>25308</v>
      </c>
      <c r="B305" s="148" t="str">
        <f t="shared" si="23"/>
        <v xml:space="preserve"> 7902</v>
      </c>
      <c r="C305" s="149">
        <v>23122</v>
      </c>
      <c r="D305" s="150"/>
      <c r="E305" s="151" t="s">
        <v>795</v>
      </c>
      <c r="F305" s="151">
        <v>25308</v>
      </c>
      <c r="G305" s="151"/>
      <c r="H305" s="151" t="s">
        <v>743</v>
      </c>
      <c r="I305" s="151" t="s">
        <v>800</v>
      </c>
      <c r="J305" s="151">
        <v>2</v>
      </c>
      <c r="K305" s="152">
        <v>1.3</v>
      </c>
      <c r="L305" s="347" t="s">
        <v>245</v>
      </c>
      <c r="M305" s="153">
        <f t="shared" si="24"/>
        <v>3200</v>
      </c>
      <c r="N305" s="350" t="s">
        <v>246</v>
      </c>
      <c r="O305" s="154">
        <f t="shared" si="21"/>
        <v>1</v>
      </c>
      <c r="Q305" s="155" t="str">
        <f t="shared" si="22"/>
        <v>Service- en onderhoudstechniek 23122 (Monteur service en onderhoud installaties en systemen)</v>
      </c>
    </row>
    <row r="306" spans="1:17" s="155" customFormat="1" ht="20.100000000000001" customHeight="1">
      <c r="A306" s="155">
        <f t="shared" si="20"/>
        <v>25309</v>
      </c>
      <c r="B306" s="148" t="str">
        <f t="shared" si="23"/>
        <v xml:space="preserve"> 7902</v>
      </c>
      <c r="C306" s="149">
        <v>23122</v>
      </c>
      <c r="D306" s="150"/>
      <c r="E306" s="151" t="s">
        <v>795</v>
      </c>
      <c r="F306" s="151">
        <v>25309</v>
      </c>
      <c r="G306" s="151"/>
      <c r="H306" s="151" t="s">
        <v>743</v>
      </c>
      <c r="I306" s="151" t="s">
        <v>801</v>
      </c>
      <c r="J306" s="151">
        <v>4</v>
      </c>
      <c r="K306" s="152">
        <v>1.3</v>
      </c>
      <c r="L306" s="349" t="s">
        <v>250</v>
      </c>
      <c r="M306" s="153">
        <f t="shared" si="24"/>
        <v>6400</v>
      </c>
      <c r="N306" s="350" t="s">
        <v>246</v>
      </c>
      <c r="O306" s="154">
        <f t="shared" si="21"/>
        <v>1</v>
      </c>
      <c r="Q306" s="155" t="str">
        <f t="shared" si="22"/>
        <v>Service- en onderhoudstechniek 23122 (Technicus service en onderhoud elektrotechniek en instrumentatie)</v>
      </c>
    </row>
    <row r="307" spans="1:17" s="155" customFormat="1" ht="20.100000000000001" customHeight="1">
      <c r="A307" s="155">
        <f t="shared" si="20"/>
        <v>25310</v>
      </c>
      <c r="B307" s="148" t="str">
        <f t="shared" si="23"/>
        <v xml:space="preserve"> 7902</v>
      </c>
      <c r="C307" s="149">
        <v>23122</v>
      </c>
      <c r="D307" s="150"/>
      <c r="E307" s="151" t="s">
        <v>795</v>
      </c>
      <c r="F307" s="151">
        <v>25310</v>
      </c>
      <c r="G307" s="151"/>
      <c r="H307" s="151" t="s">
        <v>743</v>
      </c>
      <c r="I307" s="151" t="s">
        <v>802</v>
      </c>
      <c r="J307" s="151">
        <v>4</v>
      </c>
      <c r="K307" s="152">
        <v>1.3</v>
      </c>
      <c r="L307" s="347" t="s">
        <v>250</v>
      </c>
      <c r="M307" s="153">
        <f t="shared" si="24"/>
        <v>6400</v>
      </c>
      <c r="N307" s="350" t="s">
        <v>246</v>
      </c>
      <c r="O307" s="154">
        <f t="shared" si="21"/>
        <v>1</v>
      </c>
      <c r="Q307" s="155" t="str">
        <f t="shared" si="22"/>
        <v>Service- en onderhoudstechniek 23122 (Technicus service en onderhoud werktuigbouw)</v>
      </c>
    </row>
    <row r="308" spans="1:17" s="155" customFormat="1" ht="20.100000000000001" customHeight="1">
      <c r="A308" s="155">
        <f t="shared" si="20"/>
        <v>25311</v>
      </c>
      <c r="B308" s="148" t="str">
        <f t="shared" si="23"/>
        <v xml:space="preserve"> 7902</v>
      </c>
      <c r="C308" s="162">
        <v>23122</v>
      </c>
      <c r="D308" s="150"/>
      <c r="E308" s="164" t="s">
        <v>795</v>
      </c>
      <c r="F308" s="164">
        <v>25311</v>
      </c>
      <c r="G308" s="164"/>
      <c r="H308" s="164" t="s">
        <v>743</v>
      </c>
      <c r="I308" s="164" t="s">
        <v>803</v>
      </c>
      <c r="J308" s="164">
        <v>4</v>
      </c>
      <c r="K308" s="152">
        <v>1.3</v>
      </c>
      <c r="L308" s="349" t="s">
        <v>250</v>
      </c>
      <c r="M308" s="153">
        <f t="shared" si="24"/>
        <v>6400</v>
      </c>
      <c r="N308" s="350" t="s">
        <v>246</v>
      </c>
      <c r="O308" s="154">
        <f t="shared" si="21"/>
        <v>1</v>
      </c>
      <c r="Q308" s="155" t="str">
        <f t="shared" si="22"/>
        <v>Service- en onderhoudstechniek 23122 (Technicus service en onderhoud werktuigkundige installaties)</v>
      </c>
    </row>
    <row r="309" spans="1:17" s="155" customFormat="1" ht="20.100000000000001" customHeight="1">
      <c r="A309" s="155">
        <f t="shared" si="20"/>
        <v>25312</v>
      </c>
      <c r="B309" s="148" t="str">
        <f t="shared" si="23"/>
        <v xml:space="preserve"> 7902</v>
      </c>
      <c r="C309" s="167">
        <v>23123</v>
      </c>
      <c r="D309" s="150">
        <v>1.3</v>
      </c>
      <c r="E309" s="166" t="s">
        <v>804</v>
      </c>
      <c r="F309" s="166">
        <v>25312</v>
      </c>
      <c r="G309" s="166"/>
      <c r="H309" s="166" t="s">
        <v>743</v>
      </c>
      <c r="I309" s="166" t="s">
        <v>805</v>
      </c>
      <c r="J309" s="166">
        <v>4</v>
      </c>
      <c r="K309" s="152">
        <v>1.3</v>
      </c>
      <c r="L309" s="349" t="s">
        <v>250</v>
      </c>
      <c r="M309" s="153">
        <f t="shared" si="24"/>
        <v>6400</v>
      </c>
      <c r="N309" s="350" t="s">
        <v>246</v>
      </c>
      <c r="O309" s="154">
        <f t="shared" si="21"/>
        <v>1</v>
      </c>
      <c r="Q309" s="155" t="str">
        <f t="shared" si="22"/>
        <v>Technisch tekenen 23123 (Tekenaar constructeur)</v>
      </c>
    </row>
    <row r="310" spans="1:17" s="155" customFormat="1" ht="20.100000000000001" customHeight="1">
      <c r="A310" s="155">
        <f t="shared" si="20"/>
        <v>25313</v>
      </c>
      <c r="B310" s="148" t="str">
        <f t="shared" si="23"/>
        <v xml:space="preserve"> 7902</v>
      </c>
      <c r="C310" s="167">
        <v>23123</v>
      </c>
      <c r="D310" s="150"/>
      <c r="E310" s="166" t="s">
        <v>804</v>
      </c>
      <c r="F310" s="166">
        <v>25313</v>
      </c>
      <c r="G310" s="166"/>
      <c r="H310" s="166" t="s">
        <v>743</v>
      </c>
      <c r="I310" s="166" t="s">
        <v>806</v>
      </c>
      <c r="J310" s="166">
        <v>4</v>
      </c>
      <c r="K310" s="152">
        <v>1.3</v>
      </c>
      <c r="L310" s="349" t="s">
        <v>250</v>
      </c>
      <c r="M310" s="153">
        <f t="shared" si="24"/>
        <v>6400</v>
      </c>
      <c r="N310" s="350" t="s">
        <v>246</v>
      </c>
      <c r="O310" s="154">
        <f t="shared" si="21"/>
        <v>1</v>
      </c>
      <c r="Q310" s="155" t="str">
        <f t="shared" si="22"/>
        <v>Technisch tekenen 23123 (Tekenaar ontwerper elektrotechniek)</v>
      </c>
    </row>
    <row r="311" spans="1:17" s="155" customFormat="1" ht="20.100000000000001" customHeight="1">
      <c r="A311" s="155">
        <f t="shared" si="20"/>
        <v>25314</v>
      </c>
      <c r="B311" s="148" t="str">
        <f t="shared" si="23"/>
        <v xml:space="preserve"> 7902</v>
      </c>
      <c r="C311" s="167">
        <v>23123</v>
      </c>
      <c r="D311" s="150"/>
      <c r="E311" s="166" t="s">
        <v>804</v>
      </c>
      <c r="F311" s="166">
        <v>25314</v>
      </c>
      <c r="G311" s="166"/>
      <c r="H311" s="166" t="s">
        <v>743</v>
      </c>
      <c r="I311" s="166" t="s">
        <v>807</v>
      </c>
      <c r="J311" s="166">
        <v>4</v>
      </c>
      <c r="K311" s="152">
        <v>1.3</v>
      </c>
      <c r="L311" s="349" t="s">
        <v>250</v>
      </c>
      <c r="M311" s="153">
        <f t="shared" si="24"/>
        <v>6400</v>
      </c>
      <c r="N311" s="350" t="s">
        <v>246</v>
      </c>
      <c r="O311" s="154">
        <f t="shared" si="21"/>
        <v>1</v>
      </c>
      <c r="Q311" s="155" t="str">
        <f t="shared" si="22"/>
        <v>Technisch tekenen 23123 (Tekenaar ontwerper werktuigkundige installaties)</v>
      </c>
    </row>
    <row r="312" spans="1:17" s="155" customFormat="1" ht="20.100000000000001" customHeight="1">
      <c r="A312" s="155">
        <f t="shared" si="20"/>
        <v>25315</v>
      </c>
      <c r="B312" s="148" t="str">
        <f t="shared" si="23"/>
        <v xml:space="preserve"> 7902</v>
      </c>
      <c r="C312" s="167">
        <v>23123</v>
      </c>
      <c r="D312" s="150"/>
      <c r="E312" s="166" t="s">
        <v>804</v>
      </c>
      <c r="F312" s="166">
        <v>25315</v>
      </c>
      <c r="G312" s="166"/>
      <c r="H312" s="166" t="s">
        <v>743</v>
      </c>
      <c r="I312" s="166" t="s">
        <v>808</v>
      </c>
      <c r="J312" s="166">
        <v>3</v>
      </c>
      <c r="K312" s="152">
        <v>1.3</v>
      </c>
      <c r="L312" s="347" t="s">
        <v>248</v>
      </c>
      <c r="M312" s="153">
        <f t="shared" si="24"/>
        <v>4800</v>
      </c>
      <c r="N312" s="350" t="s">
        <v>246</v>
      </c>
      <c r="O312" s="154">
        <f t="shared" si="21"/>
        <v>1</v>
      </c>
      <c r="Q312" s="155" t="str">
        <f t="shared" si="22"/>
        <v>Technisch tekenen 23123 (Tekenaar werktuigbouw)</v>
      </c>
    </row>
    <row r="313" spans="1:17" s="155" customFormat="1" ht="20.100000000000001" customHeight="1">
      <c r="A313" s="155">
        <f t="shared" si="20"/>
        <v>25316</v>
      </c>
      <c r="B313" s="148" t="str">
        <f t="shared" si="23"/>
        <v xml:space="preserve"> 7902</v>
      </c>
      <c r="C313" s="167">
        <v>23123</v>
      </c>
      <c r="D313" s="150"/>
      <c r="E313" s="166" t="s">
        <v>804</v>
      </c>
      <c r="F313" s="166">
        <v>25316</v>
      </c>
      <c r="G313" s="166"/>
      <c r="H313" s="166" t="s">
        <v>743</v>
      </c>
      <c r="I313" s="166" t="s">
        <v>809</v>
      </c>
      <c r="J313" s="166">
        <v>3</v>
      </c>
      <c r="K313" s="152">
        <v>1.3</v>
      </c>
      <c r="L313" s="347" t="s">
        <v>248</v>
      </c>
      <c r="M313" s="153">
        <f t="shared" si="24"/>
        <v>4800</v>
      </c>
      <c r="N313" s="350" t="s">
        <v>246</v>
      </c>
      <c r="O313" s="154">
        <f t="shared" si="21"/>
        <v>1</v>
      </c>
      <c r="Q313" s="155" t="str">
        <f t="shared" si="22"/>
        <v>Technisch tekenen 23123 (Tekenaar werktuigkundige installaties)</v>
      </c>
    </row>
    <row r="314" spans="1:17" s="155" customFormat="1" ht="20.100000000000001" customHeight="1">
      <c r="A314" s="155">
        <f t="shared" si="20"/>
        <v>25317</v>
      </c>
      <c r="B314" s="148" t="str">
        <f t="shared" si="23"/>
        <v xml:space="preserve"> 7902</v>
      </c>
      <c r="C314" s="167">
        <v>23124</v>
      </c>
      <c r="D314" s="150">
        <v>1.6</v>
      </c>
      <c r="E314" s="166" t="s">
        <v>810</v>
      </c>
      <c r="F314" s="166">
        <v>25317</v>
      </c>
      <c r="G314" s="166"/>
      <c r="H314" s="166" t="s">
        <v>743</v>
      </c>
      <c r="I314" s="166" t="s">
        <v>811</v>
      </c>
      <c r="J314" s="166">
        <v>2</v>
      </c>
      <c r="K314" s="152">
        <v>1.6</v>
      </c>
      <c r="L314" s="347" t="s">
        <v>245</v>
      </c>
      <c r="M314" s="153">
        <f t="shared" si="24"/>
        <v>3200</v>
      </c>
      <c r="N314" s="350" t="s">
        <v>246</v>
      </c>
      <c r="O314" s="154">
        <f t="shared" si="21"/>
        <v>1</v>
      </c>
      <c r="Q314" s="155" t="str">
        <f t="shared" si="22"/>
        <v>Vliegtuigbouw 23124 (Kunststofbewerker vliegtuigbouw)</v>
      </c>
    </row>
    <row r="315" spans="1:17" s="155" customFormat="1" ht="20.100000000000001" customHeight="1">
      <c r="A315" s="155">
        <f t="shared" si="20"/>
        <v>25318</v>
      </c>
      <c r="B315" s="148" t="str">
        <f t="shared" si="23"/>
        <v xml:space="preserve"> 7902</v>
      </c>
      <c r="C315" s="167">
        <v>23124</v>
      </c>
      <c r="D315" s="150"/>
      <c r="E315" s="166" t="s">
        <v>810</v>
      </c>
      <c r="F315" s="166">
        <v>25318</v>
      </c>
      <c r="G315" s="166"/>
      <c r="H315" s="166" t="s">
        <v>743</v>
      </c>
      <c r="I315" s="166" t="s">
        <v>812</v>
      </c>
      <c r="J315" s="166">
        <v>2</v>
      </c>
      <c r="K315" s="152">
        <v>1.6</v>
      </c>
      <c r="L315" s="347" t="s">
        <v>245</v>
      </c>
      <c r="M315" s="153">
        <f t="shared" si="24"/>
        <v>3200</v>
      </c>
      <c r="N315" s="350" t="s">
        <v>246</v>
      </c>
      <c r="O315" s="154">
        <f t="shared" si="21"/>
        <v>1</v>
      </c>
      <c r="Q315" s="155" t="str">
        <f t="shared" si="22"/>
        <v>Vliegtuigbouw 23124 (Plaatwerker vliegtuigbouw)</v>
      </c>
    </row>
    <row r="316" spans="1:17" s="155" customFormat="1" ht="20.100000000000001" customHeight="1">
      <c r="A316" s="155">
        <f t="shared" si="20"/>
        <v>25319</v>
      </c>
      <c r="B316" s="148" t="str">
        <f t="shared" si="23"/>
        <v xml:space="preserve"> 7902</v>
      </c>
      <c r="C316" s="167">
        <v>23124</v>
      </c>
      <c r="D316" s="150"/>
      <c r="E316" s="166" t="s">
        <v>810</v>
      </c>
      <c r="F316" s="166">
        <v>25319</v>
      </c>
      <c r="G316" s="166"/>
      <c r="H316" s="166" t="s">
        <v>743</v>
      </c>
      <c r="I316" s="166" t="s">
        <v>813</v>
      </c>
      <c r="J316" s="166">
        <v>2</v>
      </c>
      <c r="K316" s="152">
        <v>1.6</v>
      </c>
      <c r="L316" s="347" t="s">
        <v>245</v>
      </c>
      <c r="M316" s="153">
        <f t="shared" si="24"/>
        <v>3200</v>
      </c>
      <c r="N316" s="350" t="s">
        <v>246</v>
      </c>
      <c r="O316" s="154">
        <f t="shared" si="21"/>
        <v>1</v>
      </c>
      <c r="Q316" s="155" t="str">
        <f t="shared" si="22"/>
        <v>Vliegtuigbouw 23124 (Samenbouwer vliegtuigbouw)</v>
      </c>
    </row>
    <row r="317" spans="1:17" s="155" customFormat="1" ht="20.100000000000001" customHeight="1">
      <c r="A317" s="155">
        <f t="shared" si="20"/>
        <v>25320</v>
      </c>
      <c r="B317" s="148" t="str">
        <f t="shared" si="23"/>
        <v xml:space="preserve"> 7902</v>
      </c>
      <c r="C317" s="167">
        <v>23125</v>
      </c>
      <c r="D317" s="150">
        <v>1.8</v>
      </c>
      <c r="E317" s="166" t="s">
        <v>814</v>
      </c>
      <c r="F317" s="166">
        <v>25320</v>
      </c>
      <c r="G317" s="166"/>
      <c r="H317" s="166" t="s">
        <v>743</v>
      </c>
      <c r="I317" s="166" t="s">
        <v>815</v>
      </c>
      <c r="J317" s="166">
        <v>3</v>
      </c>
      <c r="K317" s="152">
        <v>1.8</v>
      </c>
      <c r="L317" s="347" t="s">
        <v>248</v>
      </c>
      <c r="M317" s="153">
        <f t="shared" si="24"/>
        <v>4800</v>
      </c>
      <c r="N317" s="350" t="s">
        <v>246</v>
      </c>
      <c r="O317" s="154">
        <f t="shared" si="21"/>
        <v>1</v>
      </c>
      <c r="Q317" s="155" t="str">
        <f t="shared" si="22"/>
        <v>Vliegtuigonderhoud 23125 (Constructie repair specialist)</v>
      </c>
    </row>
    <row r="318" spans="1:17" s="155" customFormat="1" ht="20.100000000000001" customHeight="1">
      <c r="A318" s="155">
        <f t="shared" si="20"/>
        <v>25321</v>
      </c>
      <c r="B318" s="148" t="str">
        <f t="shared" si="23"/>
        <v xml:space="preserve"> 7902</v>
      </c>
      <c r="C318" s="167">
        <v>23125</v>
      </c>
      <c r="D318" s="150"/>
      <c r="E318" s="166" t="s">
        <v>814</v>
      </c>
      <c r="F318" s="166">
        <v>25321</v>
      </c>
      <c r="G318" s="166"/>
      <c r="H318" s="166" t="s">
        <v>743</v>
      </c>
      <c r="I318" s="166" t="s">
        <v>816</v>
      </c>
      <c r="J318" s="166">
        <v>3</v>
      </c>
      <c r="K318" s="152">
        <v>1.8</v>
      </c>
      <c r="L318" s="349" t="s">
        <v>248</v>
      </c>
      <c r="M318" s="153">
        <f t="shared" si="24"/>
        <v>4800</v>
      </c>
      <c r="N318" s="350" t="s">
        <v>246</v>
      </c>
      <c r="O318" s="154">
        <f t="shared" si="21"/>
        <v>1</v>
      </c>
      <c r="Q318" s="155" t="str">
        <f t="shared" si="22"/>
        <v>Vliegtuigonderhoud 23125 (Eerste monteur vliegtuigonderhoud)</v>
      </c>
    </row>
    <row r="319" spans="1:17" s="155" customFormat="1" ht="20.100000000000001" customHeight="1">
      <c r="A319" s="155">
        <f t="shared" si="20"/>
        <v>25322</v>
      </c>
      <c r="B319" s="148" t="str">
        <f t="shared" si="23"/>
        <v xml:space="preserve"> 7902</v>
      </c>
      <c r="C319" s="167">
        <v>23125</v>
      </c>
      <c r="D319" s="150"/>
      <c r="E319" s="166" t="s">
        <v>814</v>
      </c>
      <c r="F319" s="166">
        <v>25322</v>
      </c>
      <c r="G319" s="166"/>
      <c r="H319" s="166" t="s">
        <v>743</v>
      </c>
      <c r="I319" s="166" t="s">
        <v>817</v>
      </c>
      <c r="J319" s="166">
        <v>2</v>
      </c>
      <c r="K319" s="152">
        <v>1.8</v>
      </c>
      <c r="L319" s="347" t="s">
        <v>245</v>
      </c>
      <c r="M319" s="153">
        <f t="shared" si="24"/>
        <v>3200</v>
      </c>
      <c r="N319" s="350" t="s">
        <v>246</v>
      </c>
      <c r="O319" s="154">
        <f t="shared" si="21"/>
        <v>1</v>
      </c>
      <c r="Q319" s="155" t="str">
        <f t="shared" si="22"/>
        <v>Vliegtuigonderhoud 23125 (Monteur vliegtuigonderhoud)</v>
      </c>
    </row>
    <row r="320" spans="1:17" s="155" customFormat="1" ht="20.100000000000001" customHeight="1">
      <c r="A320" s="155">
        <f t="shared" si="20"/>
        <v>25323</v>
      </c>
      <c r="B320" s="148" t="str">
        <f t="shared" si="23"/>
        <v xml:space="preserve"> 7902</v>
      </c>
      <c r="C320" s="167">
        <v>23125</v>
      </c>
      <c r="D320" s="150"/>
      <c r="E320" s="166" t="s">
        <v>814</v>
      </c>
      <c r="F320" s="166">
        <v>25323</v>
      </c>
      <c r="G320" s="166"/>
      <c r="H320" s="166" t="s">
        <v>743</v>
      </c>
      <c r="I320" s="166" t="s">
        <v>818</v>
      </c>
      <c r="J320" s="166">
        <v>4</v>
      </c>
      <c r="K320" s="152">
        <v>1.8</v>
      </c>
      <c r="L320" s="347" t="s">
        <v>250</v>
      </c>
      <c r="M320" s="153">
        <f t="shared" si="24"/>
        <v>6400</v>
      </c>
      <c r="N320" s="350" t="s">
        <v>246</v>
      </c>
      <c r="O320" s="154">
        <f t="shared" si="21"/>
        <v>1</v>
      </c>
      <c r="Q320" s="155" t="str">
        <f t="shared" si="22"/>
        <v>Vliegtuigonderhoud 23125 (Technicus avionica)</v>
      </c>
    </row>
    <row r="321" spans="1:17" s="155" customFormat="1" ht="20.100000000000001" customHeight="1">
      <c r="A321" s="155">
        <f t="shared" si="20"/>
        <v>25324</v>
      </c>
      <c r="B321" s="148" t="str">
        <f t="shared" si="23"/>
        <v xml:space="preserve"> 7902</v>
      </c>
      <c r="C321" s="167">
        <v>23125</v>
      </c>
      <c r="D321" s="150"/>
      <c r="E321" s="166" t="s">
        <v>814</v>
      </c>
      <c r="F321" s="166">
        <v>25324</v>
      </c>
      <c r="G321" s="166"/>
      <c r="H321" s="166" t="s">
        <v>743</v>
      </c>
      <c r="I321" s="166" t="s">
        <v>819</v>
      </c>
      <c r="J321" s="166">
        <v>4</v>
      </c>
      <c r="K321" s="152">
        <v>1.8</v>
      </c>
      <c r="L321" s="347" t="s">
        <v>250</v>
      </c>
      <c r="M321" s="153">
        <f t="shared" si="24"/>
        <v>6400</v>
      </c>
      <c r="N321" s="350" t="s">
        <v>246</v>
      </c>
      <c r="O321" s="154">
        <f t="shared" si="21"/>
        <v>1</v>
      </c>
      <c r="Q321" s="155" t="str">
        <f t="shared" si="22"/>
        <v>Vliegtuigonderhoud 23125 (Technicus mechanica)</v>
      </c>
    </row>
    <row r="322" spans="1:17" s="155" customFormat="1" ht="20.100000000000001" customHeight="1">
      <c r="A322" s="155">
        <f t="shared" si="20"/>
        <v>25331</v>
      </c>
      <c r="B322" s="148" t="str">
        <f t="shared" si="23"/>
        <v xml:space="preserve"> 7902</v>
      </c>
      <c r="C322" s="149">
        <v>23127</v>
      </c>
      <c r="D322" s="150">
        <v>1.3</v>
      </c>
      <c r="E322" s="151" t="s">
        <v>820</v>
      </c>
      <c r="F322" s="151">
        <v>25331</v>
      </c>
      <c r="G322" s="151"/>
      <c r="H322" s="151" t="s">
        <v>743</v>
      </c>
      <c r="I322" s="151" t="s">
        <v>821</v>
      </c>
      <c r="J322" s="151">
        <v>3</v>
      </c>
      <c r="K322" s="152">
        <v>1.3</v>
      </c>
      <c r="L322" s="347" t="s">
        <v>248</v>
      </c>
      <c r="M322" s="153">
        <f t="shared" si="24"/>
        <v>4800</v>
      </c>
      <c r="N322" s="348" t="s">
        <v>246</v>
      </c>
      <c r="O322" s="154">
        <f t="shared" si="21"/>
        <v>1</v>
      </c>
      <c r="Q322" s="155" t="str">
        <f t="shared" si="22"/>
        <v>Elektrotechnische Installaties 23127 (Eerste monteur elektrotechnische industriële installaties en systemen)</v>
      </c>
    </row>
    <row r="323" spans="1:17" s="155" customFormat="1" ht="20.100000000000001" customHeight="1">
      <c r="A323" s="155">
        <f t="shared" ref="A323:A386" si="25">F323</f>
        <v>25332</v>
      </c>
      <c r="B323" s="148" t="str">
        <f t="shared" si="23"/>
        <v xml:space="preserve"> 7902</v>
      </c>
      <c r="C323" s="149">
        <v>23127</v>
      </c>
      <c r="D323" s="150"/>
      <c r="E323" s="151" t="s">
        <v>820</v>
      </c>
      <c r="F323" s="151">
        <v>25332</v>
      </c>
      <c r="G323" s="151"/>
      <c r="H323" s="151" t="s">
        <v>743</v>
      </c>
      <c r="I323" s="151" t="s">
        <v>822</v>
      </c>
      <c r="J323" s="151">
        <v>3</v>
      </c>
      <c r="K323" s="152">
        <v>1.3</v>
      </c>
      <c r="L323" s="347" t="s">
        <v>248</v>
      </c>
      <c r="M323" s="153">
        <f t="shared" si="24"/>
        <v>4800</v>
      </c>
      <c r="N323" s="348" t="s">
        <v>246</v>
      </c>
      <c r="O323" s="154">
        <f t="shared" ref="O323:O386" si="26">COUNTIF($F$3:$F$505,F323)</f>
        <v>1</v>
      </c>
      <c r="Q323" s="155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5" customFormat="1" ht="20.100000000000001" customHeight="1">
      <c r="A324" s="155">
        <f t="shared" si="25"/>
        <v>25333</v>
      </c>
      <c r="B324" s="148" t="str">
        <f t="shared" ref="B324:B387" si="28">MID(H324,LEN(H324)-5,5)</f>
        <v xml:space="preserve"> 7902</v>
      </c>
      <c r="C324" s="149">
        <v>23127</v>
      </c>
      <c r="D324" s="150"/>
      <c r="E324" s="151" t="s">
        <v>820</v>
      </c>
      <c r="F324" s="151">
        <v>25333</v>
      </c>
      <c r="G324" s="151"/>
      <c r="H324" s="151" t="s">
        <v>743</v>
      </c>
      <c r="I324" s="151" t="s">
        <v>823</v>
      </c>
      <c r="J324" s="151">
        <v>2</v>
      </c>
      <c r="K324" s="152">
        <v>1.3</v>
      </c>
      <c r="L324" s="347" t="s">
        <v>245</v>
      </c>
      <c r="M324" s="153">
        <f t="shared" ref="M324:M387" si="29">J324*1600</f>
        <v>3200</v>
      </c>
      <c r="N324" s="348" t="s">
        <v>246</v>
      </c>
      <c r="O324" s="154">
        <f t="shared" si="26"/>
        <v>1</v>
      </c>
      <c r="Q324" s="155" t="str">
        <f t="shared" si="27"/>
        <v>Elektrotechnische Installaties 23127 (Monteur elektrotechnische installaties)</v>
      </c>
    </row>
    <row r="325" spans="1:17" s="155" customFormat="1" ht="20.100000000000001" customHeight="1">
      <c r="A325" s="155">
        <f t="shared" si="25"/>
        <v>25334</v>
      </c>
      <c r="B325" s="148" t="str">
        <f t="shared" si="28"/>
        <v xml:space="preserve"> 7902</v>
      </c>
      <c r="C325" s="149">
        <v>23128</v>
      </c>
      <c r="D325" s="150">
        <v>1.6</v>
      </c>
      <c r="E325" s="151" t="s">
        <v>824</v>
      </c>
      <c r="F325" s="151">
        <v>25334</v>
      </c>
      <c r="G325" s="151"/>
      <c r="H325" s="151" t="s">
        <v>743</v>
      </c>
      <c r="I325" s="151" t="s">
        <v>825</v>
      </c>
      <c r="J325" s="151">
        <v>2</v>
      </c>
      <c r="K325" s="152">
        <v>1.6</v>
      </c>
      <c r="L325" s="347" t="s">
        <v>245</v>
      </c>
      <c r="M325" s="153">
        <f t="shared" si="29"/>
        <v>3200</v>
      </c>
      <c r="N325" s="348" t="s">
        <v>246</v>
      </c>
      <c r="O325" s="154">
        <f t="shared" si="26"/>
        <v>1</v>
      </c>
      <c r="Q325" s="155" t="str">
        <f t="shared" si="27"/>
        <v>Industrieel onderhoud 23128 (Medewerker Operationele techniek)</v>
      </c>
    </row>
    <row r="326" spans="1:17" s="155" customFormat="1" ht="20.100000000000001" customHeight="1">
      <c r="A326" s="155">
        <f t="shared" si="25"/>
        <v>25335</v>
      </c>
      <c r="B326" s="148" t="str">
        <f t="shared" si="28"/>
        <v xml:space="preserve"> 7902</v>
      </c>
      <c r="C326" s="149">
        <v>23129</v>
      </c>
      <c r="D326" s="150">
        <v>1.4</v>
      </c>
      <c r="E326" s="151" t="s">
        <v>826</v>
      </c>
      <c r="F326" s="151">
        <v>25335</v>
      </c>
      <c r="G326" s="151"/>
      <c r="H326" s="151" t="s">
        <v>743</v>
      </c>
      <c r="I326" s="151" t="s">
        <v>827</v>
      </c>
      <c r="J326" s="151">
        <v>2</v>
      </c>
      <c r="K326" s="152">
        <v>1.6</v>
      </c>
      <c r="L326" s="347" t="s">
        <v>245</v>
      </c>
      <c r="M326" s="153">
        <f t="shared" si="29"/>
        <v>3200</v>
      </c>
      <c r="N326" s="348" t="s">
        <v>246</v>
      </c>
      <c r="O326" s="154">
        <f t="shared" si="26"/>
        <v>1</v>
      </c>
      <c r="Q326" s="155" t="str">
        <f t="shared" si="27"/>
        <v>Industriële processen 23129 (Mechanisch operator A)</v>
      </c>
    </row>
    <row r="327" spans="1:17" s="155" customFormat="1" ht="20.100000000000001" customHeight="1">
      <c r="A327" s="155">
        <f t="shared" si="25"/>
        <v>25336</v>
      </c>
      <c r="B327" s="148" t="str">
        <f t="shared" si="28"/>
        <v xml:space="preserve"> 7902</v>
      </c>
      <c r="C327" s="149">
        <v>23129</v>
      </c>
      <c r="D327" s="150"/>
      <c r="E327" s="151" t="s">
        <v>826</v>
      </c>
      <c r="F327" s="151">
        <v>25336</v>
      </c>
      <c r="G327" s="151"/>
      <c r="H327" s="151" t="s">
        <v>743</v>
      </c>
      <c r="I327" s="151" t="s">
        <v>828</v>
      </c>
      <c r="J327" s="151">
        <v>3</v>
      </c>
      <c r="K327" s="152">
        <v>1.6</v>
      </c>
      <c r="L327" s="347" t="s">
        <v>248</v>
      </c>
      <c r="M327" s="153">
        <f t="shared" si="29"/>
        <v>4800</v>
      </c>
      <c r="N327" s="348" t="s">
        <v>246</v>
      </c>
      <c r="O327" s="154">
        <f t="shared" si="26"/>
        <v>1</v>
      </c>
      <c r="Q327" s="155" t="str">
        <f t="shared" si="27"/>
        <v>Industriële processen 23129 (Mechanisch operator B)</v>
      </c>
    </row>
    <row r="328" spans="1:17" s="155" customFormat="1" ht="20.100000000000001" customHeight="1">
      <c r="A328" s="155">
        <f t="shared" si="25"/>
        <v>25337</v>
      </c>
      <c r="B328" s="148" t="str">
        <f t="shared" si="28"/>
        <v xml:space="preserve"> 7902</v>
      </c>
      <c r="C328" s="149">
        <v>23129</v>
      </c>
      <c r="D328" s="150"/>
      <c r="E328" s="151" t="s">
        <v>826</v>
      </c>
      <c r="F328" s="151">
        <v>25337</v>
      </c>
      <c r="G328" s="151"/>
      <c r="H328" s="151" t="s">
        <v>743</v>
      </c>
      <c r="I328" s="151" t="s">
        <v>829</v>
      </c>
      <c r="J328" s="151">
        <v>2</v>
      </c>
      <c r="K328" s="152">
        <v>1.4</v>
      </c>
      <c r="L328" s="347" t="s">
        <v>245</v>
      </c>
      <c r="M328" s="153">
        <f t="shared" si="29"/>
        <v>3200</v>
      </c>
      <c r="N328" s="348" t="s">
        <v>246</v>
      </c>
      <c r="O328" s="154">
        <f t="shared" si="26"/>
        <v>1</v>
      </c>
      <c r="Q328" s="155" t="str">
        <f t="shared" si="27"/>
        <v>Industriële processen 23129 (Procesoperator A)</v>
      </c>
    </row>
    <row r="329" spans="1:17" s="155" customFormat="1" ht="20.100000000000001" customHeight="1">
      <c r="A329" s="155">
        <f t="shared" si="25"/>
        <v>25338</v>
      </c>
      <c r="B329" s="148" t="str">
        <f t="shared" si="28"/>
        <v xml:space="preserve"> 7902</v>
      </c>
      <c r="C329" s="149">
        <v>23129</v>
      </c>
      <c r="D329" s="150"/>
      <c r="E329" s="151" t="s">
        <v>826</v>
      </c>
      <c r="F329" s="151">
        <v>25338</v>
      </c>
      <c r="G329" s="151"/>
      <c r="H329" s="151" t="s">
        <v>743</v>
      </c>
      <c r="I329" s="151" t="s">
        <v>830</v>
      </c>
      <c r="J329" s="151">
        <v>3</v>
      </c>
      <c r="K329" s="152">
        <v>1.4</v>
      </c>
      <c r="L329" s="347" t="s">
        <v>248</v>
      </c>
      <c r="M329" s="153">
        <f t="shared" si="29"/>
        <v>4800</v>
      </c>
      <c r="N329" s="348" t="s">
        <v>246</v>
      </c>
      <c r="O329" s="154">
        <f t="shared" si="26"/>
        <v>1</v>
      </c>
      <c r="Q329" s="155" t="str">
        <f t="shared" si="27"/>
        <v>Industriële processen 23129 (Procesoperator B)</v>
      </c>
    </row>
    <row r="330" spans="1:17" s="155" customFormat="1" ht="20.100000000000001" customHeight="1">
      <c r="A330" s="155">
        <f t="shared" si="25"/>
        <v>25339</v>
      </c>
      <c r="B330" s="148" t="str">
        <f t="shared" si="28"/>
        <v xml:space="preserve"> 7902</v>
      </c>
      <c r="C330" s="149">
        <v>23130</v>
      </c>
      <c r="D330" s="150">
        <v>1.3</v>
      </c>
      <c r="E330" s="151" t="s">
        <v>831</v>
      </c>
      <c r="F330" s="151">
        <v>25339</v>
      </c>
      <c r="G330" s="151"/>
      <c r="H330" s="151" t="s">
        <v>743</v>
      </c>
      <c r="I330" s="151" t="s">
        <v>832</v>
      </c>
      <c r="J330" s="151">
        <v>3</v>
      </c>
      <c r="K330" s="152">
        <v>1.3</v>
      </c>
      <c r="L330" s="347" t="s">
        <v>248</v>
      </c>
      <c r="M330" s="153">
        <f t="shared" si="29"/>
        <v>4800</v>
      </c>
      <c r="N330" s="348" t="s">
        <v>246</v>
      </c>
      <c r="O330" s="154">
        <f t="shared" si="26"/>
        <v>1</v>
      </c>
      <c r="Q330" s="155" t="str">
        <f t="shared" si="27"/>
        <v>Mechatronica 23130 (Eerste monteur elektrotechnische systemen)</v>
      </c>
    </row>
    <row r="331" spans="1:17" s="155" customFormat="1" ht="20.100000000000001" customHeight="1">
      <c r="A331" s="155">
        <f t="shared" si="25"/>
        <v>25340</v>
      </c>
      <c r="B331" s="148" t="str">
        <f t="shared" si="28"/>
        <v xml:space="preserve"> 7902</v>
      </c>
      <c r="C331" s="149">
        <v>23130</v>
      </c>
      <c r="D331" s="150"/>
      <c r="E331" s="151" t="s">
        <v>831</v>
      </c>
      <c r="F331" s="151">
        <v>25340</v>
      </c>
      <c r="G331" s="151"/>
      <c r="H331" s="151" t="s">
        <v>743</v>
      </c>
      <c r="I331" s="151" t="s">
        <v>833</v>
      </c>
      <c r="J331" s="151">
        <v>3</v>
      </c>
      <c r="K331" s="152">
        <v>1.3</v>
      </c>
      <c r="L331" s="347" t="s">
        <v>248</v>
      </c>
      <c r="M331" s="153">
        <f t="shared" si="29"/>
        <v>4800</v>
      </c>
      <c r="N331" s="348" t="s">
        <v>246</v>
      </c>
      <c r="O331" s="154">
        <f t="shared" si="26"/>
        <v>1</v>
      </c>
      <c r="Q331" s="155" t="str">
        <f t="shared" si="27"/>
        <v>Mechatronica 23130 (Eerste monteur mechatronica)</v>
      </c>
    </row>
    <row r="332" spans="1:17" s="155" customFormat="1" ht="20.100000000000001" customHeight="1">
      <c r="A332" s="155">
        <f t="shared" si="25"/>
        <v>25341</v>
      </c>
      <c r="B332" s="148" t="str">
        <f t="shared" si="28"/>
        <v xml:space="preserve"> 7902</v>
      </c>
      <c r="C332" s="149">
        <v>23130</v>
      </c>
      <c r="D332" s="150"/>
      <c r="E332" s="151" t="s">
        <v>831</v>
      </c>
      <c r="F332" s="151">
        <v>25341</v>
      </c>
      <c r="G332" s="151"/>
      <c r="H332" s="151" t="s">
        <v>743</v>
      </c>
      <c r="I332" s="151" t="s">
        <v>834</v>
      </c>
      <c r="J332" s="151">
        <v>2</v>
      </c>
      <c r="K332" s="152">
        <v>1.3</v>
      </c>
      <c r="L332" s="347" t="s">
        <v>245</v>
      </c>
      <c r="M332" s="153">
        <f t="shared" si="29"/>
        <v>3200</v>
      </c>
      <c r="N332" s="348" t="s">
        <v>246</v>
      </c>
      <c r="O332" s="154">
        <f t="shared" si="26"/>
        <v>1</v>
      </c>
      <c r="Q332" s="155" t="str">
        <f t="shared" si="27"/>
        <v>Mechatronica 23130 (Monteur elektrotechnische systemen)</v>
      </c>
    </row>
    <row r="333" spans="1:17" s="155" customFormat="1" ht="20.100000000000001" customHeight="1">
      <c r="A333" s="155">
        <f t="shared" si="25"/>
        <v>25342</v>
      </c>
      <c r="B333" s="148" t="str">
        <f t="shared" si="28"/>
        <v xml:space="preserve"> 7902</v>
      </c>
      <c r="C333" s="149">
        <v>23130</v>
      </c>
      <c r="D333" s="150"/>
      <c r="E333" s="151" t="s">
        <v>831</v>
      </c>
      <c r="F333" s="151">
        <v>25342</v>
      </c>
      <c r="G333" s="151"/>
      <c r="H333" s="151" t="s">
        <v>743</v>
      </c>
      <c r="I333" s="151" t="s">
        <v>835</v>
      </c>
      <c r="J333" s="151">
        <v>2</v>
      </c>
      <c r="K333" s="152">
        <v>1.3</v>
      </c>
      <c r="L333" s="347" t="s">
        <v>245</v>
      </c>
      <c r="M333" s="153">
        <f t="shared" si="29"/>
        <v>3200</v>
      </c>
      <c r="N333" s="348" t="s">
        <v>246</v>
      </c>
      <c r="O333" s="154">
        <f t="shared" si="26"/>
        <v>1</v>
      </c>
      <c r="Q333" s="155" t="str">
        <f t="shared" si="27"/>
        <v>Mechatronica 23130 (Monteur mechatronica)</v>
      </c>
    </row>
    <row r="334" spans="1:17" s="155" customFormat="1" ht="20.100000000000001" customHeight="1">
      <c r="A334" s="155">
        <f t="shared" si="25"/>
        <v>25343</v>
      </c>
      <c r="B334" s="148" t="str">
        <f t="shared" si="28"/>
        <v xml:space="preserve"> 7902</v>
      </c>
      <c r="C334" s="149">
        <v>23131</v>
      </c>
      <c r="D334" s="150">
        <v>1.3</v>
      </c>
      <c r="E334" s="151" t="s">
        <v>836</v>
      </c>
      <c r="F334" s="151">
        <v>25343</v>
      </c>
      <c r="G334" s="151"/>
      <c r="H334" s="151" t="s">
        <v>743</v>
      </c>
      <c r="I334" s="151" t="s">
        <v>837</v>
      </c>
      <c r="J334" s="151">
        <v>4</v>
      </c>
      <c r="K334" s="152">
        <v>1.3</v>
      </c>
      <c r="L334" s="347" t="s">
        <v>250</v>
      </c>
      <c r="M334" s="153">
        <f t="shared" si="29"/>
        <v>6400</v>
      </c>
      <c r="N334" s="348" t="s">
        <v>246</v>
      </c>
      <c r="O334" s="154">
        <f t="shared" si="26"/>
        <v>1</v>
      </c>
      <c r="Q334" s="155" t="str">
        <f t="shared" si="27"/>
        <v>Mechatronische systemen 23131 (Technicus elektrotechnische systemen)</v>
      </c>
    </row>
    <row r="335" spans="1:17" s="155" customFormat="1" ht="20.100000000000001" customHeight="1">
      <c r="A335" s="155">
        <f t="shared" si="25"/>
        <v>25344</v>
      </c>
      <c r="B335" s="148" t="str">
        <f t="shared" si="28"/>
        <v xml:space="preserve"> 7902</v>
      </c>
      <c r="C335" s="149">
        <v>23131</v>
      </c>
      <c r="D335" s="150"/>
      <c r="E335" s="151" t="s">
        <v>836</v>
      </c>
      <c r="F335" s="151">
        <v>25344</v>
      </c>
      <c r="G335" s="151"/>
      <c r="H335" s="151" t="s">
        <v>743</v>
      </c>
      <c r="I335" s="151" t="s">
        <v>838</v>
      </c>
      <c r="J335" s="151">
        <v>4</v>
      </c>
      <c r="K335" s="152">
        <v>1.3</v>
      </c>
      <c r="L335" s="347" t="s">
        <v>250</v>
      </c>
      <c r="M335" s="153">
        <f t="shared" si="29"/>
        <v>6400</v>
      </c>
      <c r="N335" s="348" t="s">
        <v>246</v>
      </c>
      <c r="O335" s="154">
        <f t="shared" si="26"/>
        <v>1</v>
      </c>
      <c r="Q335" s="155" t="str">
        <f t="shared" si="27"/>
        <v>Mechatronische systemen 23131 (Technicus mechatronica systemen)</v>
      </c>
    </row>
    <row r="336" spans="1:17" s="155" customFormat="1" ht="20.100000000000001" customHeight="1">
      <c r="A336" s="155">
        <f t="shared" si="25"/>
        <v>25345</v>
      </c>
      <c r="B336" s="148" t="str">
        <f t="shared" si="28"/>
        <v xml:space="preserve"> 7902</v>
      </c>
      <c r="C336" s="149">
        <v>23132</v>
      </c>
      <c r="D336" s="150">
        <v>1.6</v>
      </c>
      <c r="E336" s="151" t="s">
        <v>839</v>
      </c>
      <c r="F336" s="151">
        <v>25345</v>
      </c>
      <c r="G336" s="151"/>
      <c r="H336" s="151" t="s">
        <v>743</v>
      </c>
      <c r="I336" s="151" t="s">
        <v>840</v>
      </c>
      <c r="J336" s="151">
        <v>4</v>
      </c>
      <c r="K336" s="152">
        <v>1.6</v>
      </c>
      <c r="L336" s="347" t="s">
        <v>250</v>
      </c>
      <c r="M336" s="153">
        <f t="shared" si="29"/>
        <v>6400</v>
      </c>
      <c r="N336" s="348" t="s">
        <v>246</v>
      </c>
      <c r="O336" s="154">
        <f t="shared" si="26"/>
        <v>1</v>
      </c>
      <c r="Q336" s="155" t="str">
        <f t="shared" si="27"/>
        <v>Operationele Techniek 23132 (Allround operationeel technicus)</v>
      </c>
    </row>
    <row r="337" spans="1:17" s="155" customFormat="1" ht="20.100000000000001" customHeight="1">
      <c r="A337" s="155">
        <f t="shared" si="25"/>
        <v>25346</v>
      </c>
      <c r="B337" s="148" t="str">
        <f t="shared" si="28"/>
        <v xml:space="preserve"> 7902</v>
      </c>
      <c r="C337" s="149">
        <v>23132</v>
      </c>
      <c r="D337" s="150"/>
      <c r="E337" s="151" t="s">
        <v>839</v>
      </c>
      <c r="F337" s="151">
        <v>25346</v>
      </c>
      <c r="G337" s="151"/>
      <c r="H337" s="151" t="s">
        <v>743</v>
      </c>
      <c r="I337" s="151" t="s">
        <v>841</v>
      </c>
      <c r="J337" s="151">
        <v>3</v>
      </c>
      <c r="K337" s="152">
        <v>1.6</v>
      </c>
      <c r="L337" s="347" t="s">
        <v>248</v>
      </c>
      <c r="M337" s="153">
        <f t="shared" si="29"/>
        <v>4800</v>
      </c>
      <c r="N337" s="348" t="s">
        <v>246</v>
      </c>
      <c r="O337" s="154">
        <f t="shared" si="26"/>
        <v>1</v>
      </c>
      <c r="Q337" s="155" t="str">
        <f t="shared" si="27"/>
        <v>Operationele Techniek 23132 (Operationeel technicus)</v>
      </c>
    </row>
    <row r="338" spans="1:17" s="155" customFormat="1" ht="20.100000000000001" customHeight="1">
      <c r="A338" s="155">
        <f t="shared" si="25"/>
        <v>25347</v>
      </c>
      <c r="B338" s="148" t="str">
        <f t="shared" si="28"/>
        <v xml:space="preserve"> 7902</v>
      </c>
      <c r="C338" s="149">
        <v>23133</v>
      </c>
      <c r="D338" s="150">
        <v>1.3</v>
      </c>
      <c r="E338" s="151" t="s">
        <v>842</v>
      </c>
      <c r="F338" s="151">
        <v>25347</v>
      </c>
      <c r="G338" s="151"/>
      <c r="H338" s="151" t="s">
        <v>743</v>
      </c>
      <c r="I338" s="151" t="s">
        <v>843</v>
      </c>
      <c r="J338" s="151">
        <v>3</v>
      </c>
      <c r="K338" s="152">
        <v>1.3</v>
      </c>
      <c r="L338" s="347" t="s">
        <v>248</v>
      </c>
      <c r="M338" s="153">
        <f t="shared" si="29"/>
        <v>4800</v>
      </c>
      <c r="N338" s="348" t="s">
        <v>246</v>
      </c>
      <c r="O338" s="154">
        <f t="shared" si="26"/>
        <v>1</v>
      </c>
      <c r="Q338" s="155" t="str">
        <f t="shared" si="27"/>
        <v>Werktuigkundige Installaties (Montage) 23133 (Eerste Monteur dakbedekking)</v>
      </c>
    </row>
    <row r="339" spans="1:17" s="155" customFormat="1" ht="20.100000000000001" customHeight="1">
      <c r="A339" s="155">
        <f t="shared" si="25"/>
        <v>25348</v>
      </c>
      <c r="B339" s="148" t="str">
        <f t="shared" si="28"/>
        <v xml:space="preserve"> 7902</v>
      </c>
      <c r="C339" s="149">
        <v>23133</v>
      </c>
      <c r="D339" s="150"/>
      <c r="E339" s="151" t="s">
        <v>842</v>
      </c>
      <c r="F339" s="151">
        <v>25348</v>
      </c>
      <c r="G339" s="151"/>
      <c r="H339" s="151" t="s">
        <v>743</v>
      </c>
      <c r="I339" s="151" t="s">
        <v>844</v>
      </c>
      <c r="J339" s="151">
        <v>3</v>
      </c>
      <c r="K339" s="152">
        <v>1.3</v>
      </c>
      <c r="L339" s="347" t="s">
        <v>248</v>
      </c>
      <c r="M339" s="153">
        <f t="shared" si="29"/>
        <v>4800</v>
      </c>
      <c r="N339" s="348" t="s">
        <v>246</v>
      </c>
      <c r="O339" s="154">
        <f t="shared" si="26"/>
        <v>1</v>
      </c>
      <c r="Q339" s="155" t="str">
        <f t="shared" si="27"/>
        <v>Werktuigkundige Installaties (Montage) 23133 (Eerste Monteur utiliteit)</v>
      </c>
    </row>
    <row r="340" spans="1:17" s="155" customFormat="1" ht="20.100000000000001" customHeight="1">
      <c r="A340" s="155">
        <f t="shared" si="25"/>
        <v>25349</v>
      </c>
      <c r="B340" s="148" t="str">
        <f t="shared" si="28"/>
        <v xml:space="preserve"> 7902</v>
      </c>
      <c r="C340" s="149">
        <v>23133</v>
      </c>
      <c r="D340" s="150"/>
      <c r="E340" s="151" t="s">
        <v>842</v>
      </c>
      <c r="F340" s="151">
        <v>25349</v>
      </c>
      <c r="G340" s="151"/>
      <c r="H340" s="151" t="s">
        <v>743</v>
      </c>
      <c r="I340" s="151" t="s">
        <v>845</v>
      </c>
      <c r="J340" s="151">
        <v>3</v>
      </c>
      <c r="K340" s="152">
        <v>1.3</v>
      </c>
      <c r="L340" s="347" t="s">
        <v>248</v>
      </c>
      <c r="M340" s="153">
        <f t="shared" si="29"/>
        <v>4800</v>
      </c>
      <c r="N340" s="348" t="s">
        <v>246</v>
      </c>
      <c r="O340" s="154">
        <f t="shared" si="26"/>
        <v>1</v>
      </c>
      <c r="Q340" s="155" t="str">
        <f t="shared" si="27"/>
        <v>Werktuigkundige Installaties (Montage) 23133 (Eerste Monteur woning)</v>
      </c>
    </row>
    <row r="341" spans="1:17" s="155" customFormat="1" ht="20.100000000000001" customHeight="1">
      <c r="A341" s="155">
        <f t="shared" si="25"/>
        <v>25350</v>
      </c>
      <c r="B341" s="148" t="str">
        <f t="shared" si="28"/>
        <v xml:space="preserve"> 7902</v>
      </c>
      <c r="C341" s="149">
        <v>23133</v>
      </c>
      <c r="D341" s="150"/>
      <c r="E341" s="151" t="s">
        <v>842</v>
      </c>
      <c r="F341" s="151">
        <v>25350</v>
      </c>
      <c r="G341" s="151"/>
      <c r="H341" s="151" t="s">
        <v>743</v>
      </c>
      <c r="I341" s="151" t="s">
        <v>846</v>
      </c>
      <c r="J341" s="151">
        <v>2</v>
      </c>
      <c r="K341" s="152">
        <v>1.3</v>
      </c>
      <c r="L341" s="347" t="s">
        <v>245</v>
      </c>
      <c r="M341" s="153">
        <f t="shared" si="29"/>
        <v>3200</v>
      </c>
      <c r="N341" s="348" t="s">
        <v>246</v>
      </c>
      <c r="O341" s="154">
        <f t="shared" si="26"/>
        <v>1</v>
      </c>
      <c r="Q341" s="155" t="str">
        <f t="shared" si="27"/>
        <v>Werktuigkundige Installaties (Montage) 23133 (Monteur werktuigkundige installaties)</v>
      </c>
    </row>
    <row r="342" spans="1:17" s="155" customFormat="1" ht="20.100000000000001" customHeight="1">
      <c r="A342" s="155">
        <f t="shared" si="25"/>
        <v>25351</v>
      </c>
      <c r="B342" s="148" t="str">
        <f t="shared" si="28"/>
        <v xml:space="preserve"> 7913</v>
      </c>
      <c r="C342" s="149">
        <v>23134</v>
      </c>
      <c r="D342" s="150">
        <v>1.3</v>
      </c>
      <c r="E342" s="151" t="s">
        <v>847</v>
      </c>
      <c r="F342" s="151">
        <v>25351</v>
      </c>
      <c r="G342" s="151"/>
      <c r="H342" s="151" t="s">
        <v>848</v>
      </c>
      <c r="I342" s="151" t="s">
        <v>849</v>
      </c>
      <c r="J342" s="151">
        <v>4</v>
      </c>
      <c r="K342" s="152">
        <v>1.3</v>
      </c>
      <c r="L342" s="347" t="s">
        <v>250</v>
      </c>
      <c r="M342" s="153">
        <f t="shared" si="29"/>
        <v>6400</v>
      </c>
      <c r="N342" s="348" t="s">
        <v>246</v>
      </c>
      <c r="O342" s="154">
        <f t="shared" si="26"/>
        <v>1</v>
      </c>
      <c r="Q342" s="155" t="str">
        <f t="shared" si="27"/>
        <v>Travel, Leisure &amp; Hospitality 23134 (Leidinggevende leisure &amp; hospitality)</v>
      </c>
    </row>
    <row r="343" spans="1:17" s="155" customFormat="1" ht="20.100000000000001" customHeight="1">
      <c r="A343" s="155">
        <f t="shared" si="25"/>
        <v>25352</v>
      </c>
      <c r="B343" s="148" t="str">
        <f t="shared" si="28"/>
        <v xml:space="preserve"> 7913</v>
      </c>
      <c r="C343" s="149">
        <v>23134</v>
      </c>
      <c r="D343" s="150"/>
      <c r="E343" s="151" t="s">
        <v>847</v>
      </c>
      <c r="F343" s="151">
        <v>25352</v>
      </c>
      <c r="G343" s="151"/>
      <c r="H343" s="151" t="s">
        <v>848</v>
      </c>
      <c r="I343" s="151" t="s">
        <v>850</v>
      </c>
      <c r="J343" s="151">
        <v>4</v>
      </c>
      <c r="K343" s="152">
        <v>1.3</v>
      </c>
      <c r="L343" s="347" t="s">
        <v>250</v>
      </c>
      <c r="M343" s="153">
        <f t="shared" si="29"/>
        <v>6400</v>
      </c>
      <c r="N343" s="348" t="s">
        <v>246</v>
      </c>
      <c r="O343" s="154">
        <f t="shared" si="26"/>
        <v>1</v>
      </c>
      <c r="Q343" s="155" t="str">
        <f t="shared" si="27"/>
        <v>Travel, Leisure &amp; Hospitality 23134 (Leidinggevende travel &amp; hospitality)</v>
      </c>
    </row>
    <row r="344" spans="1:17" s="155" customFormat="1" ht="20.100000000000001" customHeight="1">
      <c r="A344" s="155">
        <f t="shared" si="25"/>
        <v>25353</v>
      </c>
      <c r="B344" s="148" t="str">
        <f t="shared" si="28"/>
        <v xml:space="preserve"> 7913</v>
      </c>
      <c r="C344" s="149">
        <v>23134</v>
      </c>
      <c r="D344" s="150"/>
      <c r="E344" s="151" t="s">
        <v>847</v>
      </c>
      <c r="F344" s="151">
        <v>25353</v>
      </c>
      <c r="G344" s="151"/>
      <c r="H344" s="151" t="s">
        <v>848</v>
      </c>
      <c r="I344" s="151" t="s">
        <v>851</v>
      </c>
      <c r="J344" s="151">
        <v>3</v>
      </c>
      <c r="K344" s="152">
        <v>1.3</v>
      </c>
      <c r="L344" s="347" t="s">
        <v>248</v>
      </c>
      <c r="M344" s="153">
        <f t="shared" si="29"/>
        <v>4800</v>
      </c>
      <c r="N344" s="348" t="s">
        <v>246</v>
      </c>
      <c r="O344" s="154">
        <f t="shared" si="26"/>
        <v>1</v>
      </c>
      <c r="Q344" s="155" t="str">
        <f t="shared" si="27"/>
        <v>Travel, Leisure &amp; Hospitality 23134 (Zelfstandig medewerker leisure &amp; hospitality)</v>
      </c>
    </row>
    <row r="345" spans="1:17" s="155" customFormat="1" ht="20.100000000000001" customHeight="1">
      <c r="A345" s="155">
        <f t="shared" si="25"/>
        <v>25354</v>
      </c>
      <c r="B345" s="148" t="str">
        <f t="shared" si="28"/>
        <v xml:space="preserve"> 7913</v>
      </c>
      <c r="C345" s="149">
        <v>23134</v>
      </c>
      <c r="D345" s="150"/>
      <c r="E345" s="151" t="s">
        <v>847</v>
      </c>
      <c r="F345" s="151">
        <v>25354</v>
      </c>
      <c r="G345" s="151"/>
      <c r="H345" s="151" t="s">
        <v>848</v>
      </c>
      <c r="I345" s="151" t="s">
        <v>852</v>
      </c>
      <c r="J345" s="151">
        <v>3</v>
      </c>
      <c r="K345" s="152">
        <v>1.3</v>
      </c>
      <c r="L345" s="347" t="s">
        <v>248</v>
      </c>
      <c r="M345" s="153">
        <f t="shared" si="29"/>
        <v>4800</v>
      </c>
      <c r="N345" s="348" t="s">
        <v>246</v>
      </c>
      <c r="O345" s="154">
        <f t="shared" si="26"/>
        <v>1</v>
      </c>
      <c r="Q345" s="155" t="str">
        <f t="shared" si="27"/>
        <v>Travel, Leisure &amp; Hospitality 23134 (Zelfstandig medewerker travel &amp; hospitality)</v>
      </c>
    </row>
    <row r="346" spans="1:17" s="155" customFormat="1" ht="20.100000000000001" customHeight="1">
      <c r="A346" s="155">
        <f t="shared" si="25"/>
        <v>25355</v>
      </c>
      <c r="B346" s="148" t="str">
        <f t="shared" si="28"/>
        <v xml:space="preserve"> 7913</v>
      </c>
      <c r="C346" s="149">
        <v>23135</v>
      </c>
      <c r="D346" s="150">
        <v>1.3</v>
      </c>
      <c r="E346" s="151" t="s">
        <v>853</v>
      </c>
      <c r="F346" s="151">
        <v>25355</v>
      </c>
      <c r="G346" s="151"/>
      <c r="H346" s="151" t="s">
        <v>848</v>
      </c>
      <c r="I346" s="151" t="s">
        <v>854</v>
      </c>
      <c r="J346" s="151">
        <v>3</v>
      </c>
      <c r="K346" s="152">
        <v>1.3</v>
      </c>
      <c r="L346" s="347" t="s">
        <v>248</v>
      </c>
      <c r="M346" s="153">
        <f t="shared" si="29"/>
        <v>4800</v>
      </c>
      <c r="N346" s="348" t="s">
        <v>246</v>
      </c>
      <c r="O346" s="154">
        <f t="shared" si="26"/>
        <v>1</v>
      </c>
      <c r="Q346" s="155" t="str">
        <f t="shared" si="27"/>
        <v>Watersportindustrie 23135 (Allround medewerker watersportindustrie)</v>
      </c>
    </row>
    <row r="347" spans="1:17" s="155" customFormat="1" ht="20.100000000000001" customHeight="1">
      <c r="A347" s="155">
        <f t="shared" si="25"/>
        <v>25356</v>
      </c>
      <c r="B347" s="148" t="str">
        <f t="shared" si="28"/>
        <v xml:space="preserve"> 7913</v>
      </c>
      <c r="C347" s="149">
        <v>23135</v>
      </c>
      <c r="D347" s="150"/>
      <c r="E347" s="151" t="s">
        <v>853</v>
      </c>
      <c r="F347" s="151">
        <v>25356</v>
      </c>
      <c r="G347" s="151"/>
      <c r="H347" s="151" t="s">
        <v>848</v>
      </c>
      <c r="I347" s="151" t="s">
        <v>855</v>
      </c>
      <c r="J347" s="151">
        <v>2</v>
      </c>
      <c r="K347" s="152">
        <v>1.3</v>
      </c>
      <c r="L347" s="347" t="s">
        <v>245</v>
      </c>
      <c r="M347" s="153">
        <f t="shared" si="29"/>
        <v>3200</v>
      </c>
      <c r="N347" s="348" t="s">
        <v>246</v>
      </c>
      <c r="O347" s="154">
        <f t="shared" si="26"/>
        <v>1</v>
      </c>
      <c r="Q347" s="155" t="str">
        <f t="shared" si="27"/>
        <v>Watersportindustrie 23135 (Medewerker watersportindustrie)</v>
      </c>
    </row>
    <row r="348" spans="1:17" s="155" customFormat="1" ht="20.100000000000001" customHeight="1">
      <c r="A348" s="155">
        <f t="shared" si="25"/>
        <v>25357</v>
      </c>
      <c r="B348" s="148" t="str">
        <f t="shared" si="28"/>
        <v xml:space="preserve"> 7913</v>
      </c>
      <c r="C348" s="149">
        <v>23135</v>
      </c>
      <c r="D348" s="150"/>
      <c r="E348" s="151" t="s">
        <v>853</v>
      </c>
      <c r="F348" s="151">
        <v>25357</v>
      </c>
      <c r="G348" s="151"/>
      <c r="H348" s="151" t="s">
        <v>848</v>
      </c>
      <c r="I348" s="151" t="s">
        <v>856</v>
      </c>
      <c r="J348" s="151">
        <v>4</v>
      </c>
      <c r="K348" s="152">
        <v>1.3</v>
      </c>
      <c r="L348" s="347" t="s">
        <v>250</v>
      </c>
      <c r="M348" s="153">
        <f t="shared" si="29"/>
        <v>6400</v>
      </c>
      <c r="N348" s="348" t="s">
        <v>246</v>
      </c>
      <c r="O348" s="154">
        <f t="shared" si="26"/>
        <v>1</v>
      </c>
      <c r="Q348" s="155" t="str">
        <f t="shared" si="27"/>
        <v>Watersportindustrie 23135 (Meewerkend voorman watersportindustrie)</v>
      </c>
    </row>
    <row r="349" spans="1:17" s="155" customFormat="1" ht="20.100000000000001" customHeight="1">
      <c r="A349" s="155">
        <f t="shared" si="25"/>
        <v>25363</v>
      </c>
      <c r="B349" s="148" t="str">
        <f t="shared" si="28"/>
        <v xml:space="preserve"> 7907</v>
      </c>
      <c r="C349" s="149">
        <v>23139</v>
      </c>
      <c r="D349" s="150">
        <v>1.3</v>
      </c>
      <c r="E349" s="151" t="s">
        <v>857</v>
      </c>
      <c r="F349" s="151">
        <v>25363</v>
      </c>
      <c r="G349" s="151"/>
      <c r="H349" s="151" t="s">
        <v>858</v>
      </c>
      <c r="I349" s="151" t="s">
        <v>859</v>
      </c>
      <c r="J349" s="151">
        <v>4</v>
      </c>
      <c r="K349" s="152">
        <v>1.3</v>
      </c>
      <c r="L349" s="347" t="s">
        <v>250</v>
      </c>
      <c r="M349" s="153">
        <f t="shared" si="29"/>
        <v>6400</v>
      </c>
      <c r="N349" s="348" t="s">
        <v>246</v>
      </c>
      <c r="O349" s="154">
        <f t="shared" si="26"/>
        <v>1</v>
      </c>
      <c r="Q349" s="155" t="str">
        <f t="shared" si="27"/>
        <v>Dienstverlening in de luchtvaart 23139 (Luchtvaartdienstverlener)</v>
      </c>
    </row>
    <row r="350" spans="1:17" s="155" customFormat="1" ht="20.100000000000001" customHeight="1">
      <c r="A350" s="155">
        <f t="shared" si="25"/>
        <v>25364</v>
      </c>
      <c r="B350" s="148" t="str">
        <f t="shared" si="28"/>
        <v xml:space="preserve"> 7907</v>
      </c>
      <c r="C350" s="149">
        <v>23140</v>
      </c>
      <c r="D350" s="150">
        <v>1.3</v>
      </c>
      <c r="E350" s="151" t="s">
        <v>860</v>
      </c>
      <c r="F350" s="151">
        <v>25364</v>
      </c>
      <c r="G350" s="151"/>
      <c r="H350" s="151" t="s">
        <v>858</v>
      </c>
      <c r="I350" s="151" t="s">
        <v>861</v>
      </c>
      <c r="J350" s="151">
        <v>2</v>
      </c>
      <c r="K350" s="152">
        <v>1.3</v>
      </c>
      <c r="L350" s="347" t="s">
        <v>245</v>
      </c>
      <c r="M350" s="153">
        <f t="shared" si="29"/>
        <v>3200</v>
      </c>
      <c r="N350" s="348" t="s">
        <v>246</v>
      </c>
      <c r="O350" s="154">
        <f t="shared" si="26"/>
        <v>1</v>
      </c>
      <c r="Q350" s="155" t="str">
        <f t="shared" si="27"/>
        <v>Goederenvervoer 23140 (Chauffeur wegvervoer)</v>
      </c>
    </row>
    <row r="351" spans="1:17" s="155" customFormat="1" ht="20.100000000000001" customHeight="1">
      <c r="A351" s="155">
        <f t="shared" si="25"/>
        <v>25371</v>
      </c>
      <c r="B351" s="148" t="str">
        <f t="shared" si="28"/>
        <v xml:space="preserve"> 7907</v>
      </c>
      <c r="C351" s="149">
        <v>23143</v>
      </c>
      <c r="D351" s="150">
        <v>1.3</v>
      </c>
      <c r="E351" s="151" t="s">
        <v>862</v>
      </c>
      <c r="F351" s="151">
        <v>25371</v>
      </c>
      <c r="G351" s="151"/>
      <c r="H351" s="151" t="s">
        <v>858</v>
      </c>
      <c r="I351" s="151" t="s">
        <v>863</v>
      </c>
      <c r="J351" s="151">
        <v>2</v>
      </c>
      <c r="K351" s="152">
        <v>1.3</v>
      </c>
      <c r="L351" s="347" t="s">
        <v>245</v>
      </c>
      <c r="M351" s="153">
        <f t="shared" si="29"/>
        <v>3200</v>
      </c>
      <c r="N351" s="348" t="s">
        <v>246</v>
      </c>
      <c r="O351" s="154">
        <f t="shared" si="26"/>
        <v>1</v>
      </c>
      <c r="Q351" s="155" t="str">
        <f t="shared" si="27"/>
        <v>Logistiek 23143 (Logistiek medewerker)</v>
      </c>
    </row>
    <row r="352" spans="1:17" s="155" customFormat="1" ht="20.100000000000001" customHeight="1">
      <c r="A352" s="155">
        <f t="shared" si="25"/>
        <v>25372</v>
      </c>
      <c r="B352" s="148" t="str">
        <f t="shared" si="28"/>
        <v xml:space="preserve"> 7907</v>
      </c>
      <c r="C352" s="149">
        <v>23143</v>
      </c>
      <c r="D352" s="150"/>
      <c r="E352" s="151" t="s">
        <v>862</v>
      </c>
      <c r="F352" s="151">
        <v>25372</v>
      </c>
      <c r="G352" s="151"/>
      <c r="H352" s="151" t="s">
        <v>858</v>
      </c>
      <c r="I352" s="151" t="s">
        <v>864</v>
      </c>
      <c r="J352" s="151">
        <v>3</v>
      </c>
      <c r="K352" s="152">
        <v>1.3</v>
      </c>
      <c r="L352" s="347" t="s">
        <v>248</v>
      </c>
      <c r="M352" s="153">
        <f t="shared" si="29"/>
        <v>4800</v>
      </c>
      <c r="N352" s="348" t="s">
        <v>246</v>
      </c>
      <c r="O352" s="154">
        <f t="shared" si="26"/>
        <v>1</v>
      </c>
      <c r="Q352" s="155" t="str">
        <f t="shared" si="27"/>
        <v>Logistiek 23143 (Logistiek teamleider)</v>
      </c>
    </row>
    <row r="353" spans="1:17" s="155" customFormat="1" ht="20.100000000000001" customHeight="1">
      <c r="A353" s="155">
        <f t="shared" si="25"/>
        <v>25373</v>
      </c>
      <c r="B353" s="148" t="str">
        <f t="shared" si="28"/>
        <v xml:space="preserve"> 7907</v>
      </c>
      <c r="C353" s="149">
        <v>23143</v>
      </c>
      <c r="D353" s="150"/>
      <c r="E353" s="151" t="s">
        <v>862</v>
      </c>
      <c r="F353" s="151">
        <v>25373</v>
      </c>
      <c r="G353" s="151"/>
      <c r="H353" s="151" t="s">
        <v>858</v>
      </c>
      <c r="I353" s="151" t="s">
        <v>865</v>
      </c>
      <c r="J353" s="151">
        <v>2</v>
      </c>
      <c r="K353" s="152">
        <v>1.3</v>
      </c>
      <c r="L353" s="347" t="s">
        <v>245</v>
      </c>
      <c r="M353" s="153">
        <f t="shared" si="29"/>
        <v>3200</v>
      </c>
      <c r="N353" s="348" t="s">
        <v>246</v>
      </c>
      <c r="O353" s="154">
        <f t="shared" si="26"/>
        <v>1</v>
      </c>
      <c r="Q353" s="155" t="str">
        <f t="shared" si="27"/>
        <v>Logistiek 23143 (Parts-/baliemedewerker)</v>
      </c>
    </row>
    <row r="354" spans="1:17" s="155" customFormat="1" ht="20.100000000000001" customHeight="1">
      <c r="A354" s="155">
        <f t="shared" si="25"/>
        <v>25374</v>
      </c>
      <c r="B354" s="148" t="str">
        <f t="shared" si="28"/>
        <v xml:space="preserve"> 7907</v>
      </c>
      <c r="C354" s="149">
        <v>23144</v>
      </c>
      <c r="D354" s="150">
        <v>1.8</v>
      </c>
      <c r="E354" s="171" t="s">
        <v>866</v>
      </c>
      <c r="F354" s="171">
        <v>25374</v>
      </c>
      <c r="G354" s="171"/>
      <c r="H354" s="171" t="s">
        <v>858</v>
      </c>
      <c r="I354" s="171" t="s">
        <v>867</v>
      </c>
      <c r="J354" s="171">
        <v>4</v>
      </c>
      <c r="K354" s="152">
        <v>1.8</v>
      </c>
      <c r="L354" s="347" t="s">
        <v>250</v>
      </c>
      <c r="M354" s="153">
        <f t="shared" si="29"/>
        <v>6400</v>
      </c>
      <c r="N354" s="348" t="s">
        <v>246</v>
      </c>
      <c r="O354" s="154">
        <f t="shared" si="26"/>
        <v>1</v>
      </c>
      <c r="Q354" s="155" t="str">
        <f t="shared" si="27"/>
        <v>Maritieme techniek 23144 (scheeps- en jachtbouwkundige)</v>
      </c>
    </row>
    <row r="355" spans="1:17" s="155" customFormat="1" ht="20.100000000000001" customHeight="1">
      <c r="A355" s="155">
        <f t="shared" si="25"/>
        <v>25377</v>
      </c>
      <c r="B355" s="148" t="str">
        <f t="shared" si="28"/>
        <v xml:space="preserve"> 7907</v>
      </c>
      <c r="C355" s="149">
        <v>23146</v>
      </c>
      <c r="D355" s="150">
        <v>1.3</v>
      </c>
      <c r="E355" s="151" t="s">
        <v>868</v>
      </c>
      <c r="F355" s="151">
        <v>25377</v>
      </c>
      <c r="G355" s="151"/>
      <c r="H355" s="151" t="s">
        <v>858</v>
      </c>
      <c r="I355" s="151" t="s">
        <v>869</v>
      </c>
      <c r="J355" s="151">
        <v>4</v>
      </c>
      <c r="K355" s="152">
        <v>1.3</v>
      </c>
      <c r="L355" s="347" t="s">
        <v>250</v>
      </c>
      <c r="M355" s="153">
        <f t="shared" si="29"/>
        <v>6400</v>
      </c>
      <c r="N355" s="348" t="s">
        <v>246</v>
      </c>
      <c r="O355" s="154">
        <f t="shared" si="26"/>
        <v>1</v>
      </c>
      <c r="Q355" s="155" t="str">
        <f t="shared" si="27"/>
        <v>Middenkader Transport en Logistiek 23146 (Aviation Operations Officer)</v>
      </c>
    </row>
    <row r="356" spans="1:17" s="155" customFormat="1" ht="20.100000000000001" customHeight="1">
      <c r="A356" s="155">
        <f t="shared" si="25"/>
        <v>25378</v>
      </c>
      <c r="B356" s="148" t="str">
        <f t="shared" si="28"/>
        <v xml:space="preserve"> 7907</v>
      </c>
      <c r="C356" s="149">
        <v>23146</v>
      </c>
      <c r="D356" s="150"/>
      <c r="E356" s="151" t="s">
        <v>868</v>
      </c>
      <c r="F356" s="151">
        <v>25378</v>
      </c>
      <c r="G356" s="151"/>
      <c r="H356" s="151" t="s">
        <v>858</v>
      </c>
      <c r="I356" s="151" t="s">
        <v>870</v>
      </c>
      <c r="J356" s="151">
        <v>4</v>
      </c>
      <c r="K356" s="152">
        <v>1.3</v>
      </c>
      <c r="L356" s="347" t="s">
        <v>250</v>
      </c>
      <c r="M356" s="153">
        <f t="shared" si="29"/>
        <v>6400</v>
      </c>
      <c r="N356" s="348" t="s">
        <v>246</v>
      </c>
      <c r="O356" s="154">
        <f t="shared" si="26"/>
        <v>1</v>
      </c>
      <c r="Q356" s="155" t="str">
        <f t="shared" si="27"/>
        <v>Middenkader Transport en Logistiek 23146 (Luchtvrachtspecialist)</v>
      </c>
    </row>
    <row r="357" spans="1:17" s="155" customFormat="1" ht="20.100000000000001" customHeight="1">
      <c r="A357" s="155">
        <f t="shared" si="25"/>
        <v>25379</v>
      </c>
      <c r="B357" s="148" t="str">
        <f t="shared" si="28"/>
        <v xml:space="preserve"> 7907</v>
      </c>
      <c r="C357" s="149">
        <v>23146</v>
      </c>
      <c r="D357" s="150"/>
      <c r="E357" s="151" t="s">
        <v>868</v>
      </c>
      <c r="F357" s="151">
        <v>25379</v>
      </c>
      <c r="G357" s="151"/>
      <c r="H357" s="151" t="s">
        <v>858</v>
      </c>
      <c r="I357" s="151" t="s">
        <v>871</v>
      </c>
      <c r="J357" s="151">
        <v>4</v>
      </c>
      <c r="K357" s="152">
        <v>1.3</v>
      </c>
      <c r="L357" s="347" t="s">
        <v>250</v>
      </c>
      <c r="M357" s="153">
        <f t="shared" si="29"/>
        <v>6400</v>
      </c>
      <c r="N357" s="348" t="s">
        <v>246</v>
      </c>
      <c r="O357" s="154">
        <f t="shared" si="26"/>
        <v>1</v>
      </c>
      <c r="Q357" s="155" t="str">
        <f t="shared" si="27"/>
        <v>Middenkader Transport en Logistiek 23146 (Manager Transport en Logistiek)</v>
      </c>
    </row>
    <row r="358" spans="1:17" s="155" customFormat="1" ht="20.100000000000001" customHeight="1">
      <c r="A358" s="155">
        <f t="shared" si="25"/>
        <v>25380</v>
      </c>
      <c r="B358" s="148" t="str">
        <f t="shared" si="28"/>
        <v xml:space="preserve"> 7907</v>
      </c>
      <c r="C358" s="149">
        <v>23147</v>
      </c>
      <c r="D358" s="150">
        <v>1.3</v>
      </c>
      <c r="E358" s="151" t="s">
        <v>872</v>
      </c>
      <c r="F358" s="151">
        <v>25380</v>
      </c>
      <c r="G358" s="151"/>
      <c r="H358" s="151" t="s">
        <v>858</v>
      </c>
      <c r="I358" s="151" t="s">
        <v>873</v>
      </c>
      <c r="J358" s="151">
        <v>2</v>
      </c>
      <c r="K358" s="152">
        <v>1.3</v>
      </c>
      <c r="L358" s="347" t="s">
        <v>245</v>
      </c>
      <c r="M358" s="153">
        <f t="shared" si="29"/>
        <v>3200</v>
      </c>
      <c r="N358" s="348" t="s">
        <v>246</v>
      </c>
      <c r="O358" s="154">
        <f t="shared" si="26"/>
        <v>1</v>
      </c>
      <c r="Q358" s="155" t="str">
        <f t="shared" si="27"/>
        <v>Personenvervoer 23147 (Chauffeur openbaar vervoer)</v>
      </c>
    </row>
    <row r="359" spans="1:17" s="155" customFormat="1" ht="20.100000000000001" customHeight="1">
      <c r="A359" s="155">
        <f t="shared" si="25"/>
        <v>25381</v>
      </c>
      <c r="B359" s="148" t="str">
        <f t="shared" si="28"/>
        <v xml:space="preserve"> 7907</v>
      </c>
      <c r="C359" s="149">
        <v>23147</v>
      </c>
      <c r="D359" s="150"/>
      <c r="E359" s="151" t="s">
        <v>872</v>
      </c>
      <c r="F359" s="151">
        <v>25381</v>
      </c>
      <c r="G359" s="151"/>
      <c r="H359" s="151" t="s">
        <v>858</v>
      </c>
      <c r="I359" s="151" t="s">
        <v>874</v>
      </c>
      <c r="J359" s="151">
        <v>2</v>
      </c>
      <c r="K359" s="152">
        <v>1.3</v>
      </c>
      <c r="L359" s="347" t="s">
        <v>245</v>
      </c>
      <c r="M359" s="153">
        <f t="shared" si="29"/>
        <v>3200</v>
      </c>
      <c r="N359" s="348" t="s">
        <v>246</v>
      </c>
      <c r="O359" s="154">
        <f t="shared" si="26"/>
        <v>1</v>
      </c>
      <c r="Q359" s="155" t="str">
        <f t="shared" si="27"/>
        <v>Personenvervoer 23147 (Taxichauffeur)</v>
      </c>
    </row>
    <row r="360" spans="1:17" s="155" customFormat="1" ht="20.100000000000001" customHeight="1">
      <c r="A360" s="155">
        <f t="shared" si="25"/>
        <v>25382</v>
      </c>
      <c r="B360" s="148" t="str">
        <f t="shared" si="28"/>
        <v xml:space="preserve"> 7907</v>
      </c>
      <c r="C360" s="149">
        <v>23147</v>
      </c>
      <c r="D360" s="150"/>
      <c r="E360" s="151" t="s">
        <v>872</v>
      </c>
      <c r="F360" s="151">
        <v>25382</v>
      </c>
      <c r="G360" s="151"/>
      <c r="H360" s="151" t="s">
        <v>858</v>
      </c>
      <c r="I360" s="151" t="s">
        <v>875</v>
      </c>
      <c r="J360" s="151">
        <v>2</v>
      </c>
      <c r="K360" s="152">
        <v>1.3</v>
      </c>
      <c r="L360" s="347" t="s">
        <v>245</v>
      </c>
      <c r="M360" s="153">
        <f t="shared" si="29"/>
        <v>3200</v>
      </c>
      <c r="N360" s="348" t="s">
        <v>246</v>
      </c>
      <c r="O360" s="154">
        <f t="shared" si="26"/>
        <v>1</v>
      </c>
      <c r="Q360" s="155" t="str">
        <f t="shared" si="27"/>
        <v>Personenvervoer 23147 (Touringcarchauffeur)</v>
      </c>
    </row>
    <row r="361" spans="1:17" s="155" customFormat="1" ht="20.100000000000001" customHeight="1">
      <c r="A361" s="155">
        <f t="shared" si="25"/>
        <v>25383</v>
      </c>
      <c r="B361" s="148" t="str">
        <f t="shared" si="28"/>
        <v xml:space="preserve"> 7907</v>
      </c>
      <c r="C361" s="149">
        <v>23147</v>
      </c>
      <c r="D361" s="150"/>
      <c r="E361" s="151" t="s">
        <v>872</v>
      </c>
      <c r="F361" s="151">
        <v>25383</v>
      </c>
      <c r="G361" s="151"/>
      <c r="H361" s="151" t="s">
        <v>858</v>
      </c>
      <c r="I361" s="151" t="s">
        <v>876</v>
      </c>
      <c r="J361" s="151">
        <v>3</v>
      </c>
      <c r="K361" s="152">
        <v>1.3</v>
      </c>
      <c r="L361" s="347" t="s">
        <v>248</v>
      </c>
      <c r="M361" s="153">
        <f t="shared" si="29"/>
        <v>4800</v>
      </c>
      <c r="N361" s="348" t="s">
        <v>246</v>
      </c>
      <c r="O361" s="154">
        <f t="shared" si="26"/>
        <v>1</v>
      </c>
      <c r="Q361" s="155" t="str">
        <f t="shared" si="27"/>
        <v>Personenvervoer 23147 (Touringcarchauffeur/reisleider)</v>
      </c>
    </row>
    <row r="362" spans="1:17" s="155" customFormat="1" ht="20.100000000000001" customHeight="1">
      <c r="A362" s="155">
        <f t="shared" si="25"/>
        <v>25384</v>
      </c>
      <c r="B362" s="148" t="str">
        <f t="shared" si="28"/>
        <v xml:space="preserve"> 7907</v>
      </c>
      <c r="C362" s="149">
        <v>23148</v>
      </c>
      <c r="D362" s="150">
        <v>1.3</v>
      </c>
      <c r="E362" s="151" t="s">
        <v>877</v>
      </c>
      <c r="F362" s="151">
        <v>25384</v>
      </c>
      <c r="G362" s="151"/>
      <c r="H362" s="151" t="s">
        <v>858</v>
      </c>
      <c r="I362" s="151" t="s">
        <v>878</v>
      </c>
      <c r="J362" s="151">
        <v>3</v>
      </c>
      <c r="K362" s="152">
        <v>1.3</v>
      </c>
      <c r="L362" s="347" t="s">
        <v>248</v>
      </c>
      <c r="M362" s="153">
        <f t="shared" si="29"/>
        <v>4800</v>
      </c>
      <c r="N362" s="348" t="s">
        <v>246</v>
      </c>
      <c r="O362" s="154">
        <f t="shared" si="26"/>
        <v>1</v>
      </c>
      <c r="Q362" s="155" t="str">
        <f t="shared" si="27"/>
        <v>Railvervoer 23148 (Machinist railvervoer)</v>
      </c>
    </row>
    <row r="363" spans="1:17" s="155" customFormat="1" ht="20.100000000000001" customHeight="1">
      <c r="A363" s="155">
        <f t="shared" si="25"/>
        <v>25385</v>
      </c>
      <c r="B363" s="148" t="str">
        <f t="shared" si="28"/>
        <v xml:space="preserve"> 7907</v>
      </c>
      <c r="C363" s="149">
        <v>23149</v>
      </c>
      <c r="D363" s="150">
        <v>1.8</v>
      </c>
      <c r="E363" s="151" t="s">
        <v>879</v>
      </c>
      <c r="F363" s="151">
        <v>25385</v>
      </c>
      <c r="G363" s="151"/>
      <c r="H363" s="151" t="s">
        <v>858</v>
      </c>
      <c r="I363" s="151" t="s">
        <v>880</v>
      </c>
      <c r="J363" s="151">
        <v>2</v>
      </c>
      <c r="K363" s="152">
        <v>1.8</v>
      </c>
      <c r="L363" s="347" t="s">
        <v>245</v>
      </c>
      <c r="M363" s="153">
        <f t="shared" si="29"/>
        <v>3200</v>
      </c>
      <c r="N363" s="348" t="s">
        <v>246</v>
      </c>
      <c r="O363" s="154">
        <f t="shared" si="26"/>
        <v>1</v>
      </c>
      <c r="Q363" s="155" t="str">
        <f t="shared" si="27"/>
        <v>Rondvaartboot 23149 (Schipper rondvaartboot beperkt vaargebied)</v>
      </c>
    </row>
    <row r="364" spans="1:17" s="155" customFormat="1" ht="20.100000000000001" customHeight="1">
      <c r="A364" s="155">
        <f t="shared" si="25"/>
        <v>25388</v>
      </c>
      <c r="B364" s="148" t="str">
        <f t="shared" si="28"/>
        <v xml:space="preserve"> 7907</v>
      </c>
      <c r="C364" s="149">
        <v>23152</v>
      </c>
      <c r="D364" s="150">
        <v>1.4</v>
      </c>
      <c r="E364" s="151" t="s">
        <v>881</v>
      </c>
      <c r="F364" s="151">
        <v>25388</v>
      </c>
      <c r="G364" s="151"/>
      <c r="H364" s="151" t="s">
        <v>858</v>
      </c>
      <c r="I364" s="151" t="s">
        <v>882</v>
      </c>
      <c r="J364" s="151">
        <v>4</v>
      </c>
      <c r="K364" s="152">
        <v>1.4</v>
      </c>
      <c r="L364" s="347" t="s">
        <v>250</v>
      </c>
      <c r="M364" s="153">
        <f t="shared" si="29"/>
        <v>6400</v>
      </c>
      <c r="N364" s="348" t="s">
        <v>246</v>
      </c>
      <c r="O364" s="154">
        <f t="shared" si="26"/>
        <v>1</v>
      </c>
      <c r="Q364" s="155" t="str">
        <f t="shared" si="27"/>
        <v>Supervisors logistiek 23152 (Logistiek supervisor)</v>
      </c>
    </row>
    <row r="365" spans="1:17" s="155" customFormat="1" ht="20.100000000000001" customHeight="1">
      <c r="A365" s="155">
        <f t="shared" si="25"/>
        <v>25389</v>
      </c>
      <c r="B365" s="148" t="str">
        <f t="shared" si="28"/>
        <v xml:space="preserve"> 7907</v>
      </c>
      <c r="C365" s="149">
        <v>23153</v>
      </c>
      <c r="D365" s="150">
        <v>1.3</v>
      </c>
      <c r="E365" s="151" t="s">
        <v>883</v>
      </c>
      <c r="F365" s="151">
        <v>25389</v>
      </c>
      <c r="G365" s="151"/>
      <c r="H365" s="151" t="s">
        <v>858</v>
      </c>
      <c r="I365" s="151" t="s">
        <v>884</v>
      </c>
      <c r="J365" s="151">
        <v>3</v>
      </c>
      <c r="K365" s="152">
        <v>1.3</v>
      </c>
      <c r="L365" s="347" t="s">
        <v>248</v>
      </c>
      <c r="M365" s="153">
        <f t="shared" si="29"/>
        <v>4800</v>
      </c>
      <c r="N365" s="348" t="s">
        <v>246</v>
      </c>
      <c r="O365" s="154">
        <f t="shared" si="26"/>
        <v>1</v>
      </c>
      <c r="Q365" s="155" t="str">
        <f t="shared" si="27"/>
        <v>Transportplanning 23153 (Planner wegtransport)</v>
      </c>
    </row>
    <row r="366" spans="1:17" s="155" customFormat="1" ht="20.100000000000001" customHeight="1">
      <c r="A366" s="155">
        <f t="shared" si="25"/>
        <v>25393</v>
      </c>
      <c r="B366" s="148" t="str">
        <f t="shared" si="28"/>
        <v xml:space="preserve"> 7907</v>
      </c>
      <c r="C366" s="149">
        <v>23155</v>
      </c>
      <c r="D366" s="150">
        <v>1.3</v>
      </c>
      <c r="E366" s="151" t="s">
        <v>885</v>
      </c>
      <c r="F366" s="151">
        <v>25393</v>
      </c>
      <c r="G366" s="151"/>
      <c r="H366" s="151" t="s">
        <v>858</v>
      </c>
      <c r="I366" s="151" t="s">
        <v>886</v>
      </c>
      <c r="J366" s="151">
        <v>3</v>
      </c>
      <c r="K366" s="152">
        <v>1.3</v>
      </c>
      <c r="L366" s="347" t="s">
        <v>248</v>
      </c>
      <c r="M366" s="153">
        <f t="shared" si="29"/>
        <v>4800</v>
      </c>
      <c r="N366" s="348" t="s">
        <v>246</v>
      </c>
      <c r="O366" s="154">
        <f t="shared" si="26"/>
        <v>1</v>
      </c>
      <c r="Q366" s="155" t="str">
        <f t="shared" si="27"/>
        <v>Havenlogistiek 23155 (Coördinator havenlogistiek)</v>
      </c>
    </row>
    <row r="367" spans="1:17" s="155" customFormat="1" ht="20.100000000000001" customHeight="1">
      <c r="A367" s="155">
        <f t="shared" si="25"/>
        <v>25394</v>
      </c>
      <c r="B367" s="148" t="str">
        <f t="shared" si="28"/>
        <v xml:space="preserve"> 7907</v>
      </c>
      <c r="C367" s="149">
        <v>23155</v>
      </c>
      <c r="D367" s="150"/>
      <c r="E367" s="151" t="s">
        <v>885</v>
      </c>
      <c r="F367" s="151">
        <v>25394</v>
      </c>
      <c r="G367" s="151"/>
      <c r="H367" s="151" t="s">
        <v>858</v>
      </c>
      <c r="I367" s="151" t="s">
        <v>887</v>
      </c>
      <c r="J367" s="151">
        <v>4</v>
      </c>
      <c r="K367" s="152">
        <v>1.8</v>
      </c>
      <c r="L367" s="347" t="s">
        <v>250</v>
      </c>
      <c r="M367" s="153">
        <f t="shared" si="29"/>
        <v>6400</v>
      </c>
      <c r="N367" s="348" t="s">
        <v>246</v>
      </c>
      <c r="O367" s="154">
        <f t="shared" si="26"/>
        <v>1</v>
      </c>
      <c r="Q367" s="155" t="str">
        <f t="shared" si="27"/>
        <v>Havenlogistiek 23155 (Manager havenlogistiek)</v>
      </c>
    </row>
    <row r="368" spans="1:17" s="155" customFormat="1" ht="20.100000000000001" customHeight="1">
      <c r="A368" s="155">
        <f t="shared" si="25"/>
        <v>25395</v>
      </c>
      <c r="B368" s="148" t="str">
        <f t="shared" si="28"/>
        <v xml:space="preserve"> 7907</v>
      </c>
      <c r="C368" s="149">
        <v>23155</v>
      </c>
      <c r="D368" s="150"/>
      <c r="E368" s="151" t="s">
        <v>885</v>
      </c>
      <c r="F368" s="151">
        <v>25395</v>
      </c>
      <c r="G368" s="151"/>
      <c r="H368" s="151" t="s">
        <v>858</v>
      </c>
      <c r="I368" s="151" t="s">
        <v>888</v>
      </c>
      <c r="J368" s="151">
        <v>2</v>
      </c>
      <c r="K368" s="152">
        <v>1.3</v>
      </c>
      <c r="L368" s="347" t="s">
        <v>245</v>
      </c>
      <c r="M368" s="153">
        <f t="shared" si="29"/>
        <v>3200</v>
      </c>
      <c r="N368" s="348" t="s">
        <v>246</v>
      </c>
      <c r="O368" s="154">
        <f t="shared" si="26"/>
        <v>1</v>
      </c>
      <c r="Q368" s="155" t="str">
        <f t="shared" si="27"/>
        <v>Havenlogistiek 23155 (Medewerker havenlogistiek)</v>
      </c>
    </row>
    <row r="369" spans="1:17" s="155" customFormat="1" ht="20.100000000000001" customHeight="1">
      <c r="A369" s="155">
        <f t="shared" si="25"/>
        <v>25396</v>
      </c>
      <c r="B369" s="148" t="str">
        <f t="shared" si="28"/>
        <v xml:space="preserve"> 7907</v>
      </c>
      <c r="C369" s="149">
        <v>23156</v>
      </c>
      <c r="D369" s="150">
        <v>1.3</v>
      </c>
      <c r="E369" s="151" t="s">
        <v>889</v>
      </c>
      <c r="F369" s="151">
        <v>25396</v>
      </c>
      <c r="G369" s="151"/>
      <c r="H369" s="151" t="s">
        <v>858</v>
      </c>
      <c r="I369" s="151" t="s">
        <v>890</v>
      </c>
      <c r="J369" s="151">
        <v>4</v>
      </c>
      <c r="K369" s="152">
        <v>1.8</v>
      </c>
      <c r="L369" s="347" t="s">
        <v>250</v>
      </c>
      <c r="M369" s="153">
        <f t="shared" si="29"/>
        <v>6400</v>
      </c>
      <c r="N369" s="348" t="s">
        <v>246</v>
      </c>
      <c r="O369" s="154">
        <f t="shared" si="26"/>
        <v>1</v>
      </c>
      <c r="Q369" s="155" t="str">
        <f t="shared" si="27"/>
        <v>Havenoperaties 23156 (Coördinator Havenoperaties)</v>
      </c>
    </row>
    <row r="370" spans="1:17" s="155" customFormat="1" ht="20.100000000000001" customHeight="1">
      <c r="A370" s="155">
        <f t="shared" si="25"/>
        <v>25397</v>
      </c>
      <c r="B370" s="148" t="str">
        <f t="shared" si="28"/>
        <v xml:space="preserve"> 7907</v>
      </c>
      <c r="C370" s="149">
        <v>23156</v>
      </c>
      <c r="D370" s="150"/>
      <c r="E370" s="151" t="s">
        <v>889</v>
      </c>
      <c r="F370" s="151">
        <v>25397</v>
      </c>
      <c r="G370" s="151"/>
      <c r="H370" s="151" t="s">
        <v>858</v>
      </c>
      <c r="I370" s="151" t="s">
        <v>891</v>
      </c>
      <c r="J370" s="151">
        <v>3</v>
      </c>
      <c r="K370" s="152">
        <v>1.3</v>
      </c>
      <c r="L370" s="347" t="s">
        <v>248</v>
      </c>
      <c r="M370" s="153">
        <f t="shared" si="29"/>
        <v>4800</v>
      </c>
      <c r="N370" s="348" t="s">
        <v>246</v>
      </c>
      <c r="O370" s="154">
        <f t="shared" si="26"/>
        <v>1</v>
      </c>
      <c r="Q370" s="155" t="str">
        <f t="shared" si="27"/>
        <v>Havenoperaties 23156 (Gevorderd medewerker Havenoperaties)</v>
      </c>
    </row>
    <row r="371" spans="1:17" s="155" customFormat="1" ht="20.100000000000001" customHeight="1">
      <c r="A371" s="155">
        <f t="shared" si="25"/>
        <v>25398</v>
      </c>
      <c r="B371" s="148" t="str">
        <f t="shared" si="28"/>
        <v xml:space="preserve"> 7907</v>
      </c>
      <c r="C371" s="149">
        <v>23156</v>
      </c>
      <c r="D371" s="150"/>
      <c r="E371" s="151" t="s">
        <v>889</v>
      </c>
      <c r="F371" s="151">
        <v>25398</v>
      </c>
      <c r="G371" s="151"/>
      <c r="H371" s="151" t="s">
        <v>858</v>
      </c>
      <c r="I371" s="151" t="s">
        <v>892</v>
      </c>
      <c r="J371" s="151">
        <v>2</v>
      </c>
      <c r="K371" s="152">
        <v>1.3</v>
      </c>
      <c r="L371" s="347" t="s">
        <v>245</v>
      </c>
      <c r="M371" s="153">
        <f t="shared" si="29"/>
        <v>3200</v>
      </c>
      <c r="N371" s="348" t="s">
        <v>246</v>
      </c>
      <c r="O371" s="154">
        <f t="shared" si="26"/>
        <v>1</v>
      </c>
      <c r="Q371" s="155" t="str">
        <f t="shared" si="27"/>
        <v>Havenoperaties 23156 (Medewerker Havenoperaties)</v>
      </c>
    </row>
    <row r="372" spans="1:17" s="155" customFormat="1" ht="20.100000000000001" customHeight="1">
      <c r="A372" s="155">
        <f t="shared" si="25"/>
        <v>25399</v>
      </c>
      <c r="B372" s="148" t="str">
        <f t="shared" si="28"/>
        <v xml:space="preserve"> 7911</v>
      </c>
      <c r="C372" s="149">
        <v>23157</v>
      </c>
      <c r="D372" s="150">
        <v>1.1000000000000001</v>
      </c>
      <c r="E372" s="151" t="s">
        <v>893</v>
      </c>
      <c r="F372" s="151">
        <v>25399</v>
      </c>
      <c r="G372" s="151"/>
      <c r="H372" s="151" t="s">
        <v>894</v>
      </c>
      <c r="I372" s="151" t="s">
        <v>895</v>
      </c>
      <c r="J372" s="151">
        <v>3</v>
      </c>
      <c r="K372" s="152">
        <v>1.1000000000000001</v>
      </c>
      <c r="L372" s="347" t="s">
        <v>248</v>
      </c>
      <c r="M372" s="153">
        <f t="shared" si="29"/>
        <v>4800</v>
      </c>
      <c r="N372" s="348" t="s">
        <v>246</v>
      </c>
      <c r="O372" s="154">
        <f t="shared" si="26"/>
        <v>1</v>
      </c>
      <c r="Q372" s="155" t="str">
        <f t="shared" si="27"/>
        <v>Haarverzorging 23157 (Allround Kapper)</v>
      </c>
    </row>
    <row r="373" spans="1:17" s="155" customFormat="1" ht="20.100000000000001" customHeight="1">
      <c r="A373" s="155">
        <f t="shared" si="25"/>
        <v>25400</v>
      </c>
      <c r="B373" s="148" t="str">
        <f t="shared" si="28"/>
        <v xml:space="preserve"> 7911</v>
      </c>
      <c r="C373" s="149">
        <v>23157</v>
      </c>
      <c r="D373" s="150"/>
      <c r="E373" s="151" t="s">
        <v>893</v>
      </c>
      <c r="F373" s="151">
        <v>25400</v>
      </c>
      <c r="G373" s="151"/>
      <c r="H373" s="151" t="s">
        <v>894</v>
      </c>
      <c r="I373" s="151" t="s">
        <v>896</v>
      </c>
      <c r="J373" s="151">
        <v>2</v>
      </c>
      <c r="K373" s="152">
        <v>1.1000000000000001</v>
      </c>
      <c r="L373" s="347" t="s">
        <v>245</v>
      </c>
      <c r="M373" s="153">
        <f t="shared" si="29"/>
        <v>3200</v>
      </c>
      <c r="N373" s="348" t="s">
        <v>246</v>
      </c>
      <c r="O373" s="154">
        <f t="shared" si="26"/>
        <v>1</v>
      </c>
      <c r="Q373" s="155" t="str">
        <f t="shared" si="27"/>
        <v>Haarverzorging 23157 (Kapper)</v>
      </c>
    </row>
    <row r="374" spans="1:17" s="155" customFormat="1" ht="20.100000000000001" customHeight="1">
      <c r="A374" s="155">
        <f t="shared" si="25"/>
        <v>25401</v>
      </c>
      <c r="B374" s="148" t="str">
        <f t="shared" si="28"/>
        <v xml:space="preserve"> 7911</v>
      </c>
      <c r="C374" s="149">
        <v>23157</v>
      </c>
      <c r="D374" s="150"/>
      <c r="E374" s="151" t="s">
        <v>893</v>
      </c>
      <c r="F374" s="151">
        <v>25401</v>
      </c>
      <c r="G374" s="151"/>
      <c r="H374" s="151" t="s">
        <v>894</v>
      </c>
      <c r="I374" s="151" t="s">
        <v>897</v>
      </c>
      <c r="J374" s="151">
        <v>4</v>
      </c>
      <c r="K374" s="152">
        <v>1.1000000000000001</v>
      </c>
      <c r="L374" s="347" t="s">
        <v>250</v>
      </c>
      <c r="M374" s="153">
        <f t="shared" si="29"/>
        <v>6400</v>
      </c>
      <c r="N374" s="348" t="s">
        <v>246</v>
      </c>
      <c r="O374" s="154">
        <f t="shared" si="26"/>
        <v>1</v>
      </c>
      <c r="Q374" s="155" t="str">
        <f t="shared" si="27"/>
        <v>Haarverzorging 23157 (Salonmanager)</v>
      </c>
    </row>
    <row r="375" spans="1:17" s="155" customFormat="1" ht="20.100000000000001" customHeight="1">
      <c r="A375" s="155">
        <f t="shared" si="25"/>
        <v>25402</v>
      </c>
      <c r="B375" s="148" t="str">
        <f t="shared" si="28"/>
        <v xml:space="preserve"> 7911</v>
      </c>
      <c r="C375" s="149">
        <v>23158</v>
      </c>
      <c r="D375" s="150">
        <v>1.1000000000000001</v>
      </c>
      <c r="E375" s="151" t="s">
        <v>898</v>
      </c>
      <c r="F375" s="151">
        <v>25402</v>
      </c>
      <c r="G375" s="151"/>
      <c r="H375" s="151" t="s">
        <v>894</v>
      </c>
      <c r="I375" s="151" t="s">
        <v>899</v>
      </c>
      <c r="J375" s="151">
        <v>4</v>
      </c>
      <c r="K375" s="152">
        <v>1.1000000000000001</v>
      </c>
      <c r="L375" s="347" t="s">
        <v>250</v>
      </c>
      <c r="M375" s="153">
        <f t="shared" si="29"/>
        <v>6400</v>
      </c>
      <c r="N375" s="348" t="s">
        <v>246</v>
      </c>
      <c r="O375" s="154">
        <f t="shared" si="26"/>
        <v>1</v>
      </c>
      <c r="Q375" s="155" t="str">
        <f t="shared" si="27"/>
        <v>Make-up Art 23158 (Allround Grimeur)</v>
      </c>
    </row>
    <row r="376" spans="1:17" s="155" customFormat="1" ht="20.100000000000001" customHeight="1">
      <c r="A376" s="155">
        <f t="shared" si="25"/>
        <v>25403</v>
      </c>
      <c r="B376" s="148" t="str">
        <f t="shared" si="28"/>
        <v xml:space="preserve"> 7911</v>
      </c>
      <c r="C376" s="149">
        <v>23159</v>
      </c>
      <c r="D376" s="150">
        <v>1.1000000000000001</v>
      </c>
      <c r="E376" s="151" t="s">
        <v>900</v>
      </c>
      <c r="F376" s="151">
        <v>25403</v>
      </c>
      <c r="G376" s="151"/>
      <c r="H376" s="151" t="s">
        <v>894</v>
      </c>
      <c r="I376" s="151" t="s">
        <v>901</v>
      </c>
      <c r="J376" s="151">
        <v>4</v>
      </c>
      <c r="K376" s="152">
        <v>1.1000000000000001</v>
      </c>
      <c r="L376" s="347" t="s">
        <v>250</v>
      </c>
      <c r="M376" s="153">
        <f t="shared" si="29"/>
        <v>6400</v>
      </c>
      <c r="N376" s="348" t="s">
        <v>246</v>
      </c>
      <c r="O376" s="154">
        <f t="shared" si="26"/>
        <v>1</v>
      </c>
      <c r="Q376" s="155" t="str">
        <f t="shared" si="27"/>
        <v>Schoonheidsverzorging 23159 (Allround Schoonheidsspecialist)</v>
      </c>
    </row>
    <row r="377" spans="1:17" s="155" customFormat="1" ht="20.100000000000001" customHeight="1">
      <c r="A377" s="155">
        <f t="shared" si="25"/>
        <v>25404</v>
      </c>
      <c r="B377" s="148" t="str">
        <f t="shared" si="28"/>
        <v xml:space="preserve"> 7911</v>
      </c>
      <c r="C377" s="149">
        <v>23159</v>
      </c>
      <c r="D377" s="150"/>
      <c r="E377" s="151" t="s">
        <v>900</v>
      </c>
      <c r="F377" s="151">
        <v>25404</v>
      </c>
      <c r="G377" s="151"/>
      <c r="H377" s="151" t="s">
        <v>894</v>
      </c>
      <c r="I377" s="151" t="s">
        <v>902</v>
      </c>
      <c r="J377" s="151">
        <v>3</v>
      </c>
      <c r="K377" s="152">
        <v>1.1000000000000001</v>
      </c>
      <c r="L377" s="347" t="s">
        <v>248</v>
      </c>
      <c r="M377" s="153">
        <f t="shared" si="29"/>
        <v>4800</v>
      </c>
      <c r="N377" s="348" t="s">
        <v>246</v>
      </c>
      <c r="O377" s="154">
        <f t="shared" si="26"/>
        <v>1</v>
      </c>
      <c r="Q377" s="155" t="str">
        <f t="shared" si="27"/>
        <v>Schoonheidsverzorging 23159 (Schoonheidsspecialist)</v>
      </c>
    </row>
    <row r="378" spans="1:17" s="155" customFormat="1" ht="20.100000000000001" customHeight="1">
      <c r="A378" s="155">
        <f t="shared" si="25"/>
        <v>25405</v>
      </c>
      <c r="B378" s="148" t="str">
        <f t="shared" si="28"/>
        <v xml:space="preserve"> 7911</v>
      </c>
      <c r="C378" s="149">
        <v>23160</v>
      </c>
      <c r="D378" s="150">
        <v>1.1000000000000001</v>
      </c>
      <c r="E378" s="151" t="s">
        <v>903</v>
      </c>
      <c r="F378" s="151">
        <v>25405</v>
      </c>
      <c r="G378" s="151"/>
      <c r="H378" s="151" t="s">
        <v>894</v>
      </c>
      <c r="I378" s="151" t="s">
        <v>904</v>
      </c>
      <c r="J378" s="151">
        <v>4</v>
      </c>
      <c r="K378" s="152">
        <v>1.1000000000000001</v>
      </c>
      <c r="L378" s="347" t="s">
        <v>250</v>
      </c>
      <c r="M378" s="153">
        <f t="shared" si="29"/>
        <v>6400</v>
      </c>
      <c r="N378" s="348" t="s">
        <v>246</v>
      </c>
      <c r="O378" s="154">
        <f t="shared" si="26"/>
        <v>1</v>
      </c>
      <c r="Q378" s="155" t="str">
        <f t="shared" si="27"/>
        <v>Voetzorg 23160 (Medisch Pedicure)</v>
      </c>
    </row>
    <row r="379" spans="1:17" s="155" customFormat="1" ht="20.100000000000001" customHeight="1">
      <c r="A379" s="155">
        <f t="shared" si="25"/>
        <v>25406</v>
      </c>
      <c r="B379" s="148" t="str">
        <f t="shared" si="28"/>
        <v xml:space="preserve"> 7911</v>
      </c>
      <c r="C379" s="149">
        <v>23160</v>
      </c>
      <c r="D379" s="150"/>
      <c r="E379" s="151" t="s">
        <v>903</v>
      </c>
      <c r="F379" s="151">
        <v>25406</v>
      </c>
      <c r="G379" s="151"/>
      <c r="H379" s="151" t="s">
        <v>894</v>
      </c>
      <c r="I379" s="151" t="s">
        <v>905</v>
      </c>
      <c r="J379" s="151">
        <v>3</v>
      </c>
      <c r="K379" s="152">
        <v>1.1000000000000001</v>
      </c>
      <c r="L379" s="347" t="s">
        <v>248</v>
      </c>
      <c r="M379" s="153">
        <f t="shared" si="29"/>
        <v>4800</v>
      </c>
      <c r="N379" s="348" t="s">
        <v>246</v>
      </c>
      <c r="O379" s="154">
        <f t="shared" si="26"/>
        <v>1</v>
      </c>
      <c r="Q379" s="155" t="str">
        <f t="shared" si="27"/>
        <v>Voetzorg 23160 (Pedicure)</v>
      </c>
    </row>
    <row r="380" spans="1:17" s="155" customFormat="1" ht="20.100000000000001" customHeight="1">
      <c r="A380" s="155">
        <f t="shared" si="25"/>
        <v>25407</v>
      </c>
      <c r="B380" s="148" t="str">
        <f t="shared" si="28"/>
        <v xml:space="preserve"> 7910</v>
      </c>
      <c r="C380" s="149">
        <v>23161</v>
      </c>
      <c r="D380" s="150">
        <v>1</v>
      </c>
      <c r="E380" s="151" t="s">
        <v>906</v>
      </c>
      <c r="F380" s="151">
        <v>25407</v>
      </c>
      <c r="G380" s="151"/>
      <c r="H380" s="151" t="s">
        <v>907</v>
      </c>
      <c r="I380" s="151" t="s">
        <v>908</v>
      </c>
      <c r="J380" s="151">
        <v>2</v>
      </c>
      <c r="K380" s="152">
        <v>1</v>
      </c>
      <c r="L380" s="347" t="s">
        <v>245</v>
      </c>
      <c r="M380" s="153">
        <f t="shared" si="29"/>
        <v>3200</v>
      </c>
      <c r="N380" s="348" t="s">
        <v>246</v>
      </c>
      <c r="O380" s="154">
        <f t="shared" si="26"/>
        <v>1</v>
      </c>
      <c r="Q380" s="155" t="str">
        <f t="shared" si="27"/>
        <v>Particuliere beveiliging 23161 (Beveiliger)</v>
      </c>
    </row>
    <row r="381" spans="1:17" s="155" customFormat="1" ht="20.100000000000001" customHeight="1">
      <c r="A381" s="155">
        <f t="shared" si="25"/>
        <v>25408</v>
      </c>
      <c r="B381" s="148" t="str">
        <f t="shared" si="28"/>
        <v xml:space="preserve"> 7910</v>
      </c>
      <c r="C381" s="149">
        <v>23161</v>
      </c>
      <c r="D381" s="150"/>
      <c r="E381" s="151" t="s">
        <v>906</v>
      </c>
      <c r="F381" s="151">
        <v>25408</v>
      </c>
      <c r="G381" s="151"/>
      <c r="H381" s="151" t="s">
        <v>907</v>
      </c>
      <c r="I381" s="151" t="s">
        <v>909</v>
      </c>
      <c r="J381" s="151">
        <v>3</v>
      </c>
      <c r="K381" s="152">
        <v>1</v>
      </c>
      <c r="L381" s="347" t="s">
        <v>248</v>
      </c>
      <c r="M381" s="153">
        <f t="shared" si="29"/>
        <v>4800</v>
      </c>
      <c r="N381" s="348" t="s">
        <v>246</v>
      </c>
      <c r="O381" s="154">
        <f t="shared" si="26"/>
        <v>1</v>
      </c>
      <c r="Q381" s="155" t="str">
        <f t="shared" si="27"/>
        <v>Particuliere beveiliging 23161 (Coördinator beveiliging)</v>
      </c>
    </row>
    <row r="382" spans="1:17" s="155" customFormat="1" ht="20.100000000000001" customHeight="1">
      <c r="A382" s="155">
        <f t="shared" si="25"/>
        <v>25409</v>
      </c>
      <c r="B382" s="148" t="str">
        <f t="shared" si="28"/>
        <v xml:space="preserve"> 7910</v>
      </c>
      <c r="C382" s="149">
        <v>23162</v>
      </c>
      <c r="D382" s="150">
        <v>1</v>
      </c>
      <c r="E382" s="151" t="s">
        <v>910</v>
      </c>
      <c r="F382" s="151">
        <v>25409</v>
      </c>
      <c r="G382" s="151"/>
      <c r="H382" s="151" t="s">
        <v>907</v>
      </c>
      <c r="I382" s="151" t="s">
        <v>911</v>
      </c>
      <c r="J382" s="151">
        <v>3</v>
      </c>
      <c r="K382" s="152">
        <v>1</v>
      </c>
      <c r="L382" s="347" t="s">
        <v>248</v>
      </c>
      <c r="M382" s="153">
        <f t="shared" si="29"/>
        <v>4800</v>
      </c>
      <c r="N382" s="348" t="s">
        <v>246</v>
      </c>
      <c r="O382" s="154">
        <f t="shared" si="26"/>
        <v>1</v>
      </c>
      <c r="Q382" s="155" t="str">
        <f t="shared" si="27"/>
        <v>Publieke veiligheid 23162 (Handhaver toezicht en veiligheid)</v>
      </c>
    </row>
    <row r="383" spans="1:17" s="155" customFormat="1" ht="20.100000000000001" customHeight="1">
      <c r="A383" s="155">
        <f t="shared" si="25"/>
        <v>25410</v>
      </c>
      <c r="B383" s="148" t="str">
        <f t="shared" si="28"/>
        <v xml:space="preserve"> 7910</v>
      </c>
      <c r="C383" s="149">
        <v>23162</v>
      </c>
      <c r="D383" s="150"/>
      <c r="E383" s="151" t="s">
        <v>910</v>
      </c>
      <c r="F383" s="151">
        <v>25410</v>
      </c>
      <c r="G383" s="151"/>
      <c r="H383" s="151" t="s">
        <v>907</v>
      </c>
      <c r="I383" s="151" t="s">
        <v>912</v>
      </c>
      <c r="J383" s="151">
        <v>2</v>
      </c>
      <c r="K383" s="152">
        <v>1</v>
      </c>
      <c r="L383" s="347" t="s">
        <v>245</v>
      </c>
      <c r="M383" s="153">
        <f t="shared" si="29"/>
        <v>3200</v>
      </c>
      <c r="N383" s="348" t="s">
        <v>246</v>
      </c>
      <c r="O383" s="154">
        <f t="shared" si="26"/>
        <v>1</v>
      </c>
      <c r="Q383" s="155" t="str">
        <f t="shared" si="27"/>
        <v>Publieke veiligheid 23162 (Medewerker toezicht en veiligheid)</v>
      </c>
    </row>
    <row r="384" spans="1:17" s="155" customFormat="1" ht="20.100000000000001" customHeight="1">
      <c r="A384" s="155">
        <f t="shared" si="25"/>
        <v>25411</v>
      </c>
      <c r="B384" s="148" t="str">
        <f t="shared" si="28"/>
        <v xml:space="preserve"> 7910</v>
      </c>
      <c r="C384" s="149">
        <v>23163</v>
      </c>
      <c r="D384" s="150">
        <v>1.5</v>
      </c>
      <c r="E384" s="151" t="s">
        <v>913</v>
      </c>
      <c r="F384" s="151">
        <v>25411</v>
      </c>
      <c r="G384" s="151"/>
      <c r="H384" s="151" t="s">
        <v>907</v>
      </c>
      <c r="I384" s="151" t="s">
        <v>914</v>
      </c>
      <c r="J384" s="151">
        <v>4</v>
      </c>
      <c r="K384" s="152">
        <v>1.5</v>
      </c>
      <c r="L384" s="347" t="s">
        <v>250</v>
      </c>
      <c r="M384" s="153">
        <f t="shared" si="29"/>
        <v>6400</v>
      </c>
      <c r="N384" s="348" t="s">
        <v>246</v>
      </c>
      <c r="O384" s="154">
        <f t="shared" si="26"/>
        <v>1</v>
      </c>
      <c r="Q384" s="155" t="str">
        <f t="shared" si="27"/>
        <v>Sport en Bewegen 23163 (Coördinator buurt, onderwijs en sport)</v>
      </c>
    </row>
    <row r="385" spans="1:17" s="155" customFormat="1" ht="20.100000000000001" customHeight="1">
      <c r="A385" s="155">
        <f t="shared" si="25"/>
        <v>25412</v>
      </c>
      <c r="B385" s="148" t="str">
        <f t="shared" si="28"/>
        <v xml:space="preserve"> 7910</v>
      </c>
      <c r="C385" s="149">
        <v>23163</v>
      </c>
      <c r="D385" s="150"/>
      <c r="E385" s="151" t="s">
        <v>913</v>
      </c>
      <c r="F385" s="151">
        <v>25412</v>
      </c>
      <c r="G385" s="151"/>
      <c r="H385" s="151" t="s">
        <v>907</v>
      </c>
      <c r="I385" s="151" t="s">
        <v>915</v>
      </c>
      <c r="J385" s="151">
        <v>4</v>
      </c>
      <c r="K385" s="152">
        <v>1.5</v>
      </c>
      <c r="L385" s="347" t="s">
        <v>250</v>
      </c>
      <c r="M385" s="153">
        <f t="shared" si="29"/>
        <v>6400</v>
      </c>
      <c r="N385" s="348" t="s">
        <v>246</v>
      </c>
      <c r="O385" s="154">
        <f t="shared" si="26"/>
        <v>1</v>
      </c>
      <c r="Q385" s="155" t="str">
        <f t="shared" si="27"/>
        <v>Sport en Bewegen 23163 (Coördinator sport- en bewegingsagogie)</v>
      </c>
    </row>
    <row r="386" spans="1:17" s="155" customFormat="1" ht="20.100000000000001" customHeight="1">
      <c r="A386" s="155">
        <f t="shared" si="25"/>
        <v>25413</v>
      </c>
      <c r="B386" s="148" t="str">
        <f t="shared" si="28"/>
        <v xml:space="preserve"> 7910</v>
      </c>
      <c r="C386" s="149">
        <v>23163</v>
      </c>
      <c r="D386" s="150"/>
      <c r="E386" s="151" t="s">
        <v>913</v>
      </c>
      <c r="F386" s="151">
        <v>25413</v>
      </c>
      <c r="G386" s="151"/>
      <c r="H386" s="151" t="s">
        <v>907</v>
      </c>
      <c r="I386" s="151" t="s">
        <v>916</v>
      </c>
      <c r="J386" s="151">
        <v>4</v>
      </c>
      <c r="K386" s="152">
        <v>1.5</v>
      </c>
      <c r="L386" s="347" t="s">
        <v>250</v>
      </c>
      <c r="M386" s="153">
        <f t="shared" si="29"/>
        <v>6400</v>
      </c>
      <c r="N386" s="348" t="s">
        <v>246</v>
      </c>
      <c r="O386" s="154">
        <f t="shared" si="26"/>
        <v>1</v>
      </c>
      <c r="Q386" s="155" t="str">
        <f t="shared" si="27"/>
        <v>Sport en Bewegen 23163 (Coördinator sport, bewegen en gezondheid)</v>
      </c>
    </row>
    <row r="387" spans="1:17" s="155" customFormat="1" ht="20.100000000000001" customHeight="1">
      <c r="A387" s="155">
        <f t="shared" ref="A387:A450" si="30">F387</f>
        <v>25414</v>
      </c>
      <c r="B387" s="148" t="str">
        <f t="shared" si="28"/>
        <v xml:space="preserve"> 7910</v>
      </c>
      <c r="C387" s="149">
        <v>23163</v>
      </c>
      <c r="D387" s="150"/>
      <c r="E387" s="151" t="s">
        <v>913</v>
      </c>
      <c r="F387" s="151">
        <v>25414</v>
      </c>
      <c r="G387" s="151"/>
      <c r="H387" s="151" t="s">
        <v>907</v>
      </c>
      <c r="I387" s="151" t="s">
        <v>917</v>
      </c>
      <c r="J387" s="151">
        <v>4</v>
      </c>
      <c r="K387" s="152">
        <v>1.5</v>
      </c>
      <c r="L387" s="347" t="s">
        <v>250</v>
      </c>
      <c r="M387" s="153">
        <f t="shared" si="29"/>
        <v>6400</v>
      </c>
      <c r="N387" s="348" t="s">
        <v>246</v>
      </c>
      <c r="O387" s="154">
        <f t="shared" ref="O387:O450" si="31">COUNTIF($F$3:$F$505,F387)</f>
        <v>1</v>
      </c>
      <c r="Q387" s="155" t="str">
        <f t="shared" ref="Q387:Q450" si="32">CONCATENATE(E387," ", C387," ","(",I387,")")</f>
        <v>Sport en Bewegen 23163 (Coördinator sportinstructie, training en coaching)</v>
      </c>
    </row>
    <row r="388" spans="1:17" s="155" customFormat="1" ht="20.100000000000001" customHeight="1">
      <c r="A388" s="155">
        <f t="shared" si="30"/>
        <v>25415</v>
      </c>
      <c r="B388" s="148" t="str">
        <f t="shared" ref="B388:B451" si="33">MID(H388,LEN(H388)-5,5)</f>
        <v xml:space="preserve"> 7910</v>
      </c>
      <c r="C388" s="149">
        <v>23163</v>
      </c>
      <c r="D388" s="150"/>
      <c r="E388" s="151" t="s">
        <v>913</v>
      </c>
      <c r="F388" s="151">
        <v>25415</v>
      </c>
      <c r="G388" s="151"/>
      <c r="H388" s="151" t="s">
        <v>907</v>
      </c>
      <c r="I388" s="151" t="s">
        <v>918</v>
      </c>
      <c r="J388" s="151">
        <v>3</v>
      </c>
      <c r="K388" s="152">
        <v>1.5</v>
      </c>
      <c r="L388" s="347" t="s">
        <v>248</v>
      </c>
      <c r="M388" s="153">
        <f t="shared" ref="M388:M451" si="34">J388*1600</f>
        <v>4800</v>
      </c>
      <c r="N388" s="348" t="s">
        <v>246</v>
      </c>
      <c r="O388" s="154">
        <f t="shared" si="31"/>
        <v>1</v>
      </c>
      <c r="Q388" s="155" t="str">
        <f t="shared" si="32"/>
        <v>Sport en Bewegen 23163 (Sport- en bewegingsleider)</v>
      </c>
    </row>
    <row r="389" spans="1:17" s="155" customFormat="1" ht="20.100000000000001" customHeight="1">
      <c r="A389" s="155">
        <f t="shared" si="30"/>
        <v>25416</v>
      </c>
      <c r="B389" s="148" t="str">
        <f t="shared" si="33"/>
        <v xml:space="preserve"> 7910</v>
      </c>
      <c r="C389" s="149">
        <v>23164</v>
      </c>
      <c r="D389" s="150">
        <v>1</v>
      </c>
      <c r="E389" s="151" t="s">
        <v>919</v>
      </c>
      <c r="F389" s="151">
        <v>25416</v>
      </c>
      <c r="G389" s="151"/>
      <c r="H389" s="151" t="s">
        <v>907</v>
      </c>
      <c r="I389" s="151" t="s">
        <v>920</v>
      </c>
      <c r="J389" s="151">
        <v>2</v>
      </c>
      <c r="K389" s="152">
        <v>1</v>
      </c>
      <c r="L389" s="347" t="s">
        <v>245</v>
      </c>
      <c r="M389" s="153">
        <f t="shared" si="34"/>
        <v>3200</v>
      </c>
      <c r="N389" s="348" t="s">
        <v>246</v>
      </c>
      <c r="O389" s="154">
        <f t="shared" si="31"/>
        <v>1</v>
      </c>
      <c r="Q389" s="155" t="str">
        <f t="shared" si="32"/>
        <v>Veiligheid en vakmanschap 23164 (Aankomend medewerker grondoptreden)</v>
      </c>
    </row>
    <row r="390" spans="1:17" s="155" customFormat="1" ht="20.100000000000001" customHeight="1">
      <c r="A390" s="155">
        <f t="shared" si="30"/>
        <v>25417</v>
      </c>
      <c r="B390" s="148" t="str">
        <f t="shared" si="33"/>
        <v xml:space="preserve"> 7910</v>
      </c>
      <c r="C390" s="149">
        <v>23164</v>
      </c>
      <c r="D390" s="150"/>
      <c r="E390" s="151" t="s">
        <v>919</v>
      </c>
      <c r="F390" s="151">
        <v>25417</v>
      </c>
      <c r="G390" s="151"/>
      <c r="H390" s="151" t="s">
        <v>907</v>
      </c>
      <c r="I390" s="151" t="s">
        <v>921</v>
      </c>
      <c r="J390" s="151">
        <v>2</v>
      </c>
      <c r="K390" s="152">
        <v>1</v>
      </c>
      <c r="L390" s="347" t="s">
        <v>245</v>
      </c>
      <c r="M390" s="153">
        <f t="shared" si="34"/>
        <v>3200</v>
      </c>
      <c r="N390" s="348" t="s">
        <v>246</v>
      </c>
      <c r="O390" s="154">
        <f t="shared" si="31"/>
        <v>1</v>
      </c>
      <c r="Q390" s="155" t="str">
        <f t="shared" si="32"/>
        <v>Veiligheid en vakmanschap 23164 (Aankomend medewerker maritiem)</v>
      </c>
    </row>
    <row r="391" spans="1:17" s="155" customFormat="1" ht="20.100000000000001" customHeight="1">
      <c r="A391" s="155">
        <f t="shared" si="30"/>
        <v>25418</v>
      </c>
      <c r="B391" s="148" t="str">
        <f t="shared" si="33"/>
        <v xml:space="preserve"> 7910</v>
      </c>
      <c r="C391" s="149">
        <v>23164</v>
      </c>
      <c r="D391" s="150"/>
      <c r="E391" s="151" t="s">
        <v>919</v>
      </c>
      <c r="F391" s="151">
        <v>25418</v>
      </c>
      <c r="G391" s="151"/>
      <c r="H391" s="151" t="s">
        <v>907</v>
      </c>
      <c r="I391" s="151" t="s">
        <v>922</v>
      </c>
      <c r="J391" s="151">
        <v>3</v>
      </c>
      <c r="K391" s="152">
        <v>1</v>
      </c>
      <c r="L391" s="347" t="s">
        <v>248</v>
      </c>
      <c r="M391" s="153">
        <f t="shared" si="34"/>
        <v>4800</v>
      </c>
      <c r="N391" s="348" t="s">
        <v>246</v>
      </c>
      <c r="O391" s="154">
        <f t="shared" si="31"/>
        <v>1</v>
      </c>
      <c r="Q391" s="155" t="str">
        <f t="shared" si="32"/>
        <v>Veiligheid en vakmanschap 23164 (Aankomend onderofficier grondoptreden)</v>
      </c>
    </row>
    <row r="392" spans="1:17" s="155" customFormat="1" ht="20.100000000000001" customHeight="1">
      <c r="A392" s="155">
        <f t="shared" si="30"/>
        <v>25419</v>
      </c>
      <c r="B392" s="148" t="str">
        <f t="shared" si="33"/>
        <v xml:space="preserve"> 7910</v>
      </c>
      <c r="C392" s="149">
        <v>23164</v>
      </c>
      <c r="D392" s="150"/>
      <c r="E392" s="151" t="s">
        <v>919</v>
      </c>
      <c r="F392" s="151">
        <v>25419</v>
      </c>
      <c r="G392" s="151"/>
      <c r="H392" s="151" t="s">
        <v>907</v>
      </c>
      <c r="I392" s="151" t="s">
        <v>923</v>
      </c>
      <c r="J392" s="151">
        <v>3</v>
      </c>
      <c r="K392" s="152">
        <v>1</v>
      </c>
      <c r="L392" s="347" t="s">
        <v>248</v>
      </c>
      <c r="M392" s="153">
        <f t="shared" si="34"/>
        <v>4800</v>
      </c>
      <c r="N392" s="348" t="s">
        <v>246</v>
      </c>
      <c r="O392" s="154">
        <f t="shared" si="31"/>
        <v>1</v>
      </c>
      <c r="Q392" s="155" t="str">
        <f t="shared" si="32"/>
        <v>Veiligheid en vakmanschap 23164 (Aankomend onderofficier maritiem)</v>
      </c>
    </row>
    <row r="393" spans="1:17" s="155" customFormat="1" ht="20.100000000000001" customHeight="1">
      <c r="A393" s="155">
        <f t="shared" si="30"/>
        <v>25420</v>
      </c>
      <c r="B393" s="148" t="str">
        <f t="shared" si="33"/>
        <v xml:space="preserve"> 7916</v>
      </c>
      <c r="C393" s="149">
        <v>23165</v>
      </c>
      <c r="D393" s="150">
        <v>1.8</v>
      </c>
      <c r="E393" s="151" t="s">
        <v>924</v>
      </c>
      <c r="F393" s="151">
        <v>25420</v>
      </c>
      <c r="G393" s="151"/>
      <c r="H393" s="151" t="s">
        <v>925</v>
      </c>
      <c r="I393" s="151" t="s">
        <v>926</v>
      </c>
      <c r="J393" s="151">
        <v>4</v>
      </c>
      <c r="K393" s="152">
        <v>1.8</v>
      </c>
      <c r="L393" s="347" t="s">
        <v>250</v>
      </c>
      <c r="M393" s="153">
        <f t="shared" si="34"/>
        <v>6400</v>
      </c>
      <c r="N393" s="348" t="s">
        <v>246</v>
      </c>
      <c r="O393" s="154">
        <f t="shared" si="31"/>
        <v>1</v>
      </c>
      <c r="Q393" s="155" t="str">
        <f t="shared" si="32"/>
        <v>Vers: Leidinggeven &amp; ambacht 23165 (Ondernemer vers)</v>
      </c>
    </row>
    <row r="394" spans="1:17" s="155" customFormat="1" ht="20.100000000000001" customHeight="1">
      <c r="A394" s="155">
        <f t="shared" si="30"/>
        <v>25422</v>
      </c>
      <c r="B394" s="148" t="str">
        <f t="shared" si="33"/>
        <v xml:space="preserve"> 7916</v>
      </c>
      <c r="C394" s="149">
        <v>23191</v>
      </c>
      <c r="D394" s="150">
        <v>1.8</v>
      </c>
      <c r="E394" s="151" t="s">
        <v>927</v>
      </c>
      <c r="F394" s="151">
        <v>25422</v>
      </c>
      <c r="G394" s="151"/>
      <c r="H394" s="151" t="s">
        <v>925</v>
      </c>
      <c r="I394" s="151" t="s">
        <v>928</v>
      </c>
      <c r="J394" s="151">
        <v>4</v>
      </c>
      <c r="K394" s="152">
        <v>1.8</v>
      </c>
      <c r="L394" s="347" t="s">
        <v>250</v>
      </c>
      <c r="M394" s="153">
        <f t="shared" si="34"/>
        <v>6400</v>
      </c>
      <c r="N394" s="348" t="s">
        <v>246</v>
      </c>
      <c r="O394" s="154">
        <f t="shared" si="31"/>
        <v>1</v>
      </c>
      <c r="Q394" s="155" t="str">
        <f t="shared" si="32"/>
        <v>Vers: Leidinggeven &amp; industrie 23191 (Productieleider versindustrie)</v>
      </c>
    </row>
    <row r="395" spans="1:17" s="155" customFormat="1" ht="20.100000000000001" customHeight="1">
      <c r="A395" s="155">
        <f t="shared" si="30"/>
        <v>25423</v>
      </c>
      <c r="B395" s="148" t="str">
        <f t="shared" si="33"/>
        <v xml:space="preserve"> 7916</v>
      </c>
      <c r="C395" s="149">
        <v>23166</v>
      </c>
      <c r="D395" s="150">
        <v>1.8</v>
      </c>
      <c r="E395" s="151" t="s">
        <v>929</v>
      </c>
      <c r="F395" s="151">
        <v>25423</v>
      </c>
      <c r="G395" s="151"/>
      <c r="H395" s="151" t="s">
        <v>925</v>
      </c>
      <c r="I395" s="151" t="s">
        <v>930</v>
      </c>
      <c r="J395" s="151">
        <v>2</v>
      </c>
      <c r="K395" s="152">
        <v>1.8</v>
      </c>
      <c r="L395" s="347" t="s">
        <v>245</v>
      </c>
      <c r="M395" s="153">
        <f t="shared" si="34"/>
        <v>3200</v>
      </c>
      <c r="N395" s="348" t="s">
        <v>246</v>
      </c>
      <c r="O395" s="154">
        <f t="shared" si="31"/>
        <v>1</v>
      </c>
      <c r="Q395" s="155" t="str">
        <f t="shared" si="32"/>
        <v>Vers: Vakmanschap &amp; ambacht 23166 (Medewerker vers)</v>
      </c>
    </row>
    <row r="396" spans="1:17" s="155" customFormat="1" ht="20.100000000000001" customHeight="1">
      <c r="A396" s="155">
        <f t="shared" si="30"/>
        <v>25424</v>
      </c>
      <c r="B396" s="148" t="str">
        <f t="shared" si="33"/>
        <v xml:space="preserve"> 7916</v>
      </c>
      <c r="C396" s="149">
        <v>23166</v>
      </c>
      <c r="D396" s="150"/>
      <c r="E396" s="151" t="s">
        <v>929</v>
      </c>
      <c r="F396" s="151">
        <v>25424</v>
      </c>
      <c r="G396" s="151"/>
      <c r="H396" s="151" t="s">
        <v>925</v>
      </c>
      <c r="I396" s="151" t="s">
        <v>931</v>
      </c>
      <c r="J396" s="151">
        <v>3</v>
      </c>
      <c r="K396" s="152">
        <v>1.8</v>
      </c>
      <c r="L396" s="347" t="s">
        <v>248</v>
      </c>
      <c r="M396" s="153">
        <f t="shared" si="34"/>
        <v>4800</v>
      </c>
      <c r="N396" s="348" t="s">
        <v>246</v>
      </c>
      <c r="O396" s="154">
        <f t="shared" si="31"/>
        <v>1</v>
      </c>
      <c r="Q396" s="155" t="str">
        <f t="shared" si="32"/>
        <v>Vers: Vakmanschap &amp; ambacht 23166 (Slager-traiteur)</v>
      </c>
    </row>
    <row r="397" spans="1:17" s="155" customFormat="1" ht="20.100000000000001" customHeight="1">
      <c r="A397" s="155">
        <f t="shared" si="30"/>
        <v>25425</v>
      </c>
      <c r="B397" s="148" t="str">
        <f t="shared" si="33"/>
        <v xml:space="preserve"> 7916</v>
      </c>
      <c r="C397" s="149">
        <v>23166</v>
      </c>
      <c r="D397" s="150"/>
      <c r="E397" s="151" t="s">
        <v>929</v>
      </c>
      <c r="F397" s="151">
        <v>25425</v>
      </c>
      <c r="G397" s="151"/>
      <c r="H397" s="151" t="s">
        <v>925</v>
      </c>
      <c r="I397" s="151" t="s">
        <v>932</v>
      </c>
      <c r="J397" s="151">
        <v>3</v>
      </c>
      <c r="K397" s="152">
        <v>1.8</v>
      </c>
      <c r="L397" s="347" t="s">
        <v>248</v>
      </c>
      <c r="M397" s="153">
        <f t="shared" si="34"/>
        <v>4800</v>
      </c>
      <c r="N397" s="348" t="s">
        <v>246</v>
      </c>
      <c r="O397" s="154">
        <f t="shared" si="31"/>
        <v>1</v>
      </c>
      <c r="Q397" s="155" t="str">
        <f t="shared" si="32"/>
        <v>Vers: Vakmanschap &amp; ambacht 23166 (Vakbekwaam medewerker vers)</v>
      </c>
    </row>
    <row r="398" spans="1:17" s="155" customFormat="1" ht="20.100000000000001" customHeight="1">
      <c r="A398" s="155">
        <f t="shared" si="30"/>
        <v>25426</v>
      </c>
      <c r="B398" s="148" t="str">
        <f t="shared" si="33"/>
        <v xml:space="preserve"> 7916</v>
      </c>
      <c r="C398" s="149">
        <v>23166</v>
      </c>
      <c r="D398" s="150"/>
      <c r="E398" s="151" t="s">
        <v>929</v>
      </c>
      <c r="F398" s="151">
        <v>25426</v>
      </c>
      <c r="G398" s="151"/>
      <c r="H398" s="151" t="s">
        <v>925</v>
      </c>
      <c r="I398" s="151" t="s">
        <v>933</v>
      </c>
      <c r="J398" s="151">
        <v>3</v>
      </c>
      <c r="K398" s="152">
        <v>1.8</v>
      </c>
      <c r="L398" s="347" t="s">
        <v>248</v>
      </c>
      <c r="M398" s="153">
        <f t="shared" si="34"/>
        <v>4800</v>
      </c>
      <c r="N398" s="348" t="s">
        <v>246</v>
      </c>
      <c r="O398" s="154">
        <f t="shared" si="31"/>
        <v>1</v>
      </c>
      <c r="Q398" s="155" t="str">
        <f t="shared" si="32"/>
        <v>Vers: Vakmanschap &amp; ambacht 23166 (Worstmaker)</v>
      </c>
    </row>
    <row r="399" spans="1:17" s="155" customFormat="1" ht="20.100000000000001" customHeight="1">
      <c r="A399" s="155">
        <f t="shared" si="30"/>
        <v>25427</v>
      </c>
      <c r="B399" s="148" t="str">
        <f t="shared" si="33"/>
        <v xml:space="preserve"> 7916</v>
      </c>
      <c r="C399" s="149">
        <v>23167</v>
      </c>
      <c r="D399" s="150">
        <v>1.8</v>
      </c>
      <c r="E399" s="151" t="s">
        <v>934</v>
      </c>
      <c r="F399" s="151">
        <v>25427</v>
      </c>
      <c r="G399" s="151"/>
      <c r="H399" s="151" t="s">
        <v>925</v>
      </c>
      <c r="I399" s="151" t="s">
        <v>935</v>
      </c>
      <c r="J399" s="151">
        <v>3</v>
      </c>
      <c r="K399" s="152">
        <v>1.8</v>
      </c>
      <c r="L399" s="347" t="s">
        <v>248</v>
      </c>
      <c r="M399" s="153">
        <f t="shared" si="34"/>
        <v>4800</v>
      </c>
      <c r="N399" s="348" t="s">
        <v>246</v>
      </c>
      <c r="O399" s="154">
        <f t="shared" si="31"/>
        <v>1</v>
      </c>
      <c r="Q399" s="155" t="str">
        <f t="shared" si="32"/>
        <v>Vers: Vakmanschap &amp; industrie 23167 (Allround medewerker versindustrie)</v>
      </c>
    </row>
    <row r="400" spans="1:17" s="155" customFormat="1" ht="20.100000000000001" customHeight="1">
      <c r="A400" s="155">
        <f t="shared" si="30"/>
        <v>25428</v>
      </c>
      <c r="B400" s="148" t="str">
        <f t="shared" si="33"/>
        <v xml:space="preserve"> 7916</v>
      </c>
      <c r="C400" s="149">
        <v>23167</v>
      </c>
      <c r="D400" s="150"/>
      <c r="E400" s="151" t="s">
        <v>934</v>
      </c>
      <c r="F400" s="151">
        <v>25428</v>
      </c>
      <c r="G400" s="151"/>
      <c r="H400" s="151" t="s">
        <v>925</v>
      </c>
      <c r="I400" s="151" t="s">
        <v>936</v>
      </c>
      <c r="J400" s="151">
        <v>2</v>
      </c>
      <c r="K400" s="152">
        <v>1.8</v>
      </c>
      <c r="L400" s="347" t="s">
        <v>245</v>
      </c>
      <c r="M400" s="153">
        <f t="shared" si="34"/>
        <v>3200</v>
      </c>
      <c r="N400" s="348" t="s">
        <v>246</v>
      </c>
      <c r="O400" s="154">
        <f t="shared" si="31"/>
        <v>1</v>
      </c>
      <c r="Q400" s="155" t="str">
        <f t="shared" si="32"/>
        <v>Vers: Vakmanschap &amp; industrie 23167 (Medewerker versindustrie)</v>
      </c>
    </row>
    <row r="401" spans="1:17" s="155" customFormat="1" ht="20.100000000000001" customHeight="1">
      <c r="A401" s="155">
        <f t="shared" si="30"/>
        <v>25430</v>
      </c>
      <c r="B401" s="148" t="str">
        <f t="shared" si="33"/>
        <v xml:space="preserve"> 7915</v>
      </c>
      <c r="C401" s="159">
        <v>23212</v>
      </c>
      <c r="D401" s="157"/>
      <c r="E401" s="158" t="s">
        <v>937</v>
      </c>
      <c r="F401" s="158">
        <v>25430</v>
      </c>
      <c r="G401" s="158"/>
      <c r="H401" s="158" t="s">
        <v>938</v>
      </c>
      <c r="I401" s="158" t="s">
        <v>939</v>
      </c>
      <c r="J401" s="158">
        <v>2</v>
      </c>
      <c r="K401" s="161">
        <v>1.1000000000000001</v>
      </c>
      <c r="L401" s="352" t="s">
        <v>245</v>
      </c>
      <c r="M401" s="153">
        <f t="shared" si="34"/>
        <v>3200</v>
      </c>
      <c r="N401" s="348" t="s">
        <v>246</v>
      </c>
      <c r="O401" s="154">
        <f t="shared" si="31"/>
        <v>1</v>
      </c>
      <c r="Q401" s="155" t="str">
        <f t="shared" si="32"/>
        <v>Agro productie, handel en technologie 23212 (Medewerker agrohandel en logistiek)</v>
      </c>
    </row>
    <row r="402" spans="1:17" s="155" customFormat="1" ht="20.100000000000001" customHeight="1">
      <c r="A402" s="155">
        <f t="shared" si="30"/>
        <v>25431</v>
      </c>
      <c r="B402" s="148" t="str">
        <f t="shared" si="33"/>
        <v xml:space="preserve"> 7915</v>
      </c>
      <c r="C402" s="159">
        <v>23212</v>
      </c>
      <c r="D402" s="157"/>
      <c r="E402" s="158" t="s">
        <v>937</v>
      </c>
      <c r="F402" s="158">
        <v>25431</v>
      </c>
      <c r="G402" s="158"/>
      <c r="H402" s="158" t="s">
        <v>938</v>
      </c>
      <c r="I402" s="158" t="s">
        <v>940</v>
      </c>
      <c r="J402" s="158">
        <v>2</v>
      </c>
      <c r="K402" s="161">
        <v>1.5</v>
      </c>
      <c r="L402" s="352" t="s">
        <v>245</v>
      </c>
      <c r="M402" s="153">
        <f t="shared" si="34"/>
        <v>3200</v>
      </c>
      <c r="N402" s="348" t="s">
        <v>246</v>
      </c>
      <c r="O402" s="154">
        <f t="shared" si="31"/>
        <v>1</v>
      </c>
      <c r="Q402" s="155" t="str">
        <f t="shared" si="32"/>
        <v>Agro productie, handel en technologie 23212 (Medewerker teelt)</v>
      </c>
    </row>
    <row r="403" spans="1:17" s="155" customFormat="1" ht="20.100000000000001" customHeight="1">
      <c r="A403" s="155">
        <f t="shared" si="30"/>
        <v>25432</v>
      </c>
      <c r="B403" s="148" t="str">
        <f t="shared" si="33"/>
        <v xml:space="preserve"> 7915</v>
      </c>
      <c r="C403" s="159">
        <v>23212</v>
      </c>
      <c r="D403" s="157"/>
      <c r="E403" s="158" t="s">
        <v>937</v>
      </c>
      <c r="F403" s="158">
        <v>25432</v>
      </c>
      <c r="G403" s="158"/>
      <c r="H403" s="158" t="s">
        <v>938</v>
      </c>
      <c r="I403" s="158" t="s">
        <v>941</v>
      </c>
      <c r="J403" s="158">
        <v>2</v>
      </c>
      <c r="K403" s="161">
        <v>1.5</v>
      </c>
      <c r="L403" s="352" t="s">
        <v>245</v>
      </c>
      <c r="M403" s="153">
        <f t="shared" si="34"/>
        <v>3200</v>
      </c>
      <c r="N403" s="348" t="s">
        <v>246</v>
      </c>
      <c r="O403" s="154">
        <f t="shared" si="31"/>
        <v>1</v>
      </c>
      <c r="Q403" s="155" t="str">
        <f t="shared" si="32"/>
        <v>Agro productie, handel en technologie 23212 (Medewerker veehouderij)</v>
      </c>
    </row>
    <row r="404" spans="1:17" s="155" customFormat="1" ht="20.100000000000001" customHeight="1">
      <c r="A404" s="155">
        <f t="shared" si="30"/>
        <v>25433</v>
      </c>
      <c r="B404" s="148" t="str">
        <f t="shared" si="33"/>
        <v xml:space="preserve"> 7915</v>
      </c>
      <c r="C404" s="159">
        <v>23212</v>
      </c>
      <c r="D404" s="157"/>
      <c r="E404" s="158" t="s">
        <v>937</v>
      </c>
      <c r="F404" s="158">
        <v>25433</v>
      </c>
      <c r="G404" s="158"/>
      <c r="H404" s="158" t="s">
        <v>938</v>
      </c>
      <c r="I404" s="158" t="s">
        <v>942</v>
      </c>
      <c r="J404" s="158">
        <v>3</v>
      </c>
      <c r="K404" s="161">
        <v>1.4</v>
      </c>
      <c r="L404" s="352" t="s">
        <v>248</v>
      </c>
      <c r="M404" s="153">
        <f t="shared" si="34"/>
        <v>4800</v>
      </c>
      <c r="N404" s="348" t="s">
        <v>246</v>
      </c>
      <c r="O404" s="154">
        <f t="shared" si="31"/>
        <v>1</v>
      </c>
      <c r="Q404" s="155" t="str">
        <f t="shared" si="32"/>
        <v>Agro productie, handel en technologie 23212 (Vakbekwaam medewerker agrarisch loonwerk)</v>
      </c>
    </row>
    <row r="405" spans="1:17" s="155" customFormat="1" ht="20.100000000000001" customHeight="1">
      <c r="A405" s="155">
        <f t="shared" si="30"/>
        <v>25434</v>
      </c>
      <c r="B405" s="148" t="str">
        <f t="shared" si="33"/>
        <v xml:space="preserve"> 7915</v>
      </c>
      <c r="C405" s="159">
        <v>23212</v>
      </c>
      <c r="D405" s="157"/>
      <c r="E405" s="158" t="s">
        <v>937</v>
      </c>
      <c r="F405" s="158">
        <v>25434</v>
      </c>
      <c r="G405" s="158"/>
      <c r="H405" s="158" t="s">
        <v>938</v>
      </c>
      <c r="I405" s="158" t="s">
        <v>943</v>
      </c>
      <c r="J405" s="158">
        <v>3</v>
      </c>
      <c r="K405" s="161">
        <v>1.1000000000000001</v>
      </c>
      <c r="L405" s="352" t="s">
        <v>248</v>
      </c>
      <c r="M405" s="153">
        <f t="shared" si="34"/>
        <v>4800</v>
      </c>
      <c r="N405" s="348" t="s">
        <v>246</v>
      </c>
      <c r="O405" s="154">
        <f t="shared" si="31"/>
        <v>1</v>
      </c>
      <c r="Q405" s="155" t="str">
        <f t="shared" si="32"/>
        <v>Agro productie, handel en technologie 23212 (Vakbekwaam medewerker agrohandel en logistiek)</v>
      </c>
    </row>
    <row r="406" spans="1:17" s="155" customFormat="1" ht="20.100000000000001" customHeight="1">
      <c r="A406" s="155">
        <f t="shared" si="30"/>
        <v>25438</v>
      </c>
      <c r="B406" s="148" t="str">
        <f t="shared" si="33"/>
        <v xml:space="preserve"> 7915</v>
      </c>
      <c r="C406" s="159">
        <v>23212</v>
      </c>
      <c r="D406" s="157"/>
      <c r="E406" s="158" t="s">
        <v>937</v>
      </c>
      <c r="F406" s="158">
        <v>25438</v>
      </c>
      <c r="G406" s="158"/>
      <c r="H406" s="158" t="s">
        <v>938</v>
      </c>
      <c r="I406" s="158" t="s">
        <v>944</v>
      </c>
      <c r="J406" s="158">
        <v>4</v>
      </c>
      <c r="K406" s="161">
        <v>1.1000000000000001</v>
      </c>
      <c r="L406" s="352" t="s">
        <v>250</v>
      </c>
      <c r="M406" s="153">
        <f t="shared" si="34"/>
        <v>6400</v>
      </c>
      <c r="N406" s="348" t="s">
        <v>246</v>
      </c>
      <c r="O406" s="154">
        <f t="shared" si="31"/>
        <v>1</v>
      </c>
      <c r="Q406" s="155" t="str">
        <f t="shared" si="32"/>
        <v>Agro productie, handel en technologie 23212 (Vakexpert agrohandel en logistiek)</v>
      </c>
    </row>
    <row r="407" spans="1:17" s="155" customFormat="1" ht="20.100000000000001" customHeight="1">
      <c r="A407" s="155">
        <f t="shared" si="30"/>
        <v>25439</v>
      </c>
      <c r="B407" s="148" t="str">
        <f t="shared" si="33"/>
        <v xml:space="preserve"> 7915</v>
      </c>
      <c r="C407" s="159">
        <v>23212</v>
      </c>
      <c r="D407" s="157"/>
      <c r="E407" s="158" t="s">
        <v>937</v>
      </c>
      <c r="F407" s="158">
        <v>25439</v>
      </c>
      <c r="G407" s="158"/>
      <c r="H407" s="158" t="s">
        <v>938</v>
      </c>
      <c r="I407" s="158" t="s">
        <v>945</v>
      </c>
      <c r="J407" s="158">
        <v>4</v>
      </c>
      <c r="K407" s="161">
        <v>1.6</v>
      </c>
      <c r="L407" s="352" t="s">
        <v>250</v>
      </c>
      <c r="M407" s="153">
        <f t="shared" si="34"/>
        <v>6400</v>
      </c>
      <c r="N407" s="348" t="s">
        <v>246</v>
      </c>
      <c r="O407" s="154">
        <f t="shared" si="31"/>
        <v>1</v>
      </c>
      <c r="Q407" s="155" t="str">
        <f t="shared" si="32"/>
        <v>Agro productie, handel en technologie 23212 (Vakexpert biologisch-dynamische landbouw)</v>
      </c>
    </row>
    <row r="408" spans="1:17" s="155" customFormat="1" ht="20.100000000000001" customHeight="1">
      <c r="A408" s="155">
        <f t="shared" si="30"/>
        <v>25442</v>
      </c>
      <c r="B408" s="148" t="str">
        <f t="shared" si="33"/>
        <v xml:space="preserve"> 7915</v>
      </c>
      <c r="C408" s="156">
        <v>23169</v>
      </c>
      <c r="D408" s="157">
        <v>1.3</v>
      </c>
      <c r="E408" s="158" t="s">
        <v>299</v>
      </c>
      <c r="F408" s="158">
        <v>25442</v>
      </c>
      <c r="G408" s="158"/>
      <c r="H408" s="158" t="s">
        <v>938</v>
      </c>
      <c r="I408" s="158" t="s">
        <v>946</v>
      </c>
      <c r="J408" s="158">
        <v>4</v>
      </c>
      <c r="K408" s="161">
        <v>1.3</v>
      </c>
      <c r="L408" s="352" t="s">
        <v>250</v>
      </c>
      <c r="M408" s="153">
        <f t="shared" si="34"/>
        <v>6400</v>
      </c>
      <c r="N408" s="348" t="s">
        <v>246</v>
      </c>
      <c r="O408" s="154">
        <f t="shared" si="31"/>
        <v>1</v>
      </c>
      <c r="Q408" s="155" t="str">
        <f t="shared" si="32"/>
        <v>Bloem, groen en styling 23169 (Bedrijfsleider/ondernemer bloem, groen en styling)</v>
      </c>
    </row>
    <row r="409" spans="1:17" s="155" customFormat="1" ht="20.100000000000001" customHeight="1">
      <c r="A409" s="155">
        <f t="shared" si="30"/>
        <v>25443</v>
      </c>
      <c r="B409" s="148" t="str">
        <f t="shared" si="33"/>
        <v xml:space="preserve"> 7915</v>
      </c>
      <c r="C409" s="156">
        <v>23169</v>
      </c>
      <c r="D409" s="157"/>
      <c r="E409" s="158" t="s">
        <v>299</v>
      </c>
      <c r="F409" s="158">
        <v>25443</v>
      </c>
      <c r="G409" s="158"/>
      <c r="H409" s="158" t="s">
        <v>938</v>
      </c>
      <c r="I409" s="158" t="s">
        <v>947</v>
      </c>
      <c r="J409" s="158">
        <v>2</v>
      </c>
      <c r="K409" s="161">
        <v>1.3</v>
      </c>
      <c r="L409" s="352" t="s">
        <v>245</v>
      </c>
      <c r="M409" s="153">
        <f t="shared" si="34"/>
        <v>3200</v>
      </c>
      <c r="N409" s="348" t="s">
        <v>246</v>
      </c>
      <c r="O409" s="154">
        <f t="shared" si="31"/>
        <v>1</v>
      </c>
      <c r="Q409" s="155" t="str">
        <f t="shared" si="32"/>
        <v>Bloem, groen en styling 23169 (Medewerker bloem, groen en styling)</v>
      </c>
    </row>
    <row r="410" spans="1:17" s="155" customFormat="1" ht="20.100000000000001" customHeight="1">
      <c r="A410" s="155">
        <f t="shared" si="30"/>
        <v>25444</v>
      </c>
      <c r="B410" s="148" t="str">
        <f t="shared" si="33"/>
        <v xml:space="preserve"> 7915</v>
      </c>
      <c r="C410" s="156">
        <v>23169</v>
      </c>
      <c r="D410" s="157"/>
      <c r="E410" s="158" t="s">
        <v>299</v>
      </c>
      <c r="F410" s="158">
        <v>25444</v>
      </c>
      <c r="G410" s="158"/>
      <c r="H410" s="158" t="s">
        <v>938</v>
      </c>
      <c r="I410" s="158" t="s">
        <v>948</v>
      </c>
      <c r="J410" s="158">
        <v>3</v>
      </c>
      <c r="K410" s="161">
        <v>1.4</v>
      </c>
      <c r="L410" s="352" t="s">
        <v>248</v>
      </c>
      <c r="M410" s="153">
        <f t="shared" si="34"/>
        <v>4800</v>
      </c>
      <c r="N410" s="348" t="s">
        <v>246</v>
      </c>
      <c r="O410" s="154">
        <f t="shared" si="31"/>
        <v>1</v>
      </c>
      <c r="Q410" s="155" t="str">
        <f t="shared" si="32"/>
        <v>Bloem, groen en styling 23169 (Vakbekwaam medewerker bloem, groen en styling)</v>
      </c>
    </row>
    <row r="411" spans="1:17" s="155" customFormat="1" ht="20.100000000000001" customHeight="1">
      <c r="A411" s="155">
        <f t="shared" si="30"/>
        <v>25445</v>
      </c>
      <c r="B411" s="148" t="str">
        <f t="shared" si="33"/>
        <v xml:space="preserve"> 7915</v>
      </c>
      <c r="C411" s="156">
        <v>23169</v>
      </c>
      <c r="D411" s="157"/>
      <c r="E411" s="158" t="s">
        <v>299</v>
      </c>
      <c r="F411" s="158">
        <v>25445</v>
      </c>
      <c r="G411" s="158"/>
      <c r="H411" s="158" t="s">
        <v>938</v>
      </c>
      <c r="I411" s="158" t="s">
        <v>949</v>
      </c>
      <c r="J411" s="158">
        <v>4</v>
      </c>
      <c r="K411" s="161">
        <v>1.3</v>
      </c>
      <c r="L411" s="352" t="s">
        <v>250</v>
      </c>
      <c r="M411" s="153">
        <f t="shared" si="34"/>
        <v>6400</v>
      </c>
      <c r="N411" s="348" t="s">
        <v>246</v>
      </c>
      <c r="O411" s="154">
        <f t="shared" si="31"/>
        <v>1</v>
      </c>
      <c r="Q411" s="155" t="str">
        <f t="shared" si="32"/>
        <v>Bloem, groen en styling 23169 (Vakexpert bloem, groen en styling)</v>
      </c>
    </row>
    <row r="412" spans="1:17" s="155" customFormat="1" ht="20.100000000000001" customHeight="1">
      <c r="A412" s="155">
        <f t="shared" si="30"/>
        <v>25448</v>
      </c>
      <c r="B412" s="148" t="str">
        <f t="shared" si="33"/>
        <v xml:space="preserve"> 7915</v>
      </c>
      <c r="C412" s="159">
        <v>23214</v>
      </c>
      <c r="D412" s="157"/>
      <c r="E412" s="158" t="s">
        <v>950</v>
      </c>
      <c r="F412" s="158">
        <v>25448</v>
      </c>
      <c r="G412" s="158"/>
      <c r="H412" s="158" t="s">
        <v>938</v>
      </c>
      <c r="I412" s="158" t="s">
        <v>320</v>
      </c>
      <c r="J412" s="158">
        <v>2</v>
      </c>
      <c r="K412" s="161">
        <v>1.3</v>
      </c>
      <c r="L412" s="352" t="s">
        <v>245</v>
      </c>
      <c r="M412" s="153">
        <f t="shared" si="34"/>
        <v>3200</v>
      </c>
      <c r="N412" s="348" t="s">
        <v>246</v>
      </c>
      <c r="O412" s="154">
        <f t="shared" si="31"/>
        <v>1</v>
      </c>
      <c r="Q412" s="155" t="str">
        <f t="shared" si="32"/>
        <v>Dierverzorging 23214 (Medewerker dierverzorging)</v>
      </c>
    </row>
    <row r="413" spans="1:17" s="155" customFormat="1" ht="20.100000000000001" customHeight="1">
      <c r="A413" s="155">
        <f t="shared" si="30"/>
        <v>25449</v>
      </c>
      <c r="B413" s="148" t="str">
        <f t="shared" si="33"/>
        <v xml:space="preserve"> 7915</v>
      </c>
      <c r="C413" s="159">
        <v>23214</v>
      </c>
      <c r="D413" s="157"/>
      <c r="E413" s="158" t="s">
        <v>950</v>
      </c>
      <c r="F413" s="158">
        <v>25449</v>
      </c>
      <c r="G413" s="158"/>
      <c r="H413" s="158" t="s">
        <v>938</v>
      </c>
      <c r="I413" s="158" t="s">
        <v>951</v>
      </c>
      <c r="J413" s="158">
        <v>3</v>
      </c>
      <c r="K413" s="161">
        <v>1.3</v>
      </c>
      <c r="L413" s="352" t="s">
        <v>248</v>
      </c>
      <c r="M413" s="153">
        <f t="shared" si="34"/>
        <v>4800</v>
      </c>
      <c r="N413" s="348" t="s">
        <v>246</v>
      </c>
      <c r="O413" s="154">
        <f t="shared" si="31"/>
        <v>1</v>
      </c>
      <c r="Q413" s="155" t="str">
        <f t="shared" si="32"/>
        <v>Dierverzorging 23214 (Proefdierverzorger)</v>
      </c>
    </row>
    <row r="414" spans="1:17" s="155" customFormat="1" ht="20.100000000000001" customHeight="1">
      <c r="A414" s="155">
        <f t="shared" si="30"/>
        <v>25451</v>
      </c>
      <c r="B414" s="148" t="str">
        <f t="shared" si="33"/>
        <v xml:space="preserve"> 7915</v>
      </c>
      <c r="C414" s="156">
        <v>23171</v>
      </c>
      <c r="D414" s="157">
        <v>1.3</v>
      </c>
      <c r="E414" s="158" t="s">
        <v>302</v>
      </c>
      <c r="F414" s="158">
        <v>25451</v>
      </c>
      <c r="G414" s="158"/>
      <c r="H414" s="158" t="s">
        <v>938</v>
      </c>
      <c r="I414" s="158" t="s">
        <v>952</v>
      </c>
      <c r="J414" s="158">
        <v>2</v>
      </c>
      <c r="K414" s="161">
        <v>1.4</v>
      </c>
      <c r="L414" s="352" t="s">
        <v>245</v>
      </c>
      <c r="M414" s="153">
        <f t="shared" si="34"/>
        <v>3200</v>
      </c>
      <c r="N414" s="348" t="s">
        <v>246</v>
      </c>
      <c r="O414" s="154">
        <f t="shared" si="31"/>
        <v>1</v>
      </c>
      <c r="Q414" s="155" t="str">
        <f t="shared" si="32"/>
        <v>Groene ruimte 23171 (Medewerker groen en cultuurtechniek)</v>
      </c>
    </row>
    <row r="415" spans="1:17" s="155" customFormat="1" ht="20.100000000000001" customHeight="1">
      <c r="A415" s="155">
        <f t="shared" si="30"/>
        <v>25452</v>
      </c>
      <c r="B415" s="148" t="str">
        <f t="shared" si="33"/>
        <v xml:space="preserve"> 7915</v>
      </c>
      <c r="C415" s="156">
        <v>23171</v>
      </c>
      <c r="D415" s="157"/>
      <c r="E415" s="158" t="s">
        <v>302</v>
      </c>
      <c r="F415" s="158">
        <v>25452</v>
      </c>
      <c r="G415" s="158"/>
      <c r="H415" s="158" t="s">
        <v>938</v>
      </c>
      <c r="I415" s="158" t="s">
        <v>953</v>
      </c>
      <c r="J415" s="158">
        <v>2</v>
      </c>
      <c r="K415" s="161">
        <v>1.3</v>
      </c>
      <c r="L415" s="352" t="s">
        <v>245</v>
      </c>
      <c r="M415" s="153">
        <f t="shared" si="34"/>
        <v>3200</v>
      </c>
      <c r="N415" s="348" t="s">
        <v>246</v>
      </c>
      <c r="O415" s="154">
        <f t="shared" si="31"/>
        <v>1</v>
      </c>
      <c r="Q415" s="155" t="str">
        <f t="shared" si="32"/>
        <v>Groene ruimte 23171 (Medewerker hovenier)</v>
      </c>
    </row>
    <row r="416" spans="1:17" s="155" customFormat="1" ht="20.100000000000001" customHeight="1">
      <c r="A416" s="155">
        <f t="shared" si="30"/>
        <v>25453</v>
      </c>
      <c r="B416" s="148" t="str">
        <f t="shared" si="33"/>
        <v xml:space="preserve"> 7915</v>
      </c>
      <c r="C416" s="156">
        <v>23171</v>
      </c>
      <c r="D416" s="157"/>
      <c r="E416" s="158" t="s">
        <v>302</v>
      </c>
      <c r="F416" s="158">
        <v>25453</v>
      </c>
      <c r="G416" s="158"/>
      <c r="H416" s="158" t="s">
        <v>938</v>
      </c>
      <c r="I416" s="158" t="s">
        <v>954</v>
      </c>
      <c r="J416" s="158">
        <v>2</v>
      </c>
      <c r="K416" s="161">
        <v>1.3</v>
      </c>
      <c r="L416" s="352" t="s">
        <v>245</v>
      </c>
      <c r="M416" s="153">
        <f t="shared" si="34"/>
        <v>3200</v>
      </c>
      <c r="N416" s="348" t="s">
        <v>246</v>
      </c>
      <c r="O416" s="154">
        <f t="shared" si="31"/>
        <v>1</v>
      </c>
      <c r="Q416" s="155" t="str">
        <f t="shared" si="32"/>
        <v>Groene ruimte 23171 (Medewerker natuur, water en recreatie)</v>
      </c>
    </row>
    <row r="417" spans="1:17" s="155" customFormat="1" ht="20.100000000000001" customHeight="1">
      <c r="A417" s="155">
        <f t="shared" si="30"/>
        <v>25454</v>
      </c>
      <c r="B417" s="148" t="str">
        <f t="shared" si="33"/>
        <v xml:space="preserve"> 7915</v>
      </c>
      <c r="C417" s="156">
        <v>23171</v>
      </c>
      <c r="D417" s="157"/>
      <c r="E417" s="158" t="s">
        <v>302</v>
      </c>
      <c r="F417" s="158">
        <v>25454</v>
      </c>
      <c r="G417" s="158"/>
      <c r="H417" s="158" t="s">
        <v>938</v>
      </c>
      <c r="I417" s="158" t="s">
        <v>955</v>
      </c>
      <c r="J417" s="158">
        <v>4</v>
      </c>
      <c r="K417" s="161">
        <v>1.3</v>
      </c>
      <c r="L417" s="352" t="s">
        <v>250</v>
      </c>
      <c r="M417" s="153">
        <f t="shared" si="34"/>
        <v>6400</v>
      </c>
      <c r="N417" s="348" t="s">
        <v>246</v>
      </c>
      <c r="O417" s="154">
        <f t="shared" si="31"/>
        <v>1</v>
      </c>
      <c r="Q417" s="155" t="str">
        <f t="shared" si="32"/>
        <v>Groene ruimte 23171 (Opzichter/uitvoerder groene ruimte)</v>
      </c>
    </row>
    <row r="418" spans="1:17" s="155" customFormat="1" ht="20.100000000000001" customHeight="1">
      <c r="A418" s="155">
        <f t="shared" si="30"/>
        <v>25455</v>
      </c>
      <c r="B418" s="148" t="str">
        <f t="shared" si="33"/>
        <v xml:space="preserve"> 7915</v>
      </c>
      <c r="C418" s="156">
        <v>23171</v>
      </c>
      <c r="D418" s="157"/>
      <c r="E418" s="158" t="s">
        <v>302</v>
      </c>
      <c r="F418" s="158">
        <v>25455</v>
      </c>
      <c r="G418" s="158"/>
      <c r="H418" s="158" t="s">
        <v>938</v>
      </c>
      <c r="I418" s="158" t="s">
        <v>956</v>
      </c>
      <c r="J418" s="158">
        <v>3</v>
      </c>
      <c r="K418" s="161">
        <v>1.4</v>
      </c>
      <c r="L418" s="352" t="s">
        <v>248</v>
      </c>
      <c r="M418" s="153">
        <f t="shared" si="34"/>
        <v>4800</v>
      </c>
      <c r="N418" s="348" t="s">
        <v>246</v>
      </c>
      <c r="O418" s="154">
        <f t="shared" si="31"/>
        <v>1</v>
      </c>
      <c r="Q418" s="155" t="str">
        <f t="shared" si="32"/>
        <v>Groene ruimte 23171 (Vakbekwaam hovenier)</v>
      </c>
    </row>
    <row r="419" spans="1:17" s="155" customFormat="1" ht="20.100000000000001" customHeight="1">
      <c r="A419" s="155">
        <f t="shared" si="30"/>
        <v>25456</v>
      </c>
      <c r="B419" s="148" t="str">
        <f t="shared" si="33"/>
        <v xml:space="preserve"> 7915</v>
      </c>
      <c r="C419" s="156">
        <v>23171</v>
      </c>
      <c r="D419" s="157"/>
      <c r="E419" s="158" t="s">
        <v>302</v>
      </c>
      <c r="F419" s="158">
        <v>25456</v>
      </c>
      <c r="G419" s="158"/>
      <c r="H419" s="158" t="s">
        <v>938</v>
      </c>
      <c r="I419" s="158" t="s">
        <v>957</v>
      </c>
      <c r="J419" s="158">
        <v>3</v>
      </c>
      <c r="K419" s="161">
        <v>1.4</v>
      </c>
      <c r="L419" s="352" t="s">
        <v>248</v>
      </c>
      <c r="M419" s="153">
        <f t="shared" si="34"/>
        <v>4800</v>
      </c>
      <c r="N419" s="348" t="s">
        <v>246</v>
      </c>
      <c r="O419" s="154">
        <f t="shared" si="31"/>
        <v>1</v>
      </c>
      <c r="Q419" s="155" t="str">
        <f t="shared" si="32"/>
        <v>Groene ruimte 23171 (Vakbekwaam medewerker groen en cultuurtechniek)</v>
      </c>
    </row>
    <row r="420" spans="1:17" s="155" customFormat="1" ht="20.100000000000001" customHeight="1">
      <c r="A420" s="155">
        <f t="shared" si="30"/>
        <v>25457</v>
      </c>
      <c r="B420" s="148" t="str">
        <f t="shared" si="33"/>
        <v xml:space="preserve"> 7915</v>
      </c>
      <c r="C420" s="156">
        <v>23171</v>
      </c>
      <c r="D420" s="157"/>
      <c r="E420" s="158" t="s">
        <v>302</v>
      </c>
      <c r="F420" s="158">
        <v>25457</v>
      </c>
      <c r="G420" s="158"/>
      <c r="H420" s="158" t="s">
        <v>938</v>
      </c>
      <c r="I420" s="158" t="s">
        <v>958</v>
      </c>
      <c r="J420" s="158">
        <v>3</v>
      </c>
      <c r="K420" s="161">
        <v>1.3</v>
      </c>
      <c r="L420" s="352" t="s">
        <v>248</v>
      </c>
      <c r="M420" s="153">
        <f t="shared" si="34"/>
        <v>4800</v>
      </c>
      <c r="N420" s="348" t="s">
        <v>246</v>
      </c>
      <c r="O420" s="154">
        <f t="shared" si="31"/>
        <v>1</v>
      </c>
      <c r="Q420" s="155" t="str">
        <f t="shared" si="32"/>
        <v>Groene ruimte 23171 (Vakbekwaam medewerker natuur, water en recreatie)</v>
      </c>
    </row>
    <row r="421" spans="1:17" s="155" customFormat="1" ht="20.100000000000001" customHeight="1">
      <c r="A421" s="155">
        <f t="shared" si="30"/>
        <v>25458</v>
      </c>
      <c r="B421" s="148" t="str">
        <f t="shared" si="33"/>
        <v xml:space="preserve"> 7915</v>
      </c>
      <c r="C421" s="156">
        <v>23172</v>
      </c>
      <c r="D421" s="157">
        <v>1.3</v>
      </c>
      <c r="E421" s="158" t="s">
        <v>959</v>
      </c>
      <c r="F421" s="158">
        <v>25458</v>
      </c>
      <c r="G421" s="158"/>
      <c r="H421" s="158" t="s">
        <v>938</v>
      </c>
      <c r="I421" s="158" t="s">
        <v>960</v>
      </c>
      <c r="J421" s="158">
        <v>4</v>
      </c>
      <c r="K421" s="161">
        <v>1.3</v>
      </c>
      <c r="L421" s="352" t="s">
        <v>250</v>
      </c>
      <c r="M421" s="153">
        <f t="shared" si="34"/>
        <v>6400</v>
      </c>
      <c r="N421" s="348" t="s">
        <v>246</v>
      </c>
      <c r="O421" s="154">
        <f t="shared" si="31"/>
        <v>1</v>
      </c>
      <c r="Q421" s="155" t="str">
        <f t="shared" si="32"/>
        <v>Milieu-onderzoek en -inspectie 23172 (Milieu-inspecteur)</v>
      </c>
    </row>
    <row r="422" spans="1:17" s="155" customFormat="1" ht="20.100000000000001" customHeight="1">
      <c r="A422" s="155">
        <f t="shared" si="30"/>
        <v>25459</v>
      </c>
      <c r="B422" s="148" t="str">
        <f t="shared" si="33"/>
        <v xml:space="preserve"> 7915</v>
      </c>
      <c r="C422" s="156">
        <v>23172</v>
      </c>
      <c r="D422" s="157"/>
      <c r="E422" s="158" t="s">
        <v>959</v>
      </c>
      <c r="F422" s="158">
        <v>25459</v>
      </c>
      <c r="G422" s="158"/>
      <c r="H422" s="158" t="s">
        <v>938</v>
      </c>
      <c r="I422" s="158" t="s">
        <v>961</v>
      </c>
      <c r="J422" s="158">
        <v>4</v>
      </c>
      <c r="K422" s="161">
        <v>1.4</v>
      </c>
      <c r="L422" s="352" t="s">
        <v>250</v>
      </c>
      <c r="M422" s="153">
        <f t="shared" si="34"/>
        <v>6400</v>
      </c>
      <c r="N422" s="348" t="s">
        <v>246</v>
      </c>
      <c r="O422" s="154">
        <f t="shared" si="31"/>
        <v>1</v>
      </c>
      <c r="Q422" s="155" t="str">
        <f t="shared" si="32"/>
        <v>Milieu-onderzoek en -inspectie 23172 (Milieu-onderzoeker)</v>
      </c>
    </row>
    <row r="423" spans="1:17" s="155" customFormat="1" ht="20.100000000000001" customHeight="1">
      <c r="A423" s="155">
        <f t="shared" si="30"/>
        <v>25460</v>
      </c>
      <c r="B423" s="148" t="str">
        <f t="shared" si="33"/>
        <v xml:space="preserve"> 7915</v>
      </c>
      <c r="C423" s="156">
        <v>23173</v>
      </c>
      <c r="D423" s="157">
        <v>1.3</v>
      </c>
      <c r="E423" s="158" t="s">
        <v>305</v>
      </c>
      <c r="F423" s="158">
        <v>25460</v>
      </c>
      <c r="G423" s="158"/>
      <c r="H423" s="158" t="s">
        <v>938</v>
      </c>
      <c r="I423" s="158" t="s">
        <v>962</v>
      </c>
      <c r="J423" s="158">
        <v>2</v>
      </c>
      <c r="K423" s="161">
        <v>1.6</v>
      </c>
      <c r="L423" s="352" t="s">
        <v>245</v>
      </c>
      <c r="M423" s="153">
        <f t="shared" si="34"/>
        <v>3200</v>
      </c>
      <c r="N423" s="348" t="s">
        <v>246</v>
      </c>
      <c r="O423" s="154">
        <f t="shared" si="31"/>
        <v>1</v>
      </c>
      <c r="Q423" s="155" t="str">
        <f t="shared" si="32"/>
        <v>Voeding 23173 (Medewerker voeding en technologie)</v>
      </c>
    </row>
    <row r="424" spans="1:17" s="155" customFormat="1" ht="20.100000000000001" customHeight="1">
      <c r="A424" s="155">
        <f t="shared" si="30"/>
        <v>25461</v>
      </c>
      <c r="B424" s="148" t="str">
        <f t="shared" si="33"/>
        <v xml:space="preserve"> 7915</v>
      </c>
      <c r="C424" s="156">
        <v>23173</v>
      </c>
      <c r="D424" s="157"/>
      <c r="E424" s="158" t="s">
        <v>305</v>
      </c>
      <c r="F424" s="158">
        <v>25461</v>
      </c>
      <c r="G424" s="158"/>
      <c r="H424" s="158" t="s">
        <v>938</v>
      </c>
      <c r="I424" s="158" t="s">
        <v>963</v>
      </c>
      <c r="J424" s="158">
        <v>3</v>
      </c>
      <c r="K424" s="161">
        <v>1.6</v>
      </c>
      <c r="L424" s="352" t="s">
        <v>248</v>
      </c>
      <c r="M424" s="153">
        <f t="shared" si="34"/>
        <v>4800</v>
      </c>
      <c r="N424" s="348" t="s">
        <v>246</v>
      </c>
      <c r="O424" s="154">
        <f t="shared" si="31"/>
        <v>1</v>
      </c>
      <c r="Q424" s="155" t="str">
        <f t="shared" si="32"/>
        <v>Voeding 23173 (Vakbekwaam medewerker voeding en technologie)</v>
      </c>
    </row>
    <row r="425" spans="1:17" s="155" customFormat="1" ht="20.100000000000001" customHeight="1">
      <c r="A425" s="155">
        <f t="shared" si="30"/>
        <v>25462</v>
      </c>
      <c r="B425" s="148" t="str">
        <f t="shared" si="33"/>
        <v xml:space="preserve"> 7915</v>
      </c>
      <c r="C425" s="156">
        <v>23173</v>
      </c>
      <c r="D425" s="157"/>
      <c r="E425" s="158" t="s">
        <v>305</v>
      </c>
      <c r="F425" s="158">
        <v>25462</v>
      </c>
      <c r="G425" s="158"/>
      <c r="H425" s="158" t="s">
        <v>938</v>
      </c>
      <c r="I425" s="158" t="s">
        <v>964</v>
      </c>
      <c r="J425" s="158">
        <v>4</v>
      </c>
      <c r="K425" s="161">
        <v>1.4</v>
      </c>
      <c r="L425" s="352" t="s">
        <v>250</v>
      </c>
      <c r="M425" s="153">
        <f t="shared" si="34"/>
        <v>6400</v>
      </c>
      <c r="N425" s="348" t="s">
        <v>246</v>
      </c>
      <c r="O425" s="154">
        <f t="shared" si="31"/>
        <v>1</v>
      </c>
      <c r="Q425" s="155" t="str">
        <f t="shared" si="32"/>
        <v>Voeding 23173 (Vakexpert voeding en kwaliteit)</v>
      </c>
    </row>
    <row r="426" spans="1:17" s="155" customFormat="1" ht="20.100000000000001" customHeight="1">
      <c r="A426" s="155">
        <f t="shared" si="30"/>
        <v>25463</v>
      </c>
      <c r="B426" s="148" t="str">
        <f t="shared" si="33"/>
        <v xml:space="preserve"> 7915</v>
      </c>
      <c r="C426" s="156">
        <v>23173</v>
      </c>
      <c r="D426" s="157"/>
      <c r="E426" s="158" t="s">
        <v>305</v>
      </c>
      <c r="F426" s="158">
        <v>25463</v>
      </c>
      <c r="G426" s="158"/>
      <c r="H426" s="158" t="s">
        <v>938</v>
      </c>
      <c r="I426" s="158" t="s">
        <v>965</v>
      </c>
      <c r="J426" s="158">
        <v>4</v>
      </c>
      <c r="K426" s="161">
        <v>1.6</v>
      </c>
      <c r="L426" s="352" t="s">
        <v>250</v>
      </c>
      <c r="M426" s="153">
        <f t="shared" si="34"/>
        <v>6400</v>
      </c>
      <c r="N426" s="348" t="s">
        <v>246</v>
      </c>
      <c r="O426" s="154">
        <f t="shared" si="31"/>
        <v>1</v>
      </c>
      <c r="Q426" s="155" t="str">
        <f t="shared" si="32"/>
        <v>Voeding 23173 (Vakexpert voeding en technologie)</v>
      </c>
    </row>
    <row r="427" spans="1:17" s="155" customFormat="1" ht="20.100000000000001" customHeight="1">
      <c r="A427" s="155">
        <f t="shared" si="30"/>
        <v>25464</v>
      </c>
      <c r="B427" s="148" t="str">
        <f t="shared" si="33"/>
        <v xml:space="preserve"> 7915</v>
      </c>
      <c r="C427" s="156">
        <v>23173</v>
      </c>
      <c r="D427" s="157"/>
      <c r="E427" s="158" t="s">
        <v>305</v>
      </c>
      <c r="F427" s="158">
        <v>25464</v>
      </c>
      <c r="G427" s="158"/>
      <c r="H427" s="158" t="s">
        <v>938</v>
      </c>
      <c r="I427" s="158" t="s">
        <v>966</v>
      </c>
      <c r="J427" s="158">
        <v>4</v>
      </c>
      <c r="K427" s="161">
        <v>1.3</v>
      </c>
      <c r="L427" s="352" t="s">
        <v>250</v>
      </c>
      <c r="M427" s="153">
        <f t="shared" si="34"/>
        <v>6400</v>
      </c>
      <c r="N427" s="348" t="s">
        <v>246</v>
      </c>
      <c r="O427" s="154">
        <f t="shared" si="31"/>
        <v>1</v>
      </c>
      <c r="Q427" s="155" t="str">
        <f t="shared" si="32"/>
        <v>Voeding 23173 (Vakexpert voeding en voorlichting)</v>
      </c>
    </row>
    <row r="428" spans="1:17" s="155" customFormat="1" ht="20.100000000000001" customHeight="1">
      <c r="A428" s="155">
        <f t="shared" si="30"/>
        <v>25466</v>
      </c>
      <c r="B428" s="148" t="str">
        <f t="shared" si="33"/>
        <v xml:space="preserve"> 7915</v>
      </c>
      <c r="C428" s="156">
        <v>23175</v>
      </c>
      <c r="D428" s="157">
        <v>1.6</v>
      </c>
      <c r="E428" s="158" t="s">
        <v>967</v>
      </c>
      <c r="F428" s="158">
        <v>25466</v>
      </c>
      <c r="G428" s="158"/>
      <c r="H428" s="158" t="s">
        <v>938</v>
      </c>
      <c r="I428" s="158" t="s">
        <v>968</v>
      </c>
      <c r="J428" s="158">
        <v>4</v>
      </c>
      <c r="K428" s="161">
        <v>1.6</v>
      </c>
      <c r="L428" s="352" t="s">
        <v>602</v>
      </c>
      <c r="M428" s="153">
        <f t="shared" si="34"/>
        <v>6400</v>
      </c>
      <c r="N428" s="348" t="s">
        <v>246</v>
      </c>
      <c r="O428" s="154">
        <f t="shared" si="31"/>
        <v>1</v>
      </c>
      <c r="Q428" s="155" t="str">
        <f t="shared" si="32"/>
        <v>Gespecialiseerde proefdierverzorging 23175 (Specialist proefdierverzorging)</v>
      </c>
    </row>
    <row r="429" spans="1:17" s="155" customFormat="1" ht="20.100000000000001" customHeight="1">
      <c r="A429" s="155">
        <f t="shared" si="30"/>
        <v>25467</v>
      </c>
      <c r="B429" s="148" t="str">
        <f t="shared" si="33"/>
        <v xml:space="preserve"> 7915</v>
      </c>
      <c r="C429" s="156">
        <v>23176</v>
      </c>
      <c r="D429" s="157">
        <v>1.8</v>
      </c>
      <c r="E429" s="158" t="s">
        <v>969</v>
      </c>
      <c r="F429" s="158">
        <v>25467</v>
      </c>
      <c r="G429" s="158"/>
      <c r="H429" s="158" t="s">
        <v>938</v>
      </c>
      <c r="I429" s="158" t="s">
        <v>327</v>
      </c>
      <c r="J429" s="158">
        <v>3</v>
      </c>
      <c r="K429" s="161">
        <v>1.8</v>
      </c>
      <c r="L429" s="352" t="s">
        <v>248</v>
      </c>
      <c r="M429" s="153">
        <f t="shared" si="34"/>
        <v>4800</v>
      </c>
      <c r="N429" s="348" t="s">
        <v>246</v>
      </c>
      <c r="O429" s="154">
        <f t="shared" si="31"/>
        <v>1</v>
      </c>
      <c r="Q429" s="155" t="str">
        <f t="shared" si="32"/>
        <v>Hoefsmederij 23176 (Hoefsmid)</v>
      </c>
    </row>
    <row r="430" spans="1:17" s="155" customFormat="1" ht="20.100000000000001" customHeight="1">
      <c r="A430" s="155">
        <f t="shared" si="30"/>
        <v>25468</v>
      </c>
      <c r="B430" s="148" t="str">
        <f t="shared" si="33"/>
        <v xml:space="preserve"> 7915</v>
      </c>
      <c r="C430" s="156">
        <v>23177</v>
      </c>
      <c r="D430" s="157">
        <v>1.3</v>
      </c>
      <c r="E430" s="158" t="s">
        <v>970</v>
      </c>
      <c r="F430" s="158">
        <v>25468</v>
      </c>
      <c r="G430" s="158"/>
      <c r="H430" s="158" t="s">
        <v>938</v>
      </c>
      <c r="I430" s="158" t="s">
        <v>971</v>
      </c>
      <c r="J430" s="158">
        <v>4</v>
      </c>
      <c r="K430" s="161">
        <v>1.3</v>
      </c>
      <c r="L430" s="352" t="s">
        <v>250</v>
      </c>
      <c r="M430" s="153">
        <f t="shared" si="34"/>
        <v>6400</v>
      </c>
      <c r="N430" s="348" t="s">
        <v>246</v>
      </c>
      <c r="O430" s="154">
        <f t="shared" si="31"/>
        <v>1</v>
      </c>
      <c r="Q430" s="155" t="str">
        <f t="shared" si="32"/>
        <v>Paardensport en -houderij 23177 (Bedrijfsleider paardensport en -houderij)</v>
      </c>
    </row>
    <row r="431" spans="1:17" s="155" customFormat="1" ht="20.100000000000001" customHeight="1">
      <c r="A431" s="155">
        <f t="shared" si="30"/>
        <v>25469</v>
      </c>
      <c r="B431" s="148" t="str">
        <f t="shared" si="33"/>
        <v xml:space="preserve"> 7915</v>
      </c>
      <c r="C431" s="156">
        <v>23177</v>
      </c>
      <c r="D431" s="157"/>
      <c r="E431" s="158" t="s">
        <v>970</v>
      </c>
      <c r="F431" s="158">
        <v>25469</v>
      </c>
      <c r="G431" s="158"/>
      <c r="H431" s="158" t="s">
        <v>938</v>
      </c>
      <c r="I431" s="158" t="s">
        <v>972</v>
      </c>
      <c r="J431" s="158">
        <v>4</v>
      </c>
      <c r="K431" s="161">
        <v>1.6</v>
      </c>
      <c r="L431" s="352" t="s">
        <v>250</v>
      </c>
      <c r="M431" s="153">
        <f t="shared" si="34"/>
        <v>6400</v>
      </c>
      <c r="N431" s="348" t="s">
        <v>246</v>
      </c>
      <c r="O431" s="154">
        <f t="shared" si="31"/>
        <v>1</v>
      </c>
      <c r="Q431" s="155" t="str">
        <f t="shared" si="32"/>
        <v>Paardensport en -houderij 23177 (Instructeur paardensport en -houderij)</v>
      </c>
    </row>
    <row r="432" spans="1:17" s="155" customFormat="1" ht="20.100000000000001" customHeight="1">
      <c r="A432" s="155">
        <f t="shared" si="30"/>
        <v>25470</v>
      </c>
      <c r="B432" s="148" t="str">
        <f t="shared" si="33"/>
        <v xml:space="preserve"> 7915</v>
      </c>
      <c r="C432" s="156">
        <v>23177</v>
      </c>
      <c r="D432" s="157"/>
      <c r="E432" s="158" t="s">
        <v>970</v>
      </c>
      <c r="F432" s="158">
        <v>25470</v>
      </c>
      <c r="G432" s="158"/>
      <c r="H432" s="158" t="s">
        <v>938</v>
      </c>
      <c r="I432" s="158" t="s">
        <v>973</v>
      </c>
      <c r="J432" s="158">
        <v>3</v>
      </c>
      <c r="K432" s="161">
        <v>1.6</v>
      </c>
      <c r="L432" s="352" t="s">
        <v>248</v>
      </c>
      <c r="M432" s="153">
        <f t="shared" si="34"/>
        <v>4800</v>
      </c>
      <c r="N432" s="348" t="s">
        <v>246</v>
      </c>
      <c r="O432" s="154">
        <f t="shared" si="31"/>
        <v>1</v>
      </c>
      <c r="Q432" s="155" t="str">
        <f t="shared" si="32"/>
        <v>Paardensport en -houderij 23177 (Vakbekwaam medewerker paardensport en -houderij)</v>
      </c>
    </row>
    <row r="433" spans="1:17" s="155" customFormat="1" ht="20.100000000000001" customHeight="1">
      <c r="A433" s="155">
        <f t="shared" si="30"/>
        <v>25471</v>
      </c>
      <c r="B433" s="148" t="str">
        <f t="shared" si="33"/>
        <v xml:space="preserve"> 7914</v>
      </c>
      <c r="C433" s="149">
        <v>23178</v>
      </c>
      <c r="D433" s="150">
        <v>1.5</v>
      </c>
      <c r="E433" s="151" t="s">
        <v>974</v>
      </c>
      <c r="F433" s="151">
        <v>25471</v>
      </c>
      <c r="G433" s="151"/>
      <c r="H433" s="151" t="s">
        <v>975</v>
      </c>
      <c r="I433" s="151" t="s">
        <v>974</v>
      </c>
      <c r="J433" s="151">
        <v>4</v>
      </c>
      <c r="K433" s="152">
        <v>1.5</v>
      </c>
      <c r="L433" s="347" t="s">
        <v>250</v>
      </c>
      <c r="M433" s="153">
        <f t="shared" si="34"/>
        <v>6400</v>
      </c>
      <c r="N433" s="348" t="s">
        <v>246</v>
      </c>
      <c r="O433" s="154">
        <f t="shared" si="31"/>
        <v>1</v>
      </c>
      <c r="Q433" s="155" t="str">
        <f t="shared" si="32"/>
        <v>Apothekersassistent 23178 (Apothekersassistent)</v>
      </c>
    </row>
    <row r="434" spans="1:17" s="155" customFormat="1" ht="20.100000000000001" customHeight="1">
      <c r="A434" s="155">
        <f t="shared" si="30"/>
        <v>25472</v>
      </c>
      <c r="B434" s="148" t="str">
        <f t="shared" si="33"/>
        <v xml:space="preserve"> 7914</v>
      </c>
      <c r="C434" s="149">
        <v>23179</v>
      </c>
      <c r="D434" s="150">
        <v>1.4</v>
      </c>
      <c r="E434" s="151" t="s">
        <v>976</v>
      </c>
      <c r="F434" s="151">
        <v>25472</v>
      </c>
      <c r="G434" s="151"/>
      <c r="H434" s="151" t="s">
        <v>975</v>
      </c>
      <c r="I434" s="151" t="s">
        <v>977</v>
      </c>
      <c r="J434" s="151">
        <v>4</v>
      </c>
      <c r="K434" s="152">
        <v>1.4</v>
      </c>
      <c r="L434" s="347" t="s">
        <v>250</v>
      </c>
      <c r="M434" s="153">
        <f t="shared" si="34"/>
        <v>6400</v>
      </c>
      <c r="N434" s="348" t="s">
        <v>246</v>
      </c>
      <c r="O434" s="154">
        <f t="shared" si="31"/>
        <v>1</v>
      </c>
      <c r="Q434" s="155" t="str">
        <f t="shared" si="32"/>
        <v>Artiesten 23179 (Acteur)</v>
      </c>
    </row>
    <row r="435" spans="1:17" s="155" customFormat="1" ht="20.100000000000001" customHeight="1">
      <c r="A435" s="155">
        <f t="shared" si="30"/>
        <v>25473</v>
      </c>
      <c r="B435" s="148" t="str">
        <f t="shared" si="33"/>
        <v xml:space="preserve"> 7914</v>
      </c>
      <c r="C435" s="149">
        <v>23180</v>
      </c>
      <c r="D435" s="150">
        <v>1.5</v>
      </c>
      <c r="E435" s="151" t="s">
        <v>978</v>
      </c>
      <c r="F435" s="151">
        <v>25473</v>
      </c>
      <c r="G435" s="151"/>
      <c r="H435" s="151" t="s">
        <v>975</v>
      </c>
      <c r="I435" s="151" t="s">
        <v>978</v>
      </c>
      <c r="J435" s="151">
        <v>4</v>
      </c>
      <c r="K435" s="152">
        <v>1.5</v>
      </c>
      <c r="L435" s="347" t="s">
        <v>250</v>
      </c>
      <c r="M435" s="153">
        <f t="shared" si="34"/>
        <v>6400</v>
      </c>
      <c r="N435" s="348" t="s">
        <v>246</v>
      </c>
      <c r="O435" s="154">
        <f t="shared" si="31"/>
        <v>1</v>
      </c>
      <c r="Q435" s="155" t="str">
        <f t="shared" si="32"/>
        <v>Doktersassistent 23180 (Doktersassistent)</v>
      </c>
    </row>
    <row r="436" spans="1:17" s="155" customFormat="1" ht="20.100000000000001" customHeight="1">
      <c r="A436" s="155">
        <f t="shared" si="30"/>
        <v>25474</v>
      </c>
      <c r="B436" s="148" t="str">
        <f t="shared" si="33"/>
        <v xml:space="preserve"> 7914</v>
      </c>
      <c r="C436" s="149">
        <v>23181</v>
      </c>
      <c r="D436" s="150">
        <v>1.1000000000000001</v>
      </c>
      <c r="E436" s="151" t="s">
        <v>979</v>
      </c>
      <c r="F436" s="151">
        <v>25474</v>
      </c>
      <c r="G436" s="151"/>
      <c r="H436" s="151" t="s">
        <v>975</v>
      </c>
      <c r="I436" s="151" t="s">
        <v>980</v>
      </c>
      <c r="J436" s="151">
        <v>4</v>
      </c>
      <c r="K436" s="152">
        <v>1.1000000000000001</v>
      </c>
      <c r="L436" s="347" t="s">
        <v>250</v>
      </c>
      <c r="M436" s="153">
        <f t="shared" si="34"/>
        <v>6400</v>
      </c>
      <c r="N436" s="348" t="s">
        <v>246</v>
      </c>
      <c r="O436" s="154">
        <f t="shared" si="31"/>
        <v>1</v>
      </c>
      <c r="Q436" s="155" t="str">
        <f t="shared" si="32"/>
        <v>Maatschappelijke Zorg 23181 (Agogisch medewerker GGZ)</v>
      </c>
    </row>
    <row r="437" spans="1:17" s="155" customFormat="1" ht="20.100000000000001" customHeight="1">
      <c r="A437" s="155">
        <f t="shared" si="30"/>
        <v>25475</v>
      </c>
      <c r="B437" s="148" t="str">
        <f t="shared" si="33"/>
        <v xml:space="preserve"> 7914</v>
      </c>
      <c r="C437" s="149">
        <v>23181</v>
      </c>
      <c r="D437" s="150"/>
      <c r="E437" s="151" t="s">
        <v>979</v>
      </c>
      <c r="F437" s="151">
        <v>25475</v>
      </c>
      <c r="G437" s="151"/>
      <c r="H437" s="151" t="s">
        <v>975</v>
      </c>
      <c r="I437" s="151" t="s">
        <v>981</v>
      </c>
      <c r="J437" s="151">
        <v>3</v>
      </c>
      <c r="K437" s="152">
        <v>1.1000000000000001</v>
      </c>
      <c r="L437" s="347" t="s">
        <v>248</v>
      </c>
      <c r="M437" s="153">
        <f t="shared" si="34"/>
        <v>4800</v>
      </c>
      <c r="N437" s="348" t="s">
        <v>246</v>
      </c>
      <c r="O437" s="154">
        <f t="shared" si="31"/>
        <v>1</v>
      </c>
      <c r="Q437" s="155" t="str">
        <f t="shared" si="32"/>
        <v>Maatschappelijke Zorg 23181 (Begeleider gehandicaptenzorg)</v>
      </c>
    </row>
    <row r="438" spans="1:17" s="155" customFormat="1" ht="20.100000000000001" customHeight="1">
      <c r="A438" s="155">
        <f t="shared" si="30"/>
        <v>25476</v>
      </c>
      <c r="B438" s="148" t="str">
        <f t="shared" si="33"/>
        <v xml:space="preserve"> 7914</v>
      </c>
      <c r="C438" s="149">
        <v>23181</v>
      </c>
      <c r="D438" s="150"/>
      <c r="E438" s="151" t="s">
        <v>979</v>
      </c>
      <c r="F438" s="151">
        <v>25476</v>
      </c>
      <c r="G438" s="151"/>
      <c r="H438" s="151" t="s">
        <v>975</v>
      </c>
      <c r="I438" s="151" t="s">
        <v>982</v>
      </c>
      <c r="J438" s="151">
        <v>3</v>
      </c>
      <c r="K438" s="152">
        <v>1.1000000000000001</v>
      </c>
      <c r="L438" s="347" t="s">
        <v>248</v>
      </c>
      <c r="M438" s="153">
        <f t="shared" si="34"/>
        <v>4800</v>
      </c>
      <c r="N438" s="348" t="s">
        <v>246</v>
      </c>
      <c r="O438" s="154">
        <f t="shared" si="31"/>
        <v>1</v>
      </c>
      <c r="Q438" s="155" t="str">
        <f t="shared" si="32"/>
        <v>Maatschappelijke Zorg 23181 (Begeleider specifieke doelgroepen)</v>
      </c>
    </row>
    <row r="439" spans="1:17" s="155" customFormat="1" ht="20.100000000000001" customHeight="1">
      <c r="A439" s="155">
        <f t="shared" si="30"/>
        <v>25477</v>
      </c>
      <c r="B439" s="148" t="str">
        <f t="shared" si="33"/>
        <v xml:space="preserve"> 7914</v>
      </c>
      <c r="C439" s="149">
        <v>23181</v>
      </c>
      <c r="D439" s="150"/>
      <c r="E439" s="151" t="s">
        <v>979</v>
      </c>
      <c r="F439" s="151">
        <v>25477</v>
      </c>
      <c r="G439" s="151"/>
      <c r="H439" s="151" t="s">
        <v>975</v>
      </c>
      <c r="I439" s="151" t="s">
        <v>983</v>
      </c>
      <c r="J439" s="151">
        <v>4</v>
      </c>
      <c r="K439" s="152">
        <v>1.1000000000000001</v>
      </c>
      <c r="L439" s="347" t="s">
        <v>250</v>
      </c>
      <c r="M439" s="153">
        <f t="shared" si="34"/>
        <v>6400</v>
      </c>
      <c r="N439" s="348" t="s">
        <v>246</v>
      </c>
      <c r="O439" s="154">
        <f t="shared" si="31"/>
        <v>1</v>
      </c>
      <c r="Q439" s="155" t="str">
        <f t="shared" si="32"/>
        <v>Maatschappelijke Zorg 23181 (Persoonlijk begeleider gehandicaptenzorg)</v>
      </c>
    </row>
    <row r="440" spans="1:17" s="155" customFormat="1" ht="20.100000000000001" customHeight="1">
      <c r="A440" s="155">
        <f t="shared" si="30"/>
        <v>25478</v>
      </c>
      <c r="B440" s="148" t="str">
        <f t="shared" si="33"/>
        <v xml:space="preserve"> 7914</v>
      </c>
      <c r="C440" s="149">
        <v>23181</v>
      </c>
      <c r="D440" s="150"/>
      <c r="E440" s="151" t="s">
        <v>979</v>
      </c>
      <c r="F440" s="151">
        <v>25478</v>
      </c>
      <c r="G440" s="151"/>
      <c r="H440" s="151" t="s">
        <v>975</v>
      </c>
      <c r="I440" s="151" t="s">
        <v>984</v>
      </c>
      <c r="J440" s="151">
        <v>4</v>
      </c>
      <c r="K440" s="152">
        <v>1.1000000000000001</v>
      </c>
      <c r="L440" s="347" t="s">
        <v>250</v>
      </c>
      <c r="M440" s="153">
        <f t="shared" si="34"/>
        <v>6400</v>
      </c>
      <c r="N440" s="348" t="s">
        <v>246</v>
      </c>
      <c r="O440" s="154">
        <f t="shared" si="31"/>
        <v>1</v>
      </c>
      <c r="Q440" s="155" t="str">
        <f t="shared" si="32"/>
        <v>Maatschappelijke Zorg 23181 (Persoonlijk begeleider specifieke doelgroepen)</v>
      </c>
    </row>
    <row r="441" spans="1:17" s="155" customFormat="1" ht="20.100000000000001" customHeight="1">
      <c r="A441" s="155">
        <f t="shared" si="30"/>
        <v>25479</v>
      </c>
      <c r="B441" s="148" t="str">
        <f t="shared" si="33"/>
        <v xml:space="preserve"> 7914</v>
      </c>
      <c r="C441" s="149">
        <v>23181</v>
      </c>
      <c r="D441" s="150"/>
      <c r="E441" s="151" t="s">
        <v>979</v>
      </c>
      <c r="F441" s="151">
        <v>25479</v>
      </c>
      <c r="G441" s="151"/>
      <c r="H441" s="151" t="s">
        <v>975</v>
      </c>
      <c r="I441" s="151" t="s">
        <v>985</v>
      </c>
      <c r="J441" s="151">
        <v>4</v>
      </c>
      <c r="K441" s="152">
        <v>1.1000000000000001</v>
      </c>
      <c r="L441" s="347" t="s">
        <v>250</v>
      </c>
      <c r="M441" s="153">
        <f t="shared" si="34"/>
        <v>6400</v>
      </c>
      <c r="N441" s="348" t="s">
        <v>246</v>
      </c>
      <c r="O441" s="154">
        <f t="shared" si="31"/>
        <v>1</v>
      </c>
      <c r="Q441" s="155" t="str">
        <f t="shared" si="32"/>
        <v>Maatschappelijke Zorg 23181 (Thuisbegeleider)</v>
      </c>
    </row>
    <row r="442" spans="1:17" s="155" customFormat="1" ht="20.100000000000001" customHeight="1">
      <c r="A442" s="155">
        <f t="shared" si="30"/>
        <v>25480</v>
      </c>
      <c r="B442" s="148" t="str">
        <f t="shared" si="33"/>
        <v xml:space="preserve"> 7914</v>
      </c>
      <c r="C442" s="149">
        <v>23182</v>
      </c>
      <c r="D442" s="150">
        <v>1.5</v>
      </c>
      <c r="E442" s="151" t="s">
        <v>986</v>
      </c>
      <c r="F442" s="151">
        <v>25480</v>
      </c>
      <c r="G442" s="151"/>
      <c r="H442" s="151" t="s">
        <v>975</v>
      </c>
      <c r="I442" s="151" t="s">
        <v>986</v>
      </c>
      <c r="J442" s="151">
        <v>4</v>
      </c>
      <c r="K442" s="152">
        <v>1.5</v>
      </c>
      <c r="L442" s="347" t="s">
        <v>250</v>
      </c>
      <c r="M442" s="153">
        <f t="shared" si="34"/>
        <v>6400</v>
      </c>
      <c r="N442" s="348" t="s">
        <v>246</v>
      </c>
      <c r="O442" s="154">
        <f t="shared" si="31"/>
        <v>1</v>
      </c>
      <c r="Q442" s="155" t="str">
        <f t="shared" si="32"/>
        <v>Mbo-Verpleegkundige 23182 (Mbo-Verpleegkundige)</v>
      </c>
    </row>
    <row r="443" spans="1:17" s="155" customFormat="1" ht="20.100000000000001" customHeight="1">
      <c r="A443" s="155">
        <f t="shared" si="30"/>
        <v>25484</v>
      </c>
      <c r="B443" s="148" t="str">
        <f t="shared" si="33"/>
        <v xml:space="preserve"> 7914</v>
      </c>
      <c r="C443" s="149">
        <v>23183</v>
      </c>
      <c r="D443" s="150">
        <v>1.1000000000000001</v>
      </c>
      <c r="E443" s="151" t="s">
        <v>987</v>
      </c>
      <c r="F443" s="151">
        <v>25484</v>
      </c>
      <c r="G443" s="151"/>
      <c r="H443" s="151" t="s">
        <v>975</v>
      </c>
      <c r="I443" s="151" t="s">
        <v>988</v>
      </c>
      <c r="J443" s="151">
        <v>4</v>
      </c>
      <c r="K443" s="152">
        <v>1.1000000000000001</v>
      </c>
      <c r="L443" s="347" t="s">
        <v>250</v>
      </c>
      <c r="M443" s="153">
        <f t="shared" si="34"/>
        <v>6400</v>
      </c>
      <c r="N443" s="348" t="s">
        <v>246</v>
      </c>
      <c r="O443" s="154">
        <f t="shared" si="31"/>
        <v>1</v>
      </c>
      <c r="Q443" s="155" t="str">
        <f t="shared" si="32"/>
        <v>Pedagogisch Werk 23183 (Gespecialiseerd pedagogisch medewerker)</v>
      </c>
    </row>
    <row r="444" spans="1:17" s="155" customFormat="1" ht="20.100000000000001" customHeight="1">
      <c r="A444" s="155">
        <f t="shared" si="30"/>
        <v>25485</v>
      </c>
      <c r="B444" s="148" t="str">
        <f t="shared" si="33"/>
        <v xml:space="preserve"> 7914</v>
      </c>
      <c r="C444" s="149">
        <v>23183</v>
      </c>
      <c r="D444" s="150"/>
      <c r="E444" s="151" t="s">
        <v>987</v>
      </c>
      <c r="F444" s="151">
        <v>25485</v>
      </c>
      <c r="G444" s="151"/>
      <c r="H444" s="151" t="s">
        <v>975</v>
      </c>
      <c r="I444" s="151" t="s">
        <v>989</v>
      </c>
      <c r="J444" s="151">
        <v>4</v>
      </c>
      <c r="K444" s="152">
        <v>1.1000000000000001</v>
      </c>
      <c r="L444" s="347" t="s">
        <v>250</v>
      </c>
      <c r="M444" s="153">
        <f t="shared" si="34"/>
        <v>6400</v>
      </c>
      <c r="N444" s="348" t="s">
        <v>246</v>
      </c>
      <c r="O444" s="154">
        <f t="shared" si="31"/>
        <v>1</v>
      </c>
      <c r="Q444" s="155" t="str">
        <f t="shared" si="32"/>
        <v>Pedagogisch Werk 23183 (Onderwijsassistent)</v>
      </c>
    </row>
    <row r="445" spans="1:17" s="155" customFormat="1" ht="20.100000000000001" customHeight="1">
      <c r="A445" s="155">
        <f t="shared" si="30"/>
        <v>25486</v>
      </c>
      <c r="B445" s="148" t="str">
        <f t="shared" si="33"/>
        <v xml:space="preserve"> 7914</v>
      </c>
      <c r="C445" s="149">
        <v>23183</v>
      </c>
      <c r="D445" s="150"/>
      <c r="E445" s="151" t="s">
        <v>987</v>
      </c>
      <c r="F445" s="151">
        <v>25486</v>
      </c>
      <c r="G445" s="151"/>
      <c r="H445" s="151" t="s">
        <v>975</v>
      </c>
      <c r="I445" s="151" t="s">
        <v>990</v>
      </c>
      <c r="J445" s="151">
        <v>3</v>
      </c>
      <c r="K445" s="152">
        <v>1.1000000000000001</v>
      </c>
      <c r="L445" s="347" t="s">
        <v>248</v>
      </c>
      <c r="M445" s="153">
        <f t="shared" si="34"/>
        <v>4800</v>
      </c>
      <c r="N445" s="348" t="s">
        <v>246</v>
      </c>
      <c r="O445" s="154">
        <f t="shared" si="31"/>
        <v>1</v>
      </c>
      <c r="Q445" s="155" t="str">
        <f t="shared" si="32"/>
        <v>Pedagogisch Werk 23183 (Pedagogisch medewerker kinderopvang)</v>
      </c>
    </row>
    <row r="446" spans="1:17" s="155" customFormat="1" ht="20.100000000000001" customHeight="1">
      <c r="A446" s="155">
        <f t="shared" si="30"/>
        <v>25487</v>
      </c>
      <c r="B446" s="148" t="str">
        <f t="shared" si="33"/>
        <v xml:space="preserve"> 7914</v>
      </c>
      <c r="C446" s="149">
        <v>23184</v>
      </c>
      <c r="D446" s="150">
        <v>1.1000000000000001</v>
      </c>
      <c r="E446" s="151" t="s">
        <v>991</v>
      </c>
      <c r="F446" s="151">
        <v>25487</v>
      </c>
      <c r="G446" s="151"/>
      <c r="H446" s="151" t="s">
        <v>975</v>
      </c>
      <c r="I446" s="151" t="s">
        <v>991</v>
      </c>
      <c r="J446" s="151">
        <v>4</v>
      </c>
      <c r="K446" s="152">
        <v>1.1000000000000001</v>
      </c>
      <c r="L446" s="347" t="s">
        <v>602</v>
      </c>
      <c r="M446" s="153">
        <f t="shared" si="34"/>
        <v>6400</v>
      </c>
      <c r="N446" s="348" t="s">
        <v>55</v>
      </c>
      <c r="O446" s="154">
        <f t="shared" si="31"/>
        <v>1</v>
      </c>
      <c r="Q446" s="155" t="str">
        <f t="shared" si="32"/>
        <v>Praktijkopleider 23184 (Praktijkopleider)</v>
      </c>
    </row>
    <row r="447" spans="1:17" s="155" customFormat="1" ht="20.100000000000001" customHeight="1">
      <c r="A447" s="155">
        <f t="shared" si="30"/>
        <v>25488</v>
      </c>
      <c r="B447" s="148" t="str">
        <f t="shared" si="33"/>
        <v xml:space="preserve"> 7914</v>
      </c>
      <c r="C447" s="149">
        <v>23185</v>
      </c>
      <c r="D447" s="150">
        <v>1.1000000000000001</v>
      </c>
      <c r="E447" s="151" t="s">
        <v>992</v>
      </c>
      <c r="F447" s="151">
        <v>25488</v>
      </c>
      <c r="G447" s="151"/>
      <c r="H447" s="151" t="s">
        <v>975</v>
      </c>
      <c r="I447" s="151" t="s">
        <v>993</v>
      </c>
      <c r="J447" s="151">
        <v>4</v>
      </c>
      <c r="K447" s="152">
        <v>1.1000000000000001</v>
      </c>
      <c r="L447" s="347" t="s">
        <v>250</v>
      </c>
      <c r="M447" s="153">
        <f t="shared" si="34"/>
        <v>6400</v>
      </c>
      <c r="N447" s="348" t="s">
        <v>246</v>
      </c>
      <c r="O447" s="154">
        <f t="shared" si="31"/>
        <v>1</v>
      </c>
      <c r="Q447" s="155" t="str">
        <f t="shared" si="32"/>
        <v>Sociaal werk 23185 (Sociaal-cultureel werker)</v>
      </c>
    </row>
    <row r="448" spans="1:17" s="155" customFormat="1" ht="20.100000000000001" customHeight="1">
      <c r="A448" s="155">
        <f t="shared" si="30"/>
        <v>25489</v>
      </c>
      <c r="B448" s="148" t="str">
        <f t="shared" si="33"/>
        <v xml:space="preserve"> 7914</v>
      </c>
      <c r="C448" s="149">
        <v>23185</v>
      </c>
      <c r="D448" s="150"/>
      <c r="E448" s="151" t="s">
        <v>992</v>
      </c>
      <c r="F448" s="151">
        <v>25489</v>
      </c>
      <c r="G448" s="151"/>
      <c r="H448" s="151" t="s">
        <v>975</v>
      </c>
      <c r="I448" s="151" t="s">
        <v>994</v>
      </c>
      <c r="J448" s="151">
        <v>4</v>
      </c>
      <c r="K448" s="152">
        <v>1.1000000000000001</v>
      </c>
      <c r="L448" s="347" t="s">
        <v>250</v>
      </c>
      <c r="M448" s="153">
        <f t="shared" si="34"/>
        <v>6400</v>
      </c>
      <c r="N448" s="348" t="s">
        <v>246</v>
      </c>
      <c r="O448" s="154">
        <f t="shared" si="31"/>
        <v>1</v>
      </c>
      <c r="Q448" s="155" t="str">
        <f t="shared" si="32"/>
        <v>Sociaal werk 23185 (Sociaal-maatschappelijk dienstverlener)</v>
      </c>
    </row>
    <row r="449" spans="1:17" s="155" customFormat="1" ht="20.100000000000001" customHeight="1">
      <c r="A449" s="155">
        <f t="shared" si="30"/>
        <v>25490</v>
      </c>
      <c r="B449" s="148" t="str">
        <f t="shared" si="33"/>
        <v xml:space="preserve"> 7914</v>
      </c>
      <c r="C449" s="149">
        <v>23186</v>
      </c>
      <c r="D449" s="150">
        <v>1.5</v>
      </c>
      <c r="E449" s="151" t="s">
        <v>995</v>
      </c>
      <c r="F449" s="151">
        <v>25490</v>
      </c>
      <c r="G449" s="151"/>
      <c r="H449" s="151" t="s">
        <v>975</v>
      </c>
      <c r="I449" s="151" t="s">
        <v>995</v>
      </c>
      <c r="J449" s="151">
        <v>4</v>
      </c>
      <c r="K449" s="152">
        <v>1.5</v>
      </c>
      <c r="L449" s="347" t="s">
        <v>250</v>
      </c>
      <c r="M449" s="153">
        <f t="shared" si="34"/>
        <v>6400</v>
      </c>
      <c r="N449" s="348" t="s">
        <v>246</v>
      </c>
      <c r="O449" s="154">
        <f t="shared" si="31"/>
        <v>1</v>
      </c>
      <c r="Q449" s="155" t="str">
        <f t="shared" si="32"/>
        <v>Tandartsassistent 23186 (Tandartsassistent)</v>
      </c>
    </row>
    <row r="450" spans="1:17" s="155" customFormat="1" ht="20.100000000000001" customHeight="1">
      <c r="A450" s="155">
        <f t="shared" si="30"/>
        <v>25491</v>
      </c>
      <c r="B450" s="148" t="str">
        <f t="shared" si="33"/>
        <v xml:space="preserve"> 7914</v>
      </c>
      <c r="C450" s="149">
        <v>23187</v>
      </c>
      <c r="D450" s="150">
        <v>1.5</v>
      </c>
      <c r="E450" s="151" t="s">
        <v>996</v>
      </c>
      <c r="F450" s="151">
        <v>25491</v>
      </c>
      <c r="G450" s="151"/>
      <c r="H450" s="151" t="s">
        <v>975</v>
      </c>
      <c r="I450" s="151" t="s">
        <v>996</v>
      </c>
      <c r="J450" s="151">
        <v>3</v>
      </c>
      <c r="K450" s="152">
        <v>1.5</v>
      </c>
      <c r="L450" s="347" t="s">
        <v>248</v>
      </c>
      <c r="M450" s="153">
        <f t="shared" si="34"/>
        <v>4800</v>
      </c>
      <c r="N450" s="348" t="s">
        <v>246</v>
      </c>
      <c r="O450" s="154">
        <f t="shared" si="31"/>
        <v>1</v>
      </c>
      <c r="Q450" s="155" t="str">
        <f t="shared" si="32"/>
        <v>Verzorgende IG 23187 (Verzorgende IG)</v>
      </c>
    </row>
    <row r="451" spans="1:17" s="155" customFormat="1" ht="20.100000000000001" customHeight="1">
      <c r="A451" s="155">
        <f t="shared" ref="A451:A497" si="35">F451</f>
        <v>25495</v>
      </c>
      <c r="B451" s="148" t="str">
        <f t="shared" si="33"/>
        <v xml:space="preserve"> 7914</v>
      </c>
      <c r="C451" s="149">
        <v>23179</v>
      </c>
      <c r="D451" s="150"/>
      <c r="E451" s="151" t="s">
        <v>976</v>
      </c>
      <c r="F451" s="151">
        <v>25495</v>
      </c>
      <c r="G451" s="151"/>
      <c r="H451" s="151" t="s">
        <v>975</v>
      </c>
      <c r="I451" s="151" t="s">
        <v>997</v>
      </c>
      <c r="J451" s="151">
        <v>4</v>
      </c>
      <c r="K451" s="152">
        <v>1.4</v>
      </c>
      <c r="L451" s="347" t="s">
        <v>250</v>
      </c>
      <c r="M451" s="153">
        <f t="shared" si="34"/>
        <v>6400</v>
      </c>
      <c r="N451" s="348" t="s">
        <v>246</v>
      </c>
      <c r="O451" s="154">
        <f t="shared" ref="O451:O497" si="36">COUNTIF($F$3:$F$505,F451)</f>
        <v>1</v>
      </c>
      <c r="Q451" s="155" t="str">
        <f t="shared" ref="Q451:Q497" si="37">CONCATENATE(E451," ", C451," ","(",I451,")")</f>
        <v>Artiesten 23179 (Danser)</v>
      </c>
    </row>
    <row r="452" spans="1:17" s="155" customFormat="1" ht="20.100000000000001" customHeight="1">
      <c r="A452" s="155">
        <f t="shared" si="35"/>
        <v>25496</v>
      </c>
      <c r="B452" s="148" t="str">
        <f t="shared" ref="B452:B497" si="38">MID(H452,LEN(H452)-5,5)</f>
        <v xml:space="preserve"> 7914</v>
      </c>
      <c r="C452" s="149">
        <v>23179</v>
      </c>
      <c r="D452" s="150"/>
      <c r="E452" s="151" t="s">
        <v>976</v>
      </c>
      <c r="F452" s="151">
        <v>25496</v>
      </c>
      <c r="G452" s="151"/>
      <c r="H452" s="151" t="s">
        <v>975</v>
      </c>
      <c r="I452" s="151" t="s">
        <v>998</v>
      </c>
      <c r="J452" s="151">
        <v>4</v>
      </c>
      <c r="K452" s="152">
        <v>1.4</v>
      </c>
      <c r="L452" s="347" t="s">
        <v>250</v>
      </c>
      <c r="M452" s="153">
        <f t="shared" ref="M452:M497" si="39">J452*1600</f>
        <v>6400</v>
      </c>
      <c r="N452" s="348" t="s">
        <v>246</v>
      </c>
      <c r="O452" s="154">
        <f t="shared" si="36"/>
        <v>1</v>
      </c>
      <c r="Q452" s="155" t="str">
        <f t="shared" si="37"/>
        <v>Artiesten 23179 (Musicalperformer)</v>
      </c>
    </row>
    <row r="453" spans="1:17" s="155" customFormat="1" ht="20.100000000000001" customHeight="1">
      <c r="A453" s="155">
        <f t="shared" si="35"/>
        <v>25497</v>
      </c>
      <c r="B453" s="148" t="str">
        <f t="shared" si="38"/>
        <v xml:space="preserve"> 7914</v>
      </c>
      <c r="C453" s="149">
        <v>23179</v>
      </c>
      <c r="D453" s="150"/>
      <c r="E453" s="151" t="s">
        <v>976</v>
      </c>
      <c r="F453" s="151">
        <v>25497</v>
      </c>
      <c r="G453" s="151"/>
      <c r="H453" s="151" t="s">
        <v>975</v>
      </c>
      <c r="I453" s="151" t="s">
        <v>999</v>
      </c>
      <c r="J453" s="151">
        <v>4</v>
      </c>
      <c r="K453" s="152">
        <v>1.4</v>
      </c>
      <c r="L453" s="347" t="s">
        <v>250</v>
      </c>
      <c r="M453" s="153">
        <f t="shared" si="39"/>
        <v>6400</v>
      </c>
      <c r="N453" s="348" t="s">
        <v>246</v>
      </c>
      <c r="O453" s="154">
        <f t="shared" si="36"/>
        <v>1</v>
      </c>
      <c r="Q453" s="155" t="str">
        <f t="shared" si="37"/>
        <v>Artiesten 23179 (Muzikant)</v>
      </c>
    </row>
    <row r="454" spans="1:17" s="155" customFormat="1" ht="20.100000000000001" customHeight="1">
      <c r="A454" s="155">
        <f t="shared" si="35"/>
        <v>25498</v>
      </c>
      <c r="B454" s="148" t="str">
        <f t="shared" si="38"/>
        <v xml:space="preserve"> 7914</v>
      </c>
      <c r="C454" s="149">
        <v>23189</v>
      </c>
      <c r="D454" s="150">
        <v>1.1000000000000001</v>
      </c>
      <c r="E454" s="151" t="s">
        <v>1000</v>
      </c>
      <c r="F454" s="151">
        <v>25498</v>
      </c>
      <c r="G454" s="151"/>
      <c r="H454" s="151" t="s">
        <v>975</v>
      </c>
      <c r="I454" s="151" t="s">
        <v>1001</v>
      </c>
      <c r="J454" s="151">
        <v>2</v>
      </c>
      <c r="K454" s="152">
        <v>1.1000000000000001</v>
      </c>
      <c r="L454" s="347" t="s">
        <v>245</v>
      </c>
      <c r="M454" s="153">
        <f t="shared" si="39"/>
        <v>3200</v>
      </c>
      <c r="N454" s="348" t="s">
        <v>246</v>
      </c>
      <c r="O454" s="154">
        <f t="shared" si="36"/>
        <v>1</v>
      </c>
      <c r="Q454" s="155" t="str">
        <f t="shared" si="37"/>
        <v>Dienstverlening 23189 (Helpende Zorg en Welzijn)</v>
      </c>
    </row>
    <row r="455" spans="1:17" s="155" customFormat="1" ht="20.100000000000001" customHeight="1">
      <c r="A455" s="155">
        <f t="shared" si="35"/>
        <v>25499</v>
      </c>
      <c r="B455" s="148" t="str">
        <f t="shared" si="38"/>
        <v xml:space="preserve"> 7914</v>
      </c>
      <c r="C455" s="149">
        <v>23189</v>
      </c>
      <c r="D455" s="150"/>
      <c r="E455" s="151" t="s">
        <v>1000</v>
      </c>
      <c r="F455" s="151">
        <v>25499</v>
      </c>
      <c r="G455" s="151"/>
      <c r="H455" s="151" t="s">
        <v>975</v>
      </c>
      <c r="I455" s="151" t="s">
        <v>1002</v>
      </c>
      <c r="J455" s="151">
        <v>2</v>
      </c>
      <c r="K455" s="152">
        <v>1.3</v>
      </c>
      <c r="L455" s="347" t="s">
        <v>245</v>
      </c>
      <c r="M455" s="153">
        <f t="shared" si="39"/>
        <v>3200</v>
      </c>
      <c r="N455" s="348" t="s">
        <v>246</v>
      </c>
      <c r="O455" s="154">
        <f t="shared" si="36"/>
        <v>1</v>
      </c>
      <c r="Q455" s="155" t="str">
        <f t="shared" si="37"/>
        <v>Dienstverlening 23189 (Medewerker facilitaire dienstverlening)</v>
      </c>
    </row>
    <row r="456" spans="1:17" s="155" customFormat="1" ht="20.100000000000001" customHeight="1">
      <c r="A456" s="155">
        <f t="shared" si="35"/>
        <v>25500</v>
      </c>
      <c r="B456" s="148" t="str">
        <f t="shared" si="38"/>
        <v xml:space="preserve"> 7914</v>
      </c>
      <c r="C456" s="149">
        <v>23189</v>
      </c>
      <c r="D456" s="150"/>
      <c r="E456" s="151" t="s">
        <v>1000</v>
      </c>
      <c r="F456" s="151">
        <v>25500</v>
      </c>
      <c r="G456" s="151"/>
      <c r="H456" s="151" t="s">
        <v>975</v>
      </c>
      <c r="I456" s="151" t="s">
        <v>1003</v>
      </c>
      <c r="J456" s="151">
        <v>2</v>
      </c>
      <c r="K456" s="152">
        <v>1.3</v>
      </c>
      <c r="L456" s="347" t="s">
        <v>245</v>
      </c>
      <c r="M456" s="153">
        <f t="shared" si="39"/>
        <v>3200</v>
      </c>
      <c r="N456" s="348" t="s">
        <v>246</v>
      </c>
      <c r="O456" s="154">
        <f t="shared" si="36"/>
        <v>1</v>
      </c>
      <c r="Q456" s="155" t="str">
        <f t="shared" si="37"/>
        <v>Dienstverlening 23189 (Medewerker sport en recreatie)</v>
      </c>
    </row>
    <row r="457" spans="1:17" s="155" customFormat="1" ht="20.100000000000001" customHeight="1">
      <c r="A457" s="155">
        <f t="shared" si="35"/>
        <v>25501</v>
      </c>
      <c r="B457" s="148" t="str">
        <f t="shared" si="38"/>
        <v xml:space="preserve"> 7915</v>
      </c>
      <c r="C457" s="156">
        <v>23195</v>
      </c>
      <c r="D457" s="157">
        <v>1.1000000000000001</v>
      </c>
      <c r="E457" s="176" t="s">
        <v>296</v>
      </c>
      <c r="F457" s="158">
        <v>25501</v>
      </c>
      <c r="G457" s="158"/>
      <c r="H457" s="158" t="s">
        <v>938</v>
      </c>
      <c r="I457" s="176" t="s">
        <v>1004</v>
      </c>
      <c r="J457" s="176">
        <v>3</v>
      </c>
      <c r="K457" s="161">
        <v>1.1000000000000001</v>
      </c>
      <c r="L457" s="352" t="s">
        <v>248</v>
      </c>
      <c r="M457" s="153">
        <f t="shared" si="39"/>
        <v>4800</v>
      </c>
      <c r="N457" s="348" t="s">
        <v>246</v>
      </c>
      <c r="O457" s="154">
        <f t="shared" si="36"/>
        <v>1</v>
      </c>
      <c r="Q457" s="155" t="str">
        <f t="shared" si="37"/>
        <v>Advies en leiding in de verkoop 23195 (Verkoopspecialist groene detailhandel)</v>
      </c>
    </row>
    <row r="458" spans="1:17" s="155" customFormat="1" ht="20.100000000000001" customHeight="1">
      <c r="A458" s="155">
        <f t="shared" si="35"/>
        <v>25502</v>
      </c>
      <c r="B458" s="148" t="str">
        <f t="shared" si="38"/>
        <v xml:space="preserve"> 7915</v>
      </c>
      <c r="C458" s="156">
        <v>23193</v>
      </c>
      <c r="D458" s="157">
        <v>1.1000000000000001</v>
      </c>
      <c r="E458" s="158" t="s">
        <v>604</v>
      </c>
      <c r="F458" s="158">
        <v>25502</v>
      </c>
      <c r="G458" s="158"/>
      <c r="H458" s="158" t="s">
        <v>938</v>
      </c>
      <c r="I458" s="158" t="s">
        <v>605</v>
      </c>
      <c r="J458" s="158">
        <v>4</v>
      </c>
      <c r="K458" s="161">
        <v>1.1000000000000001</v>
      </c>
      <c r="L458" s="352" t="s">
        <v>250</v>
      </c>
      <c r="M458" s="153">
        <f t="shared" si="39"/>
        <v>6400</v>
      </c>
      <c r="N458" s="348" t="s">
        <v>246</v>
      </c>
      <c r="O458" s="154">
        <f t="shared" si="36"/>
        <v>1</v>
      </c>
      <c r="Q458" s="155" t="str">
        <f t="shared" si="37"/>
        <v>Management retail 23193 (Manager retail)</v>
      </c>
    </row>
    <row r="459" spans="1:17" s="155" customFormat="1" ht="20.100000000000001" customHeight="1">
      <c r="A459" s="155">
        <f t="shared" si="35"/>
        <v>25503</v>
      </c>
      <c r="B459" s="148" t="str">
        <f t="shared" si="38"/>
        <v xml:space="preserve"> 7915</v>
      </c>
      <c r="C459" s="156">
        <v>23194</v>
      </c>
      <c r="D459" s="157">
        <v>1.1000000000000001</v>
      </c>
      <c r="E459" s="158" t="s">
        <v>613</v>
      </c>
      <c r="F459" s="158">
        <v>25503</v>
      </c>
      <c r="G459" s="158"/>
      <c r="H459" s="158" t="s">
        <v>938</v>
      </c>
      <c r="I459" s="158" t="s">
        <v>614</v>
      </c>
      <c r="J459" s="158">
        <v>2</v>
      </c>
      <c r="K459" s="161">
        <v>1.1000000000000001</v>
      </c>
      <c r="L459" s="352" t="s">
        <v>245</v>
      </c>
      <c r="M459" s="153">
        <f t="shared" si="39"/>
        <v>3200</v>
      </c>
      <c r="N459" s="348" t="s">
        <v>246</v>
      </c>
      <c r="O459" s="154">
        <f t="shared" si="36"/>
        <v>1</v>
      </c>
      <c r="Q459" s="155" t="str">
        <f t="shared" si="37"/>
        <v>Verkoop 23194 (Verkoper)</v>
      </c>
    </row>
    <row r="460" spans="1:17" s="155" customFormat="1" ht="20.100000000000001" customHeight="1">
      <c r="A460" s="155">
        <f t="shared" si="35"/>
        <v>25504</v>
      </c>
      <c r="B460" s="148" t="str">
        <f t="shared" si="38"/>
        <v xml:space="preserve"> 7900</v>
      </c>
      <c r="C460" s="159">
        <v>23196</v>
      </c>
      <c r="D460" s="150"/>
      <c r="E460" s="151" t="s">
        <v>558</v>
      </c>
      <c r="F460" s="160">
        <v>25504</v>
      </c>
      <c r="G460" s="160"/>
      <c r="H460" s="160" t="s">
        <v>494</v>
      </c>
      <c r="I460" s="151" t="s">
        <v>1005</v>
      </c>
      <c r="J460" s="151">
        <v>3</v>
      </c>
      <c r="K460" s="161">
        <v>1.3</v>
      </c>
      <c r="L460" s="347" t="s">
        <v>248</v>
      </c>
      <c r="M460" s="153">
        <f t="shared" si="39"/>
        <v>4800</v>
      </c>
      <c r="N460" s="348" t="s">
        <v>246</v>
      </c>
      <c r="O460" s="154">
        <f t="shared" si="36"/>
        <v>1</v>
      </c>
      <c r="Q460" s="155" t="str">
        <f t="shared" si="37"/>
        <v>Voegen / gevelbehandelen 23196 (Vakman restauratie voegwerk)</v>
      </c>
    </row>
    <row r="461" spans="1:17" s="155" customFormat="1" ht="20.100000000000001" customHeight="1">
      <c r="A461" s="155">
        <f t="shared" si="35"/>
        <v>25505</v>
      </c>
      <c r="B461" s="148" t="str">
        <f t="shared" si="38"/>
        <v xml:space="preserve"> 7900</v>
      </c>
      <c r="C461" s="159">
        <v>23197</v>
      </c>
      <c r="D461" s="161">
        <v>1.3</v>
      </c>
      <c r="E461" s="151" t="s">
        <v>1006</v>
      </c>
      <c r="F461" s="160">
        <v>25505</v>
      </c>
      <c r="G461" s="160"/>
      <c r="H461" s="160" t="s">
        <v>494</v>
      </c>
      <c r="I461" s="151" t="s">
        <v>1007</v>
      </c>
      <c r="J461" s="151">
        <v>4</v>
      </c>
      <c r="K461" s="161">
        <v>1.3</v>
      </c>
      <c r="L461" s="347" t="s">
        <v>602</v>
      </c>
      <c r="M461" s="153">
        <f t="shared" si="39"/>
        <v>6400</v>
      </c>
      <c r="N461" s="348" t="s">
        <v>246</v>
      </c>
      <c r="O461" s="154">
        <f t="shared" si="36"/>
        <v>1</v>
      </c>
      <c r="Q461" s="155" t="str">
        <f t="shared" si="37"/>
        <v>Restauratievakmanschap in de bouw 23197 (Specialist Restauratie Timmerwerk)</v>
      </c>
    </row>
    <row r="462" spans="1:17" s="155" customFormat="1" ht="20.100000000000001" customHeight="1">
      <c r="A462" s="155">
        <f t="shared" si="35"/>
        <v>25506</v>
      </c>
      <c r="B462" s="148" t="str">
        <f t="shared" si="38"/>
        <v xml:space="preserve"> 7900</v>
      </c>
      <c r="C462" s="159">
        <v>23197</v>
      </c>
      <c r="D462" s="150"/>
      <c r="E462" s="151" t="s">
        <v>1006</v>
      </c>
      <c r="F462" s="160">
        <v>25506</v>
      </c>
      <c r="G462" s="160"/>
      <c r="H462" s="160" t="s">
        <v>494</v>
      </c>
      <c r="I462" s="151" t="s">
        <v>1008</v>
      </c>
      <c r="J462" s="151">
        <v>4</v>
      </c>
      <c r="K462" s="161">
        <v>1.3</v>
      </c>
      <c r="L462" s="347" t="s">
        <v>602</v>
      </c>
      <c r="M462" s="153">
        <f t="shared" si="39"/>
        <v>6400</v>
      </c>
      <c r="N462" s="348" t="s">
        <v>246</v>
      </c>
      <c r="O462" s="154">
        <f t="shared" si="36"/>
        <v>1</v>
      </c>
      <c r="Q462" s="155" t="str">
        <f t="shared" si="37"/>
        <v>Restauratievakmanschap in de bouw 23197 (Specialist Restauratie Metselwerk)</v>
      </c>
    </row>
    <row r="463" spans="1:17" s="155" customFormat="1" ht="20.100000000000001" customHeight="1">
      <c r="A463" s="155">
        <f t="shared" si="35"/>
        <v>25507</v>
      </c>
      <c r="B463" s="148" t="str">
        <f t="shared" si="38"/>
        <v xml:space="preserve"> 7902</v>
      </c>
      <c r="C463" s="159">
        <v>23198</v>
      </c>
      <c r="D463" s="150"/>
      <c r="E463" s="151" t="s">
        <v>787</v>
      </c>
      <c r="F463" s="160">
        <v>25507</v>
      </c>
      <c r="G463" s="160"/>
      <c r="H463" s="160" t="s">
        <v>743</v>
      </c>
      <c r="I463" s="151" t="s">
        <v>1009</v>
      </c>
      <c r="J463" s="151">
        <v>4</v>
      </c>
      <c r="K463" s="161">
        <v>1.3</v>
      </c>
      <c r="L463" s="347" t="s">
        <v>248</v>
      </c>
      <c r="M463" s="153">
        <f t="shared" si="39"/>
        <v>6400</v>
      </c>
      <c r="N463" s="348" t="s">
        <v>246</v>
      </c>
      <c r="O463" s="154">
        <f t="shared" si="36"/>
        <v>1</v>
      </c>
      <c r="Q463" s="155" t="str">
        <f t="shared" si="37"/>
        <v>Precisietechniek 23198 (Verspaningstechnoloog)</v>
      </c>
    </row>
    <row r="464" spans="1:17" s="155" customFormat="1" ht="20.100000000000001" customHeight="1">
      <c r="A464" s="155">
        <f t="shared" si="35"/>
        <v>25508</v>
      </c>
      <c r="B464" s="148" t="str">
        <f t="shared" si="38"/>
        <v xml:space="preserve"> 7903</v>
      </c>
      <c r="C464" s="159">
        <v>23199</v>
      </c>
      <c r="D464" s="157">
        <v>1.8</v>
      </c>
      <c r="E464" s="174" t="s">
        <v>1010</v>
      </c>
      <c r="F464" s="160">
        <v>25508</v>
      </c>
      <c r="G464" s="160"/>
      <c r="H464" s="160" t="s">
        <v>444</v>
      </c>
      <c r="I464" s="174" t="s">
        <v>1011</v>
      </c>
      <c r="J464" s="151">
        <v>3</v>
      </c>
      <c r="K464" s="161">
        <v>1.8</v>
      </c>
      <c r="L464" s="347" t="s">
        <v>248</v>
      </c>
      <c r="M464" s="153">
        <f t="shared" si="39"/>
        <v>4800</v>
      </c>
      <c r="N464" s="348" t="s">
        <v>246</v>
      </c>
      <c r="O464" s="154">
        <f t="shared" si="36"/>
        <v>1</v>
      </c>
      <c r="Q464" s="155" t="str">
        <f t="shared" si="37"/>
        <v>Vormen maken 23199 (Vormenmaker)</v>
      </c>
    </row>
    <row r="465" spans="1:17" s="155" customFormat="1" ht="20.100000000000001" customHeight="1">
      <c r="A465" s="155">
        <f t="shared" si="35"/>
        <v>25509</v>
      </c>
      <c r="B465" s="148" t="str">
        <f t="shared" si="38"/>
        <v xml:space="preserve"> 7907</v>
      </c>
      <c r="C465" s="173">
        <v>23211</v>
      </c>
      <c r="D465" s="150">
        <v>1.8</v>
      </c>
      <c r="E465" s="174" t="s">
        <v>1012</v>
      </c>
      <c r="F465" s="175">
        <v>25509</v>
      </c>
      <c r="G465" s="175"/>
      <c r="H465" s="175" t="s">
        <v>858</v>
      </c>
      <c r="I465" s="174" t="s">
        <v>1013</v>
      </c>
      <c r="J465" s="174">
        <v>2</v>
      </c>
      <c r="K465" s="152">
        <v>1.8</v>
      </c>
      <c r="L465" s="347" t="s">
        <v>245</v>
      </c>
      <c r="M465" s="153">
        <f t="shared" si="39"/>
        <v>3200</v>
      </c>
      <c r="N465" s="348" t="s">
        <v>246</v>
      </c>
      <c r="O465" s="154">
        <f t="shared" si="36"/>
        <v>1</v>
      </c>
      <c r="Q465" s="155" t="str">
        <f t="shared" si="37"/>
        <v>Binnenvaart 23211 (Matroos binnenvaart)</v>
      </c>
    </row>
    <row r="466" spans="1:17" s="155" customFormat="1" ht="20.100000000000001" customHeight="1">
      <c r="A466" s="155">
        <f t="shared" si="35"/>
        <v>25510</v>
      </c>
      <c r="B466" s="148" t="str">
        <f t="shared" si="38"/>
        <v xml:space="preserve"> 7907</v>
      </c>
      <c r="C466" s="173">
        <v>23211</v>
      </c>
      <c r="D466" s="150"/>
      <c r="E466" s="174" t="s">
        <v>1012</v>
      </c>
      <c r="F466" s="175">
        <v>25510</v>
      </c>
      <c r="G466" s="175"/>
      <c r="H466" s="175" t="s">
        <v>858</v>
      </c>
      <c r="I466" s="174" t="s">
        <v>1014</v>
      </c>
      <c r="J466" s="174">
        <v>3</v>
      </c>
      <c r="K466" s="152">
        <v>1.8</v>
      </c>
      <c r="L466" s="347" t="s">
        <v>248</v>
      </c>
      <c r="M466" s="153">
        <f t="shared" si="39"/>
        <v>4800</v>
      </c>
      <c r="N466" s="348" t="s">
        <v>246</v>
      </c>
      <c r="O466" s="154">
        <f t="shared" si="36"/>
        <v>1</v>
      </c>
      <c r="Q466" s="155" t="str">
        <f t="shared" si="37"/>
        <v>Binnenvaart 23211 (Schipper binnenvaart)</v>
      </c>
    </row>
    <row r="467" spans="1:17" s="155" customFormat="1" ht="20.100000000000001" customHeight="1">
      <c r="A467" s="155">
        <f t="shared" si="35"/>
        <v>25511</v>
      </c>
      <c r="B467" s="148" t="str">
        <f t="shared" si="38"/>
        <v xml:space="preserve"> 7907</v>
      </c>
      <c r="C467" s="173">
        <v>23211</v>
      </c>
      <c r="D467" s="150"/>
      <c r="E467" s="174" t="s">
        <v>1012</v>
      </c>
      <c r="F467" s="175">
        <v>25511</v>
      </c>
      <c r="G467" s="175"/>
      <c r="H467" s="175" t="s">
        <v>858</v>
      </c>
      <c r="I467" s="174" t="s">
        <v>1015</v>
      </c>
      <c r="J467" s="174">
        <v>4</v>
      </c>
      <c r="K467" s="152">
        <v>1.8</v>
      </c>
      <c r="L467" s="347" t="s">
        <v>250</v>
      </c>
      <c r="M467" s="153">
        <f t="shared" si="39"/>
        <v>6400</v>
      </c>
      <c r="N467" s="348" t="s">
        <v>246</v>
      </c>
      <c r="O467" s="154">
        <f t="shared" si="36"/>
        <v>1</v>
      </c>
      <c r="Q467" s="155" t="str">
        <f t="shared" si="37"/>
        <v>Binnenvaart 23211 (Kapitein binnenvaart)</v>
      </c>
    </row>
    <row r="468" spans="1:17" s="155" customFormat="1" ht="20.100000000000001" customHeight="1">
      <c r="A468" s="155">
        <f t="shared" si="35"/>
        <v>25512</v>
      </c>
      <c r="B468" s="148" t="str">
        <f t="shared" si="38"/>
        <v xml:space="preserve"> 7907</v>
      </c>
      <c r="C468" s="173">
        <v>23201</v>
      </c>
      <c r="D468" s="150">
        <v>1.8</v>
      </c>
      <c r="E468" s="174" t="s">
        <v>1016</v>
      </c>
      <c r="F468" s="175">
        <v>25512</v>
      </c>
      <c r="G468" s="175"/>
      <c r="H468" s="175" t="s">
        <v>858</v>
      </c>
      <c r="I468" s="174" t="s">
        <v>1017</v>
      </c>
      <c r="J468" s="174">
        <v>3</v>
      </c>
      <c r="K468" s="152">
        <v>1.8</v>
      </c>
      <c r="L468" s="347" t="s">
        <v>248</v>
      </c>
      <c r="M468" s="153">
        <f t="shared" si="39"/>
        <v>4800</v>
      </c>
      <c r="N468" s="348" t="s">
        <v>246</v>
      </c>
      <c r="O468" s="154">
        <f t="shared" si="36"/>
        <v>1</v>
      </c>
      <c r="Q468" s="155" t="str">
        <f t="shared" si="37"/>
        <v>Bootmannen 23201 (Bootman)</v>
      </c>
    </row>
    <row r="469" spans="1:17" s="155" customFormat="1" ht="20.100000000000001" customHeight="1">
      <c r="A469" s="155">
        <f t="shared" si="35"/>
        <v>25513</v>
      </c>
      <c r="B469" s="148" t="str">
        <f t="shared" si="38"/>
        <v xml:space="preserve"> 7907</v>
      </c>
      <c r="C469" s="195">
        <v>23202</v>
      </c>
      <c r="D469" s="150">
        <v>1.8</v>
      </c>
      <c r="E469" s="174" t="s">
        <v>1018</v>
      </c>
      <c r="F469" s="175">
        <v>25513</v>
      </c>
      <c r="G469" s="175"/>
      <c r="H469" s="175" t="s">
        <v>858</v>
      </c>
      <c r="I469" s="174" t="s">
        <v>1019</v>
      </c>
      <c r="J469" s="174">
        <v>3</v>
      </c>
      <c r="K469" s="152">
        <v>1.8</v>
      </c>
      <c r="L469" s="347" t="s">
        <v>248</v>
      </c>
      <c r="M469" s="153">
        <f t="shared" si="39"/>
        <v>4800</v>
      </c>
      <c r="N469" s="348" t="s">
        <v>246</v>
      </c>
      <c r="O469" s="154">
        <f t="shared" si="36"/>
        <v>1</v>
      </c>
      <c r="Q469" s="155" t="str">
        <f t="shared" si="37"/>
        <v>Koopvaardij 23202 (Stuurman-werktuigkundige kleine schepen)</v>
      </c>
    </row>
    <row r="470" spans="1:17" s="155" customFormat="1" ht="20.100000000000001" customHeight="1">
      <c r="A470" s="155">
        <f t="shared" si="35"/>
        <v>25514</v>
      </c>
      <c r="B470" s="148" t="str">
        <f t="shared" si="38"/>
        <v xml:space="preserve"> 7907</v>
      </c>
      <c r="C470" s="195">
        <v>23202</v>
      </c>
      <c r="D470" s="150"/>
      <c r="E470" s="174" t="s">
        <v>1018</v>
      </c>
      <c r="F470" s="175">
        <v>25514</v>
      </c>
      <c r="G470" s="175"/>
      <c r="H470" s="175" t="s">
        <v>858</v>
      </c>
      <c r="I470" s="174" t="s">
        <v>1020</v>
      </c>
      <c r="J470" s="174">
        <v>3</v>
      </c>
      <c r="K470" s="152">
        <v>1.8</v>
      </c>
      <c r="L470" s="347" t="s">
        <v>248</v>
      </c>
      <c r="M470" s="153">
        <f t="shared" si="39"/>
        <v>4800</v>
      </c>
      <c r="N470" s="348" t="s">
        <v>246</v>
      </c>
      <c r="O470" s="154">
        <f t="shared" si="36"/>
        <v>1</v>
      </c>
      <c r="Q470" s="155" t="str">
        <f t="shared" si="37"/>
        <v>Koopvaardij 23202 (Stuurman kleine schepen)</v>
      </c>
    </row>
    <row r="471" spans="1:17" s="155" customFormat="1" ht="20.100000000000001" customHeight="1">
      <c r="A471" s="155">
        <f t="shared" si="35"/>
        <v>25515</v>
      </c>
      <c r="B471" s="148" t="str">
        <f t="shared" si="38"/>
        <v xml:space="preserve"> 7907</v>
      </c>
      <c r="C471" s="195">
        <v>23202</v>
      </c>
      <c r="D471" s="150"/>
      <c r="E471" s="174" t="s">
        <v>1018</v>
      </c>
      <c r="F471" s="175">
        <v>25515</v>
      </c>
      <c r="G471" s="175"/>
      <c r="H471" s="175" t="s">
        <v>858</v>
      </c>
      <c r="I471" s="174" t="s">
        <v>1021</v>
      </c>
      <c r="J471" s="174">
        <v>3</v>
      </c>
      <c r="K471" s="152">
        <v>1.8</v>
      </c>
      <c r="L471" s="347" t="s">
        <v>248</v>
      </c>
      <c r="M471" s="153">
        <f t="shared" si="39"/>
        <v>4800</v>
      </c>
      <c r="N471" s="348" t="s">
        <v>246</v>
      </c>
      <c r="O471" s="154">
        <f t="shared" si="36"/>
        <v>1</v>
      </c>
      <c r="Q471" s="155" t="str">
        <f t="shared" si="37"/>
        <v>Koopvaardij 23202 (Scheepswerktuigkundige kleine schepen)</v>
      </c>
    </row>
    <row r="472" spans="1:17" s="155" customFormat="1" ht="20.100000000000001" customHeight="1">
      <c r="A472" s="155">
        <f t="shared" si="35"/>
        <v>25516</v>
      </c>
      <c r="B472" s="148" t="str">
        <f t="shared" si="38"/>
        <v xml:space="preserve"> 7907</v>
      </c>
      <c r="C472" s="195">
        <v>23202</v>
      </c>
      <c r="D472" s="150"/>
      <c r="E472" s="174" t="s">
        <v>1018</v>
      </c>
      <c r="F472" s="175">
        <v>25516</v>
      </c>
      <c r="G472" s="175"/>
      <c r="H472" s="175" t="s">
        <v>858</v>
      </c>
      <c r="I472" s="174" t="s">
        <v>1022</v>
      </c>
      <c r="J472" s="174">
        <v>4</v>
      </c>
      <c r="K472" s="152">
        <v>1.8</v>
      </c>
      <c r="L472" s="347" t="s">
        <v>250</v>
      </c>
      <c r="M472" s="153">
        <f t="shared" si="39"/>
        <v>6400</v>
      </c>
      <c r="N472" s="348" t="s">
        <v>246</v>
      </c>
      <c r="O472" s="154">
        <f t="shared" si="36"/>
        <v>1</v>
      </c>
      <c r="Q472" s="155" t="str">
        <f t="shared" si="37"/>
        <v>Koopvaardij 23202 (Maritiem officier alle schepen)</v>
      </c>
    </row>
    <row r="473" spans="1:17" s="155" customFormat="1" ht="20.100000000000001" customHeight="1">
      <c r="A473" s="155">
        <f t="shared" si="35"/>
        <v>25517</v>
      </c>
      <c r="B473" s="148" t="str">
        <f t="shared" si="38"/>
        <v xml:space="preserve"> 7907</v>
      </c>
      <c r="C473" s="195">
        <v>23202</v>
      </c>
      <c r="D473" s="150"/>
      <c r="E473" s="174" t="s">
        <v>1018</v>
      </c>
      <c r="F473" s="175">
        <v>25517</v>
      </c>
      <c r="G473" s="175"/>
      <c r="H473" s="175" t="s">
        <v>858</v>
      </c>
      <c r="I473" s="174" t="s">
        <v>1023</v>
      </c>
      <c r="J473" s="174">
        <v>4</v>
      </c>
      <c r="K473" s="152">
        <v>1.8</v>
      </c>
      <c r="L473" s="347" t="s">
        <v>250</v>
      </c>
      <c r="M473" s="153">
        <f t="shared" si="39"/>
        <v>6400</v>
      </c>
      <c r="N473" s="348" t="s">
        <v>246</v>
      </c>
      <c r="O473" s="154">
        <f t="shared" si="36"/>
        <v>1</v>
      </c>
      <c r="Q473" s="155" t="str">
        <f t="shared" si="37"/>
        <v>Koopvaardij 23202 (Stuurman alle schepen)</v>
      </c>
    </row>
    <row r="474" spans="1:17" s="155" customFormat="1" ht="20.100000000000001" customHeight="1">
      <c r="A474" s="155">
        <f t="shared" si="35"/>
        <v>25518</v>
      </c>
      <c r="B474" s="148" t="str">
        <f t="shared" si="38"/>
        <v xml:space="preserve"> 7907</v>
      </c>
      <c r="C474" s="195">
        <v>23202</v>
      </c>
      <c r="D474" s="150"/>
      <c r="E474" s="174" t="s">
        <v>1018</v>
      </c>
      <c r="F474" s="175">
        <v>25518</v>
      </c>
      <c r="G474" s="175"/>
      <c r="H474" s="175" t="s">
        <v>858</v>
      </c>
      <c r="I474" s="174" t="s">
        <v>1024</v>
      </c>
      <c r="J474" s="174">
        <v>4</v>
      </c>
      <c r="K474" s="152">
        <v>1.8</v>
      </c>
      <c r="L474" s="347" t="s">
        <v>250</v>
      </c>
      <c r="M474" s="153">
        <f t="shared" si="39"/>
        <v>6400</v>
      </c>
      <c r="N474" s="348" t="s">
        <v>246</v>
      </c>
      <c r="O474" s="154">
        <f t="shared" si="36"/>
        <v>1</v>
      </c>
      <c r="Q474" s="155" t="str">
        <f t="shared" si="37"/>
        <v>Koopvaardij 23202 (Scheepswerktuigkundige alle schepen)</v>
      </c>
    </row>
    <row r="475" spans="1:17" s="155" customFormat="1" ht="20.100000000000001" customHeight="1">
      <c r="A475" s="155">
        <f t="shared" si="35"/>
        <v>25519</v>
      </c>
      <c r="B475" s="148" t="str">
        <f t="shared" si="38"/>
        <v xml:space="preserve"> 7907</v>
      </c>
      <c r="C475" s="195">
        <v>23203</v>
      </c>
      <c r="D475" s="150">
        <v>1.8</v>
      </c>
      <c r="E475" s="174" t="s">
        <v>1025</v>
      </c>
      <c r="F475" s="175">
        <v>25519</v>
      </c>
      <c r="G475" s="175"/>
      <c r="H475" s="175" t="s">
        <v>858</v>
      </c>
      <c r="I475" s="174" t="s">
        <v>1026</v>
      </c>
      <c r="J475" s="174">
        <v>2</v>
      </c>
      <c r="K475" s="152">
        <v>1.8</v>
      </c>
      <c r="L475" s="347" t="s">
        <v>245</v>
      </c>
      <c r="M475" s="153">
        <f t="shared" si="39"/>
        <v>3200</v>
      </c>
      <c r="N475" s="348" t="s">
        <v>246</v>
      </c>
      <c r="O475" s="154">
        <f t="shared" si="36"/>
        <v>1</v>
      </c>
      <c r="Q475" s="155" t="str">
        <f t="shared" si="37"/>
        <v>Koopvaardij SMBW 23203 (Schipper-machinist beperkt werkgebied)</v>
      </c>
    </row>
    <row r="476" spans="1:17" s="155" customFormat="1" ht="20.100000000000001" customHeight="1">
      <c r="A476" s="155">
        <f t="shared" si="35"/>
        <v>25520</v>
      </c>
      <c r="B476" s="148" t="str">
        <f t="shared" si="38"/>
        <v xml:space="preserve"> 7907</v>
      </c>
      <c r="C476" s="195">
        <v>23204</v>
      </c>
      <c r="D476" s="150">
        <v>1.8</v>
      </c>
      <c r="E476" s="174" t="s">
        <v>1027</v>
      </c>
      <c r="F476" s="175">
        <v>25520</v>
      </c>
      <c r="G476" s="175"/>
      <c r="H476" s="175" t="s">
        <v>858</v>
      </c>
      <c r="I476" s="174" t="s">
        <v>1028</v>
      </c>
      <c r="J476" s="174">
        <v>4</v>
      </c>
      <c r="K476" s="152">
        <v>1.8</v>
      </c>
      <c r="L476" s="347" t="s">
        <v>250</v>
      </c>
      <c r="M476" s="153">
        <f t="shared" si="39"/>
        <v>6400</v>
      </c>
      <c r="N476" s="348" t="s">
        <v>246</v>
      </c>
      <c r="O476" s="154">
        <f t="shared" si="36"/>
        <v>1</v>
      </c>
      <c r="Q476" s="155" t="str">
        <f t="shared" si="37"/>
        <v>Maritieme Waterbouw 23204 (Stuurman waterbouw)</v>
      </c>
    </row>
    <row r="477" spans="1:17" s="155" customFormat="1" ht="20.100000000000001" customHeight="1">
      <c r="A477" s="155">
        <f t="shared" si="35"/>
        <v>25521</v>
      </c>
      <c r="B477" s="148" t="str">
        <f t="shared" si="38"/>
        <v xml:space="preserve"> 7907</v>
      </c>
      <c r="C477" s="195">
        <v>23204</v>
      </c>
      <c r="D477" s="150"/>
      <c r="E477" s="174" t="s">
        <v>1027</v>
      </c>
      <c r="F477" s="175">
        <v>25521</v>
      </c>
      <c r="G477" s="175"/>
      <c r="H477" s="175" t="s">
        <v>858</v>
      </c>
      <c r="I477" s="174" t="s">
        <v>1029</v>
      </c>
      <c r="J477" s="174">
        <v>4</v>
      </c>
      <c r="K477" s="152">
        <v>1.8</v>
      </c>
      <c r="L477" s="347" t="s">
        <v>250</v>
      </c>
      <c r="M477" s="153">
        <f t="shared" si="39"/>
        <v>6400</v>
      </c>
      <c r="N477" s="348" t="s">
        <v>246</v>
      </c>
      <c r="O477" s="154">
        <f t="shared" si="36"/>
        <v>1</v>
      </c>
      <c r="Q477" s="155" t="str">
        <f t="shared" si="37"/>
        <v>Maritieme Waterbouw 23204 (Scheepswerktuigkundige waterbouw)</v>
      </c>
    </row>
    <row r="478" spans="1:17" s="155" customFormat="1" ht="20.100000000000001" customHeight="1">
      <c r="A478" s="155">
        <f t="shared" si="35"/>
        <v>25522</v>
      </c>
      <c r="B478" s="148" t="str">
        <f t="shared" si="38"/>
        <v xml:space="preserve"> 7907</v>
      </c>
      <c r="C478" s="195">
        <v>23205</v>
      </c>
      <c r="D478" s="150">
        <v>1.8</v>
      </c>
      <c r="E478" s="174" t="s">
        <v>1030</v>
      </c>
      <c r="F478" s="175">
        <v>25522</v>
      </c>
      <c r="G478" s="175"/>
      <c r="H478" s="175" t="s">
        <v>858</v>
      </c>
      <c r="I478" s="174" t="s">
        <v>1031</v>
      </c>
      <c r="J478" s="174">
        <v>3</v>
      </c>
      <c r="K478" s="152">
        <v>1.8</v>
      </c>
      <c r="L478" s="347" t="s">
        <v>248</v>
      </c>
      <c r="M478" s="153">
        <f t="shared" si="39"/>
        <v>4800</v>
      </c>
      <c r="N478" s="348" t="s">
        <v>246</v>
      </c>
      <c r="O478" s="154">
        <f t="shared" si="36"/>
        <v>1</v>
      </c>
      <c r="Q478" s="155" t="str">
        <f t="shared" si="37"/>
        <v>Visserij officieren 23205 (Stuurman-scheepswerktuigkundige vissersschepen SW5)</v>
      </c>
    </row>
    <row r="479" spans="1:17" s="155" customFormat="1" ht="20.100000000000001" customHeight="1">
      <c r="A479" s="155">
        <f t="shared" si="35"/>
        <v>25523</v>
      </c>
      <c r="B479" s="148" t="str">
        <f t="shared" si="38"/>
        <v xml:space="preserve"> 7907</v>
      </c>
      <c r="C479" s="195">
        <v>23205</v>
      </c>
      <c r="D479" s="150"/>
      <c r="E479" s="174" t="s">
        <v>1030</v>
      </c>
      <c r="F479" s="175">
        <v>25523</v>
      </c>
      <c r="G479" s="175"/>
      <c r="H479" s="175" t="s">
        <v>858</v>
      </c>
      <c r="I479" s="174" t="s">
        <v>1032</v>
      </c>
      <c r="J479" s="174">
        <v>4</v>
      </c>
      <c r="K479" s="152">
        <v>1.8</v>
      </c>
      <c r="L479" s="347" t="s">
        <v>250</v>
      </c>
      <c r="M479" s="153">
        <f t="shared" si="39"/>
        <v>6400</v>
      </c>
      <c r="N479" s="348" t="s">
        <v>246</v>
      </c>
      <c r="O479" s="154">
        <f t="shared" si="36"/>
        <v>1</v>
      </c>
      <c r="Q479" s="155" t="str">
        <f t="shared" si="37"/>
        <v>Visserij officieren 23205 (Stuurman alle vissersschepen S4)</v>
      </c>
    </row>
    <row r="480" spans="1:17" s="155" customFormat="1" ht="20.100000000000001" customHeight="1">
      <c r="A480" s="155">
        <f t="shared" si="35"/>
        <v>25524</v>
      </c>
      <c r="B480" s="148" t="str">
        <f t="shared" si="38"/>
        <v xml:space="preserve"> 7907</v>
      </c>
      <c r="C480" s="195">
        <v>23205</v>
      </c>
      <c r="D480" s="150"/>
      <c r="E480" s="174" t="s">
        <v>1030</v>
      </c>
      <c r="F480" s="175">
        <v>25524</v>
      </c>
      <c r="G480" s="175"/>
      <c r="H480" s="175" t="s">
        <v>858</v>
      </c>
      <c r="I480" s="174" t="s">
        <v>1033</v>
      </c>
      <c r="J480" s="174">
        <v>4</v>
      </c>
      <c r="K480" s="152">
        <v>1.8</v>
      </c>
      <c r="L480" s="347" t="s">
        <v>250</v>
      </c>
      <c r="M480" s="153">
        <f t="shared" si="39"/>
        <v>6400</v>
      </c>
      <c r="N480" s="348" t="s">
        <v>246</v>
      </c>
      <c r="O480" s="154">
        <f t="shared" si="36"/>
        <v>1</v>
      </c>
      <c r="Q480" s="155" t="str">
        <f t="shared" si="37"/>
        <v>Visserij officieren 23205 (Werktuigkundige alle vissersschepen W4)</v>
      </c>
    </row>
    <row r="481" spans="1:17" s="155" customFormat="1" ht="20.100000000000001" customHeight="1">
      <c r="A481" s="155">
        <f t="shared" si="35"/>
        <v>25525</v>
      </c>
      <c r="B481" s="148" t="str">
        <f t="shared" si="38"/>
        <v xml:space="preserve"> 7907</v>
      </c>
      <c r="C481" s="195">
        <v>23206</v>
      </c>
      <c r="D481" s="150">
        <v>1.8</v>
      </c>
      <c r="E481" s="174" t="s">
        <v>1034</v>
      </c>
      <c r="F481" s="175">
        <v>25525</v>
      </c>
      <c r="G481" s="175"/>
      <c r="H481" s="175" t="s">
        <v>858</v>
      </c>
      <c r="I481" s="174" t="s">
        <v>1035</v>
      </c>
      <c r="J481" s="174">
        <v>2</v>
      </c>
      <c r="K481" s="152">
        <v>1.8</v>
      </c>
      <c r="L481" s="347" t="s">
        <v>245</v>
      </c>
      <c r="M481" s="153">
        <f t="shared" si="39"/>
        <v>3200</v>
      </c>
      <c r="N481" s="348" t="s">
        <v>246</v>
      </c>
      <c r="O481" s="154">
        <f t="shared" si="36"/>
        <v>1</v>
      </c>
      <c r="Q481" s="155" t="str">
        <f t="shared" si="37"/>
        <v>Zeevisvaart SW6 23206 (Stuurman-werktuigkundige zeevisvaart SW6 )</v>
      </c>
    </row>
    <row r="482" spans="1:17" s="155" customFormat="1" ht="20.100000000000001" customHeight="1">
      <c r="A482" s="155">
        <f t="shared" si="35"/>
        <v>25526</v>
      </c>
      <c r="B482" s="148" t="str">
        <f t="shared" si="38"/>
        <v xml:space="preserve"> 7908</v>
      </c>
      <c r="C482" s="159">
        <v>23207</v>
      </c>
      <c r="D482" s="150">
        <v>1.4</v>
      </c>
      <c r="E482" s="151" t="s">
        <v>1036</v>
      </c>
      <c r="F482" s="160">
        <v>25526</v>
      </c>
      <c r="G482" s="160"/>
      <c r="H482" s="160" t="s">
        <v>592</v>
      </c>
      <c r="I482" s="151" t="s">
        <v>1037</v>
      </c>
      <c r="J482" s="151">
        <v>4</v>
      </c>
      <c r="K482" s="152">
        <v>1.4</v>
      </c>
      <c r="L482" s="347" t="s">
        <v>250</v>
      </c>
      <c r="M482" s="153">
        <f t="shared" si="39"/>
        <v>6400</v>
      </c>
      <c r="N482" s="348" t="s">
        <v>246</v>
      </c>
      <c r="O482" s="154">
        <f t="shared" si="36"/>
        <v>1</v>
      </c>
      <c r="Q482" s="155" t="str">
        <f t="shared" si="37"/>
        <v>Fashion design &amp; productmanagement 23207 (Junior stylist)</v>
      </c>
    </row>
    <row r="483" spans="1:17" s="155" customFormat="1" ht="20.100000000000001" customHeight="1">
      <c r="A483" s="155">
        <f t="shared" si="35"/>
        <v>25527</v>
      </c>
      <c r="B483" s="148" t="str">
        <f t="shared" si="38"/>
        <v xml:space="preserve"> 7908</v>
      </c>
      <c r="C483" s="159">
        <v>23207</v>
      </c>
      <c r="D483" s="150"/>
      <c r="E483" s="151" t="s">
        <v>1036</v>
      </c>
      <c r="F483" s="160">
        <v>25527</v>
      </c>
      <c r="G483" s="160"/>
      <c r="H483" s="160" t="s">
        <v>592</v>
      </c>
      <c r="I483" s="151" t="s">
        <v>1038</v>
      </c>
      <c r="J483" s="151">
        <v>4</v>
      </c>
      <c r="K483" s="152">
        <v>1.4</v>
      </c>
      <c r="L483" s="347" t="s">
        <v>250</v>
      </c>
      <c r="M483" s="153">
        <f t="shared" si="39"/>
        <v>6400</v>
      </c>
      <c r="N483" s="348" t="s">
        <v>246</v>
      </c>
      <c r="O483" s="154">
        <f t="shared" si="36"/>
        <v>1</v>
      </c>
      <c r="Q483" s="155" t="str">
        <f t="shared" si="37"/>
        <v>Fashion design &amp; productmanagement 23207 (Junior productmanager fashion)</v>
      </c>
    </row>
    <row r="484" spans="1:17" s="155" customFormat="1" ht="20.100000000000001" customHeight="1">
      <c r="A484" s="155">
        <f t="shared" si="35"/>
        <v>25528</v>
      </c>
      <c r="B484" s="148" t="str">
        <f t="shared" si="38"/>
        <v xml:space="preserve"> 7915</v>
      </c>
      <c r="C484" s="159">
        <v>23208</v>
      </c>
      <c r="D484" s="150">
        <v>1.1000000000000001</v>
      </c>
      <c r="E484" s="151" t="s">
        <v>600</v>
      </c>
      <c r="F484" s="160">
        <v>25528</v>
      </c>
      <c r="G484" s="160"/>
      <c r="H484" s="160" t="s">
        <v>938</v>
      </c>
      <c r="I484" s="151" t="s">
        <v>601</v>
      </c>
      <c r="J484" s="151">
        <v>4</v>
      </c>
      <c r="K484" s="152">
        <v>1.1000000000000001</v>
      </c>
      <c r="L484" s="347" t="s">
        <v>602</v>
      </c>
      <c r="M484" s="153">
        <f t="shared" si="39"/>
        <v>6400</v>
      </c>
      <c r="N484" s="348" t="s">
        <v>246</v>
      </c>
      <c r="O484" s="154">
        <f t="shared" si="36"/>
        <v>1</v>
      </c>
      <c r="Q484" s="155" t="str">
        <f t="shared" si="37"/>
        <v>Leidinggeven op basis van vakmanschap 23208 (Leidinggevende team/afdeling/project)</v>
      </c>
    </row>
    <row r="485" spans="1:17" s="155" customFormat="1" ht="20.100000000000001" customHeight="1">
      <c r="A485" s="155">
        <f t="shared" si="35"/>
        <v>25529</v>
      </c>
      <c r="B485" s="148" t="str">
        <f t="shared" si="38"/>
        <v xml:space="preserve"> 7915</v>
      </c>
      <c r="C485" s="159">
        <v>23208</v>
      </c>
      <c r="D485" s="150"/>
      <c r="E485" s="151" t="s">
        <v>600</v>
      </c>
      <c r="F485" s="160">
        <v>25529</v>
      </c>
      <c r="G485" s="160"/>
      <c r="H485" s="160" t="s">
        <v>938</v>
      </c>
      <c r="I485" s="151" t="s">
        <v>603</v>
      </c>
      <c r="J485" s="151">
        <v>4</v>
      </c>
      <c r="K485" s="152">
        <v>1.1000000000000001</v>
      </c>
      <c r="L485" s="347" t="s">
        <v>602</v>
      </c>
      <c r="M485" s="153">
        <f t="shared" si="39"/>
        <v>6400</v>
      </c>
      <c r="N485" s="348" t="s">
        <v>246</v>
      </c>
      <c r="O485" s="154">
        <f t="shared" si="36"/>
        <v>1</v>
      </c>
      <c r="Q485" s="155" t="str">
        <f t="shared" si="37"/>
        <v>Leidinggeven op basis van vakmanschap 23208 (Technisch Leidinggevende)</v>
      </c>
    </row>
    <row r="486" spans="1:17" ht="24">
      <c r="A486" s="155">
        <f t="shared" si="35"/>
        <v>25530</v>
      </c>
      <c r="B486" s="148" t="str">
        <f t="shared" si="38"/>
        <v xml:space="preserve"> 7915</v>
      </c>
      <c r="C486" s="159">
        <v>23209</v>
      </c>
      <c r="D486" s="150">
        <v>1.1000000000000001</v>
      </c>
      <c r="E486" s="151" t="s">
        <v>609</v>
      </c>
      <c r="F486" s="160">
        <v>25530</v>
      </c>
      <c r="G486" s="160"/>
      <c r="H486" s="160" t="s">
        <v>938</v>
      </c>
      <c r="I486" s="151" t="s">
        <v>610</v>
      </c>
      <c r="J486" s="151">
        <v>4</v>
      </c>
      <c r="K486" s="152">
        <v>1.1000000000000001</v>
      </c>
      <c r="L486" s="347" t="s">
        <v>602</v>
      </c>
      <c r="M486" s="153">
        <f t="shared" si="39"/>
        <v>6400</v>
      </c>
      <c r="N486" s="348" t="s">
        <v>246</v>
      </c>
      <c r="O486" s="154">
        <f t="shared" si="36"/>
        <v>1</v>
      </c>
      <c r="P486" s="155"/>
      <c r="Q486" s="155" t="str">
        <f t="shared" si="37"/>
        <v>Ondernemerschap op basis van vakmanschap 23209 (Vakman-ondernemer)</v>
      </c>
    </row>
    <row r="487" spans="1:17">
      <c r="A487" s="155">
        <f t="shared" si="35"/>
        <v>25531</v>
      </c>
      <c r="B487" s="148" t="str">
        <f t="shared" si="38"/>
        <v xml:space="preserve"> 7907</v>
      </c>
      <c r="C487" s="159">
        <v>23210</v>
      </c>
      <c r="D487" s="150">
        <v>1.8</v>
      </c>
      <c r="E487" s="171" t="s">
        <v>1039</v>
      </c>
      <c r="F487" s="172">
        <v>25531</v>
      </c>
      <c r="G487" s="172"/>
      <c r="H487" s="172" t="s">
        <v>858</v>
      </c>
      <c r="I487" s="171" t="s">
        <v>1040</v>
      </c>
      <c r="J487" s="171">
        <v>4</v>
      </c>
      <c r="K487" s="152">
        <v>1.8</v>
      </c>
      <c r="L487" s="347" t="s">
        <v>250</v>
      </c>
      <c r="M487" s="153">
        <f t="shared" si="39"/>
        <v>6400</v>
      </c>
      <c r="N487" s="348" t="s">
        <v>246</v>
      </c>
      <c r="O487" s="154">
        <f t="shared" si="36"/>
        <v>1</v>
      </c>
      <c r="P487" s="155"/>
      <c r="Q487" s="155" t="str">
        <f t="shared" si="37"/>
        <v>Baggeren 23210 (Baggermeester)</v>
      </c>
    </row>
    <row r="488" spans="1:17" ht="24">
      <c r="A488" s="155">
        <f t="shared" si="35"/>
        <v>25532</v>
      </c>
      <c r="B488" s="148" t="str">
        <f t="shared" si="38"/>
        <v xml:space="preserve"> 7915</v>
      </c>
      <c r="C488" s="159">
        <v>23212</v>
      </c>
      <c r="D488" s="157">
        <v>1.1000000000000001</v>
      </c>
      <c r="E488" s="158" t="s">
        <v>937</v>
      </c>
      <c r="F488" s="160">
        <v>25532</v>
      </c>
      <c r="G488" s="160"/>
      <c r="H488" s="160" t="s">
        <v>938</v>
      </c>
      <c r="I488" s="158" t="s">
        <v>1041</v>
      </c>
      <c r="J488" s="158">
        <v>2</v>
      </c>
      <c r="K488" s="161">
        <v>1.4</v>
      </c>
      <c r="L488" s="352" t="s">
        <v>245</v>
      </c>
      <c r="M488" s="153">
        <f t="shared" si="39"/>
        <v>3200</v>
      </c>
      <c r="N488" s="348" t="s">
        <v>246</v>
      </c>
      <c r="O488" s="154">
        <f t="shared" si="36"/>
        <v>1</v>
      </c>
      <c r="P488" s="155"/>
      <c r="Q488" s="155" t="str">
        <f t="shared" si="37"/>
        <v>Agro productie, handel en technologie 23212 (Medewerker agrarisch loonwerk)</v>
      </c>
    </row>
    <row r="489" spans="1:17" ht="24">
      <c r="A489" s="155">
        <f t="shared" si="35"/>
        <v>25533</v>
      </c>
      <c r="B489" s="148" t="str">
        <f t="shared" si="38"/>
        <v xml:space="preserve"> 7915</v>
      </c>
      <c r="C489" s="159">
        <v>23212</v>
      </c>
      <c r="D489" s="157"/>
      <c r="E489" s="158" t="s">
        <v>937</v>
      </c>
      <c r="F489" s="160">
        <v>25533</v>
      </c>
      <c r="G489" s="160"/>
      <c r="H489" s="160" t="s">
        <v>938</v>
      </c>
      <c r="I489" s="158" t="s">
        <v>1042</v>
      </c>
      <c r="J489" s="158">
        <v>4</v>
      </c>
      <c r="K489" s="161">
        <v>1.4</v>
      </c>
      <c r="L489" s="352" t="s">
        <v>250</v>
      </c>
      <c r="M489" s="153">
        <f t="shared" si="39"/>
        <v>6400</v>
      </c>
      <c r="N489" s="348" t="s">
        <v>246</v>
      </c>
      <c r="O489" s="154">
        <f t="shared" si="36"/>
        <v>1</v>
      </c>
      <c r="P489" s="155"/>
      <c r="Q489" s="155" t="str">
        <f t="shared" si="37"/>
        <v>Agro productie, handel en technologie 23212 (Vakexpert agrarisch loonwerk)</v>
      </c>
    </row>
    <row r="490" spans="1:17" ht="24">
      <c r="A490" s="155">
        <f t="shared" si="35"/>
        <v>25534</v>
      </c>
      <c r="B490" s="148" t="str">
        <f t="shared" si="38"/>
        <v xml:space="preserve"> 7915</v>
      </c>
      <c r="C490" s="159">
        <v>23212</v>
      </c>
      <c r="D490" s="157"/>
      <c r="E490" s="158" t="s">
        <v>937</v>
      </c>
      <c r="F490" s="160">
        <v>25534</v>
      </c>
      <c r="G490" s="160"/>
      <c r="H490" s="160" t="s">
        <v>938</v>
      </c>
      <c r="I490" s="158" t="s">
        <v>1043</v>
      </c>
      <c r="J490" s="158">
        <v>4</v>
      </c>
      <c r="K490" s="161">
        <v>1.5</v>
      </c>
      <c r="L490" s="352" t="s">
        <v>250</v>
      </c>
      <c r="M490" s="153">
        <f t="shared" si="39"/>
        <v>6400</v>
      </c>
      <c r="N490" s="348" t="s">
        <v>246</v>
      </c>
      <c r="O490" s="154">
        <f t="shared" si="36"/>
        <v>1</v>
      </c>
      <c r="P490" s="155"/>
      <c r="Q490" s="155" t="str">
        <f t="shared" si="37"/>
        <v>Agro productie, handel en technologie 23212 (Vakexpert teelt en groene technologie)</v>
      </c>
    </row>
    <row r="491" spans="1:17" ht="24">
      <c r="A491" s="155">
        <f t="shared" si="35"/>
        <v>25535</v>
      </c>
      <c r="B491" s="148" t="str">
        <f t="shared" si="38"/>
        <v xml:space="preserve"> 7915</v>
      </c>
      <c r="C491" s="159">
        <v>23212</v>
      </c>
      <c r="D491" s="157"/>
      <c r="E491" s="158" t="s">
        <v>937</v>
      </c>
      <c r="F491" s="160">
        <v>25535</v>
      </c>
      <c r="G491" s="160"/>
      <c r="H491" s="160" t="s">
        <v>938</v>
      </c>
      <c r="I491" s="158" t="s">
        <v>1044</v>
      </c>
      <c r="J491" s="158">
        <v>4</v>
      </c>
      <c r="K491" s="161">
        <v>1.5</v>
      </c>
      <c r="L491" s="352" t="s">
        <v>250</v>
      </c>
      <c r="M491" s="153">
        <f t="shared" si="39"/>
        <v>6400</v>
      </c>
      <c r="N491" s="348" t="s">
        <v>246</v>
      </c>
      <c r="O491" s="154">
        <f t="shared" si="36"/>
        <v>1</v>
      </c>
      <c r="P491" s="155"/>
      <c r="Q491" s="155" t="str">
        <f t="shared" si="37"/>
        <v>Agro productie, handel en technologie 23212 (Vakexpert veehouderij)</v>
      </c>
    </row>
    <row r="492" spans="1:17" ht="24">
      <c r="A492" s="155">
        <f t="shared" si="35"/>
        <v>25536</v>
      </c>
      <c r="B492" s="148" t="str">
        <f t="shared" si="38"/>
        <v xml:space="preserve"> 7915</v>
      </c>
      <c r="C492" s="159">
        <v>23212</v>
      </c>
      <c r="D492" s="157"/>
      <c r="E492" s="158" t="s">
        <v>937</v>
      </c>
      <c r="F492" s="160">
        <v>25536</v>
      </c>
      <c r="G492" s="160"/>
      <c r="H492" s="160" t="s">
        <v>938</v>
      </c>
      <c r="I492" s="158" t="s">
        <v>1045</v>
      </c>
      <c r="J492" s="158">
        <v>3</v>
      </c>
      <c r="K492" s="161">
        <v>1.5</v>
      </c>
      <c r="L492" s="352" t="s">
        <v>248</v>
      </c>
      <c r="M492" s="153">
        <f t="shared" si="39"/>
        <v>4800</v>
      </c>
      <c r="N492" s="348" t="s">
        <v>246</v>
      </c>
      <c r="O492" s="154">
        <f t="shared" si="36"/>
        <v>1</v>
      </c>
      <c r="P492" s="155"/>
      <c r="Q492" s="155" t="str">
        <f t="shared" si="37"/>
        <v>Agro productie, handel en technologie 23212 (Vakbekwaam medewerker teelt)</v>
      </c>
    </row>
    <row r="493" spans="1:17" ht="24">
      <c r="A493" s="155">
        <f t="shared" si="35"/>
        <v>25537</v>
      </c>
      <c r="B493" s="148" t="str">
        <f t="shared" si="38"/>
        <v xml:space="preserve"> 7915</v>
      </c>
      <c r="C493" s="159">
        <v>23212</v>
      </c>
      <c r="D493" s="157"/>
      <c r="E493" s="158" t="s">
        <v>937</v>
      </c>
      <c r="F493" s="160">
        <v>25537</v>
      </c>
      <c r="G493" s="160"/>
      <c r="H493" s="160" t="s">
        <v>938</v>
      </c>
      <c r="I493" s="158" t="s">
        <v>1046</v>
      </c>
      <c r="J493" s="158">
        <v>3</v>
      </c>
      <c r="K493" s="161">
        <v>1.5</v>
      </c>
      <c r="L493" s="352" t="s">
        <v>248</v>
      </c>
      <c r="M493" s="153">
        <f t="shared" si="39"/>
        <v>4800</v>
      </c>
      <c r="N493" s="348" t="s">
        <v>246</v>
      </c>
      <c r="O493" s="154">
        <f t="shared" si="36"/>
        <v>1</v>
      </c>
      <c r="P493" s="155"/>
      <c r="Q493" s="155" t="str">
        <f t="shared" si="37"/>
        <v>Agro productie, handel en technologie 23212 (Vakbekwaam medewerker veehouderij)</v>
      </c>
    </row>
    <row r="494" spans="1:17" ht="24">
      <c r="A494" s="155">
        <f t="shared" si="35"/>
        <v>25538</v>
      </c>
      <c r="B494" s="148" t="str">
        <f t="shared" si="38"/>
        <v xml:space="preserve"> 7915</v>
      </c>
      <c r="C494" s="159">
        <v>23213</v>
      </c>
      <c r="D494" s="157">
        <v>1.6</v>
      </c>
      <c r="E494" s="158" t="s">
        <v>1047</v>
      </c>
      <c r="F494" s="160">
        <v>25538</v>
      </c>
      <c r="G494" s="160"/>
      <c r="H494" s="160" t="s">
        <v>938</v>
      </c>
      <c r="I494" s="158" t="s">
        <v>1048</v>
      </c>
      <c r="J494" s="158">
        <v>4</v>
      </c>
      <c r="K494" s="161">
        <v>1.6</v>
      </c>
      <c r="L494" s="352" t="s">
        <v>602</v>
      </c>
      <c r="M494" s="153">
        <f t="shared" si="39"/>
        <v>6400</v>
      </c>
      <c r="N494" s="348" t="s">
        <v>246</v>
      </c>
      <c r="O494" s="154">
        <f t="shared" si="36"/>
        <v>1</v>
      </c>
      <c r="P494" s="155"/>
      <c r="Q494" s="155" t="str">
        <f t="shared" si="37"/>
        <v>Dierlijke vruchtbaarheid en voortplanting 23213 (Specialist vruchtbaarheid en voortplanting)</v>
      </c>
    </row>
    <row r="495" spans="1:17" ht="24">
      <c r="A495" s="155">
        <f t="shared" si="35"/>
        <v>25539</v>
      </c>
      <c r="B495" s="148" t="str">
        <f t="shared" si="38"/>
        <v xml:space="preserve"> 7915</v>
      </c>
      <c r="C495" s="159">
        <v>23214</v>
      </c>
      <c r="D495" s="157">
        <v>1.3</v>
      </c>
      <c r="E495" s="158" t="s">
        <v>950</v>
      </c>
      <c r="F495" s="160">
        <v>25539</v>
      </c>
      <c r="G495" s="160"/>
      <c r="H495" s="160" t="s">
        <v>938</v>
      </c>
      <c r="I495" s="158" t="s">
        <v>1049</v>
      </c>
      <c r="J495" s="158">
        <v>4</v>
      </c>
      <c r="K495" s="161">
        <v>1.3</v>
      </c>
      <c r="L495" s="352" t="s">
        <v>250</v>
      </c>
      <c r="M495" s="153">
        <f t="shared" si="39"/>
        <v>6400</v>
      </c>
      <c r="N495" s="348" t="s">
        <v>246</v>
      </c>
      <c r="O495" s="154">
        <f t="shared" si="36"/>
        <v>1</v>
      </c>
      <c r="P495" s="155"/>
      <c r="Q495" s="155" t="str">
        <f t="shared" si="37"/>
        <v>Dierverzorging 23214 (Bedrijfsleider dierverzorging)</v>
      </c>
    </row>
    <row r="496" spans="1:17" ht="24">
      <c r="A496" s="155">
        <f t="shared" si="35"/>
        <v>25540</v>
      </c>
      <c r="B496" s="148" t="str">
        <f t="shared" si="38"/>
        <v xml:space="preserve"> 7915</v>
      </c>
      <c r="C496" s="159">
        <v>23214</v>
      </c>
      <c r="D496" s="157"/>
      <c r="E496" s="158" t="s">
        <v>950</v>
      </c>
      <c r="F496" s="160">
        <v>25540</v>
      </c>
      <c r="G496" s="160"/>
      <c r="H496" s="160" t="s">
        <v>938</v>
      </c>
      <c r="I496" s="158" t="s">
        <v>336</v>
      </c>
      <c r="J496" s="158">
        <v>4</v>
      </c>
      <c r="K496" s="161">
        <v>1.5</v>
      </c>
      <c r="L496" s="352" t="s">
        <v>250</v>
      </c>
      <c r="M496" s="153">
        <f t="shared" si="39"/>
        <v>6400</v>
      </c>
      <c r="N496" s="348" t="s">
        <v>246</v>
      </c>
      <c r="O496" s="154">
        <f t="shared" si="36"/>
        <v>1</v>
      </c>
      <c r="P496" s="155"/>
      <c r="Q496" s="155" t="str">
        <f t="shared" si="37"/>
        <v>Dierverzorging 23214 (Dierenartsassistent paraveterinair)</v>
      </c>
    </row>
    <row r="497" spans="1:17" ht="24">
      <c r="A497" s="155">
        <f t="shared" si="35"/>
        <v>25541</v>
      </c>
      <c r="B497" s="148" t="str">
        <f t="shared" si="38"/>
        <v xml:space="preserve"> 7915</v>
      </c>
      <c r="C497" s="159">
        <v>23214</v>
      </c>
      <c r="D497" s="157"/>
      <c r="E497" s="158" t="s">
        <v>950</v>
      </c>
      <c r="F497" s="160">
        <v>25541</v>
      </c>
      <c r="G497" s="160"/>
      <c r="H497" s="160" t="s">
        <v>938</v>
      </c>
      <c r="I497" s="158" t="s">
        <v>1050</v>
      </c>
      <c r="J497" s="158">
        <v>3</v>
      </c>
      <c r="K497" s="161">
        <v>1.3</v>
      </c>
      <c r="L497" s="352" t="s">
        <v>248</v>
      </c>
      <c r="M497" s="153">
        <f t="shared" si="39"/>
        <v>4800</v>
      </c>
      <c r="N497" s="348" t="s">
        <v>246</v>
      </c>
      <c r="O497" s="154">
        <f t="shared" si="36"/>
        <v>1</v>
      </c>
      <c r="P497" s="155"/>
      <c r="Q497" s="155" t="str">
        <f t="shared" si="37"/>
        <v>Dierverzorging 23214 (Vakbekwaam medewerker dierverzorging)</v>
      </c>
    </row>
    <row r="498" spans="1:17" ht="14.45">
      <c r="C498" s="192"/>
      <c r="D498" s="193"/>
      <c r="E498" s="193"/>
      <c r="F498" s="193"/>
      <c r="G498" s="193"/>
      <c r="H498" s="193"/>
      <c r="I498" s="193"/>
      <c r="J498" s="193"/>
      <c r="K498" s="194"/>
      <c r="M498" s="193"/>
    </row>
    <row r="499" spans="1:17" ht="14.45">
      <c r="C499" s="192"/>
      <c r="D499" s="193"/>
      <c r="E499" s="193"/>
      <c r="F499" s="193"/>
      <c r="G499" s="193"/>
      <c r="H499" s="193"/>
      <c r="I499" s="193"/>
      <c r="J499" s="193"/>
      <c r="K499" s="194"/>
      <c r="M499" s="193"/>
    </row>
    <row r="500" spans="1:17" ht="14.45">
      <c r="C500" s="192"/>
      <c r="D500" s="193"/>
      <c r="E500" s="193"/>
      <c r="F500" s="193"/>
      <c r="G500" s="193"/>
      <c r="H500" s="193"/>
      <c r="I500" s="193"/>
      <c r="J500" s="193"/>
      <c r="K500" s="194"/>
      <c r="M500" s="193"/>
    </row>
    <row r="501" spans="1:17" ht="14.45">
      <c r="C501" s="192"/>
      <c r="D501" s="193"/>
      <c r="E501" s="193"/>
      <c r="F501" s="193"/>
      <c r="G501" s="193"/>
      <c r="H501" s="193"/>
      <c r="I501" s="193"/>
      <c r="J501" s="193"/>
      <c r="K501" s="194"/>
      <c r="M501" s="193"/>
    </row>
    <row r="502" spans="1:17" ht="14.45">
      <c r="C502" s="192"/>
      <c r="D502" s="193"/>
      <c r="E502" s="193"/>
      <c r="F502" s="193"/>
      <c r="G502" s="193"/>
      <c r="H502" s="193"/>
      <c r="I502" s="193"/>
      <c r="J502" s="193"/>
      <c r="K502" s="194"/>
      <c r="M502" s="193"/>
    </row>
    <row r="503" spans="1:17" ht="14.45">
      <c r="C503" s="192"/>
      <c r="D503" s="193"/>
      <c r="E503" s="193"/>
      <c r="F503" s="193"/>
      <c r="G503" s="193"/>
      <c r="H503" s="193"/>
      <c r="I503" s="193"/>
      <c r="J503" s="193"/>
      <c r="K503" s="194"/>
      <c r="M503" s="193"/>
    </row>
    <row r="504" spans="1:17" ht="14.45">
      <c r="C504" s="192"/>
      <c r="D504" s="193"/>
      <c r="E504" s="193"/>
      <c r="F504" s="193"/>
      <c r="G504" s="193"/>
      <c r="H504" s="193"/>
      <c r="I504" s="193"/>
      <c r="J504" s="193"/>
      <c r="K504" s="194"/>
      <c r="M504" s="193"/>
    </row>
    <row r="505" spans="1:17" ht="14.45">
      <c r="C505" s="192"/>
      <c r="D505" s="193"/>
      <c r="E505" s="193"/>
      <c r="F505" s="193"/>
      <c r="G505" s="193"/>
      <c r="H505" s="193"/>
      <c r="I505" s="193"/>
      <c r="J505" s="193"/>
      <c r="K505" s="194"/>
      <c r="M505" s="193"/>
    </row>
    <row r="506" spans="1:17" ht="14.45">
      <c r="C506" s="192"/>
      <c r="D506" s="193"/>
      <c r="E506" s="193"/>
      <c r="F506" s="193"/>
      <c r="G506" s="193"/>
      <c r="H506" s="193"/>
      <c r="I506" s="193"/>
      <c r="J506" s="193"/>
      <c r="K506" s="194"/>
      <c r="M506" s="193"/>
    </row>
    <row r="507" spans="1:17" ht="14.45">
      <c r="C507" s="192"/>
      <c r="D507" s="193"/>
      <c r="E507" s="193"/>
      <c r="F507" s="193"/>
      <c r="G507" s="193"/>
      <c r="H507" s="193"/>
      <c r="I507" s="193"/>
      <c r="J507" s="193"/>
      <c r="K507" s="194"/>
      <c r="M507" s="193"/>
    </row>
    <row r="508" spans="1:17" ht="14.45">
      <c r="C508" s="192"/>
      <c r="D508" s="193"/>
      <c r="E508" s="193"/>
      <c r="F508" s="193"/>
      <c r="G508" s="193"/>
      <c r="H508" s="193"/>
      <c r="I508" s="193"/>
      <c r="J508" s="193"/>
      <c r="K508" s="194"/>
      <c r="M508" s="193"/>
    </row>
    <row r="509" spans="1:17" ht="14.45">
      <c r="C509" s="192"/>
      <c r="D509" s="193"/>
      <c r="E509" s="193"/>
      <c r="F509" s="193"/>
      <c r="G509" s="193"/>
      <c r="H509" s="193"/>
      <c r="I509" s="193"/>
      <c r="J509" s="193"/>
      <c r="K509" s="194"/>
      <c r="M509" s="193"/>
    </row>
    <row r="510" spans="1:17" ht="14.45">
      <c r="C510" s="192"/>
      <c r="D510" s="193"/>
      <c r="E510" s="193"/>
      <c r="F510" s="193"/>
      <c r="G510" s="193"/>
      <c r="H510" s="193"/>
      <c r="I510" s="193"/>
      <c r="J510" s="193"/>
      <c r="K510" s="194"/>
      <c r="M510" s="193"/>
    </row>
    <row r="511" spans="1:17" ht="14.45">
      <c r="C511" s="192"/>
      <c r="D511" s="193"/>
      <c r="E511" s="193"/>
      <c r="F511" s="193"/>
      <c r="G511" s="193"/>
      <c r="H511" s="193"/>
      <c r="I511" s="193"/>
      <c r="J511" s="193"/>
      <c r="K511" s="194"/>
      <c r="M511" s="193"/>
    </row>
    <row r="512" spans="1:17" ht="14.45">
      <c r="C512" s="192"/>
      <c r="D512" s="193"/>
      <c r="E512" s="193"/>
      <c r="F512" s="193"/>
      <c r="G512" s="193"/>
      <c r="H512" s="193"/>
      <c r="I512" s="193"/>
      <c r="J512" s="193"/>
      <c r="K512" s="194"/>
      <c r="M512" s="193"/>
    </row>
    <row r="513" spans="3:13" ht="14.45">
      <c r="C513" s="192"/>
      <c r="D513" s="193"/>
      <c r="E513" s="193"/>
      <c r="F513" s="193"/>
      <c r="G513" s="193"/>
      <c r="H513" s="193"/>
      <c r="I513" s="193"/>
      <c r="J513" s="193"/>
      <c r="K513" s="194"/>
      <c r="M513" s="193"/>
    </row>
    <row r="514" spans="3:13" ht="14.45">
      <c r="C514" s="192"/>
      <c r="D514" s="193"/>
      <c r="E514" s="193"/>
      <c r="F514" s="193"/>
      <c r="G514" s="193"/>
      <c r="H514" s="193"/>
      <c r="I514" s="193"/>
      <c r="J514" s="193"/>
      <c r="K514" s="194"/>
      <c r="M514" s="193"/>
    </row>
    <row r="515" spans="3:13" ht="14.45">
      <c r="C515" s="192"/>
      <c r="D515" s="193"/>
      <c r="E515" s="193"/>
      <c r="F515" s="193"/>
      <c r="G515" s="193"/>
      <c r="H515" s="193"/>
      <c r="I515" s="193"/>
      <c r="J515" s="193"/>
      <c r="K515" s="194"/>
      <c r="M515" s="193"/>
    </row>
    <row r="516" spans="3:13" ht="14.45">
      <c r="C516" s="192"/>
      <c r="D516" s="193"/>
      <c r="E516" s="193"/>
      <c r="F516" s="193"/>
      <c r="G516" s="193"/>
      <c r="H516" s="193"/>
      <c r="I516" s="193"/>
      <c r="J516" s="193"/>
      <c r="K516" s="194"/>
      <c r="M516" s="193"/>
    </row>
    <row r="517" spans="3:13" ht="14.45">
      <c r="C517" s="192"/>
      <c r="D517" s="193"/>
      <c r="E517" s="193"/>
      <c r="F517" s="193"/>
      <c r="G517" s="193"/>
      <c r="H517" s="193"/>
      <c r="I517" s="193"/>
      <c r="J517" s="193"/>
      <c r="K517" s="194"/>
      <c r="M517" s="193"/>
    </row>
    <row r="518" spans="3:13" ht="14.45">
      <c r="C518" s="192"/>
      <c r="D518" s="193"/>
      <c r="E518" s="193"/>
      <c r="F518" s="193"/>
      <c r="G518" s="193"/>
      <c r="H518" s="193"/>
      <c r="I518" s="193"/>
      <c r="J518" s="193"/>
      <c r="K518" s="194"/>
      <c r="M518" s="193"/>
    </row>
    <row r="519" spans="3:13" ht="14.45">
      <c r="C519" s="192"/>
      <c r="D519" s="193"/>
      <c r="E519" s="193"/>
      <c r="F519" s="193"/>
      <c r="G519" s="193"/>
      <c r="H519" s="193"/>
      <c r="I519" s="193"/>
      <c r="J519" s="193"/>
      <c r="K519" s="194"/>
      <c r="M519" s="193"/>
    </row>
    <row r="520" spans="3:13" ht="14.45">
      <c r="C520" s="192"/>
      <c r="D520" s="193"/>
      <c r="E520" s="193"/>
      <c r="F520" s="193"/>
      <c r="G520" s="193"/>
      <c r="H520" s="193"/>
      <c r="I520" s="193"/>
      <c r="J520" s="193"/>
      <c r="K520" s="194"/>
      <c r="M520" s="193"/>
    </row>
    <row r="521" spans="3:13" ht="14.45">
      <c r="C521" s="192"/>
      <c r="D521" s="193"/>
      <c r="E521" s="193"/>
      <c r="F521" s="193"/>
      <c r="G521" s="193"/>
      <c r="H521" s="193"/>
      <c r="I521" s="193"/>
      <c r="J521" s="193"/>
      <c r="K521" s="194"/>
      <c r="M521" s="193"/>
    </row>
    <row r="522" spans="3:13" ht="14.45">
      <c r="C522" s="192"/>
      <c r="D522" s="193"/>
      <c r="E522" s="193"/>
      <c r="F522" s="193"/>
      <c r="G522" s="193"/>
      <c r="H522" s="193"/>
      <c r="I522" s="193"/>
      <c r="J522" s="193"/>
      <c r="K522" s="194"/>
      <c r="M522" s="193"/>
    </row>
    <row r="523" spans="3:13" ht="14.45">
      <c r="C523" s="192"/>
      <c r="D523" s="193"/>
      <c r="E523" s="193"/>
      <c r="F523" s="193"/>
      <c r="G523" s="193"/>
      <c r="H523" s="193"/>
      <c r="I523" s="193"/>
      <c r="J523" s="193"/>
      <c r="K523" s="194"/>
      <c r="M523" s="193"/>
    </row>
    <row r="524" spans="3:13" ht="14.45">
      <c r="C524" s="192"/>
      <c r="D524" s="193"/>
      <c r="E524" s="193"/>
      <c r="F524" s="193"/>
      <c r="G524" s="193"/>
      <c r="H524" s="193"/>
      <c r="I524" s="193"/>
      <c r="J524" s="193"/>
      <c r="K524" s="194"/>
      <c r="M524" s="193"/>
    </row>
    <row r="525" spans="3:13" ht="14.45">
      <c r="C525" s="192"/>
      <c r="D525" s="193"/>
      <c r="E525" s="193"/>
      <c r="F525" s="193"/>
      <c r="G525" s="193"/>
      <c r="H525" s="193"/>
      <c r="I525" s="193"/>
      <c r="J525" s="193"/>
      <c r="K525" s="194"/>
      <c r="M525" s="193"/>
    </row>
    <row r="526" spans="3:13" ht="14.45">
      <c r="C526" s="192"/>
      <c r="D526" s="193"/>
      <c r="E526" s="193"/>
      <c r="F526" s="193"/>
      <c r="G526" s="193"/>
      <c r="H526" s="193"/>
      <c r="I526" s="193"/>
      <c r="J526" s="193"/>
      <c r="K526" s="194"/>
      <c r="M526" s="193"/>
    </row>
    <row r="527" spans="3:13" ht="14.45">
      <c r="C527" s="192"/>
      <c r="D527" s="193"/>
      <c r="E527" s="193"/>
      <c r="F527" s="193"/>
      <c r="G527" s="193"/>
      <c r="H527" s="193"/>
      <c r="I527" s="193"/>
      <c r="J527" s="193"/>
      <c r="K527" s="194"/>
      <c r="M527" s="193"/>
    </row>
    <row r="528" spans="3:13" ht="14.45">
      <c r="C528" s="192"/>
      <c r="D528" s="193"/>
      <c r="E528" s="193"/>
      <c r="F528" s="193"/>
      <c r="G528" s="193"/>
      <c r="H528" s="193"/>
      <c r="I528" s="193"/>
      <c r="J528" s="193"/>
      <c r="K528" s="194"/>
      <c r="M528" s="193"/>
    </row>
    <row r="529" spans="3:13" ht="14.45">
      <c r="C529" s="192"/>
      <c r="D529" s="193"/>
      <c r="E529" s="193"/>
      <c r="F529" s="193"/>
      <c r="G529" s="193"/>
      <c r="H529" s="193"/>
      <c r="I529" s="193"/>
      <c r="J529" s="193"/>
      <c r="K529" s="194"/>
      <c r="M529" s="193"/>
    </row>
    <row r="530" spans="3:13" ht="14.45">
      <c r="C530" s="192"/>
      <c r="D530" s="193"/>
      <c r="E530" s="193"/>
      <c r="F530" s="193"/>
      <c r="G530" s="193"/>
      <c r="H530" s="193"/>
      <c r="I530" s="193"/>
      <c r="J530" s="193"/>
      <c r="K530" s="194"/>
      <c r="M530" s="193"/>
    </row>
    <row r="531" spans="3:13" ht="14.45">
      <c r="C531" s="192"/>
      <c r="D531" s="193"/>
      <c r="E531" s="193"/>
      <c r="F531" s="193"/>
      <c r="G531" s="193"/>
      <c r="H531" s="193"/>
      <c r="I531" s="193"/>
      <c r="J531" s="193"/>
      <c r="K531" s="194"/>
      <c r="M531" s="193"/>
    </row>
    <row r="532" spans="3:13" ht="14.45">
      <c r="C532" s="192"/>
      <c r="D532" s="193"/>
      <c r="E532" s="193"/>
      <c r="F532" s="193"/>
      <c r="G532" s="193"/>
      <c r="H532" s="193"/>
      <c r="I532" s="193"/>
      <c r="J532" s="193"/>
      <c r="K532" s="194"/>
      <c r="M532" s="193"/>
    </row>
    <row r="533" spans="3:13" ht="14.45">
      <c r="C533" s="192"/>
      <c r="D533" s="193"/>
      <c r="E533" s="193"/>
      <c r="F533" s="193"/>
      <c r="G533" s="193"/>
      <c r="H533" s="193"/>
      <c r="I533" s="193"/>
      <c r="J533" s="193"/>
      <c r="K533" s="194"/>
      <c r="M533" s="193"/>
    </row>
    <row r="534" spans="3:13" ht="14.45">
      <c r="C534" s="192"/>
      <c r="D534" s="193"/>
      <c r="E534" s="193"/>
      <c r="F534" s="193"/>
      <c r="G534" s="193"/>
      <c r="H534" s="193"/>
      <c r="I534" s="193"/>
      <c r="J534" s="193"/>
      <c r="K534" s="194"/>
      <c r="M534" s="193"/>
    </row>
    <row r="535" spans="3:13" ht="14.45">
      <c r="C535" s="192"/>
      <c r="D535" s="193"/>
      <c r="E535" s="193"/>
      <c r="F535" s="193"/>
      <c r="G535" s="193"/>
      <c r="H535" s="193"/>
      <c r="I535" s="193"/>
      <c r="J535" s="193"/>
      <c r="K535" s="194"/>
      <c r="M535" s="193"/>
    </row>
    <row r="536" spans="3:13" ht="14.45">
      <c r="C536" s="192"/>
      <c r="D536" s="193"/>
      <c r="E536" s="193"/>
      <c r="F536" s="193"/>
      <c r="G536" s="193"/>
      <c r="H536" s="193"/>
      <c r="I536" s="193"/>
      <c r="J536" s="193"/>
      <c r="K536" s="194"/>
      <c r="M536" s="193"/>
    </row>
    <row r="537" spans="3:13" ht="14.45">
      <c r="C537" s="192"/>
      <c r="D537" s="193"/>
      <c r="E537" s="193"/>
      <c r="F537" s="193"/>
      <c r="G537" s="193"/>
      <c r="H537" s="193"/>
      <c r="I537" s="193"/>
      <c r="J537" s="193"/>
      <c r="K537" s="194"/>
      <c r="M537" s="193"/>
    </row>
    <row r="538" spans="3:13" ht="14.45">
      <c r="C538" s="192"/>
      <c r="D538" s="193"/>
      <c r="E538" s="193"/>
      <c r="F538" s="193"/>
      <c r="G538" s="193"/>
      <c r="H538" s="193"/>
      <c r="I538" s="193"/>
      <c r="J538" s="193"/>
      <c r="K538" s="194"/>
      <c r="M538" s="193"/>
    </row>
    <row r="539" spans="3:13" ht="14.45">
      <c r="C539" s="192"/>
      <c r="D539" s="193"/>
      <c r="E539" s="193"/>
      <c r="F539" s="193"/>
      <c r="G539" s="193"/>
      <c r="H539" s="193"/>
      <c r="I539" s="193"/>
      <c r="J539" s="193"/>
      <c r="K539" s="194"/>
      <c r="M539" s="193"/>
    </row>
    <row r="540" spans="3:13" ht="14.45">
      <c r="C540" s="192"/>
      <c r="D540" s="193"/>
      <c r="E540" s="193"/>
      <c r="F540" s="193"/>
      <c r="G540" s="193"/>
      <c r="H540" s="193"/>
      <c r="I540" s="193"/>
      <c r="J540" s="193"/>
      <c r="K540" s="194"/>
      <c r="M540" s="193"/>
    </row>
    <row r="541" spans="3:13" ht="14.45">
      <c r="C541" s="192"/>
      <c r="D541" s="193"/>
      <c r="E541" s="193"/>
      <c r="F541" s="193"/>
      <c r="G541" s="193"/>
      <c r="H541" s="193"/>
      <c r="I541" s="193"/>
      <c r="J541" s="193"/>
      <c r="K541" s="194"/>
      <c r="M541" s="193"/>
    </row>
    <row r="542" spans="3:13" ht="14.45">
      <c r="C542" s="192"/>
      <c r="D542" s="193"/>
      <c r="E542" s="193"/>
      <c r="F542" s="193"/>
      <c r="G542" s="193"/>
      <c r="H542" s="193"/>
      <c r="I542" s="193"/>
      <c r="J542" s="193"/>
      <c r="K542" s="194"/>
      <c r="M542" s="193"/>
    </row>
    <row r="543" spans="3:13" ht="14.45">
      <c r="C543" s="192"/>
      <c r="D543" s="193"/>
      <c r="E543" s="193"/>
      <c r="F543" s="193"/>
      <c r="G543" s="193"/>
      <c r="H543" s="193"/>
      <c r="I543" s="193"/>
      <c r="J543" s="193"/>
      <c r="K543" s="194"/>
      <c r="M543" s="193"/>
    </row>
    <row r="544" spans="3:13" ht="14.45">
      <c r="C544" s="192"/>
      <c r="D544" s="193"/>
      <c r="E544" s="193"/>
      <c r="F544" s="193"/>
      <c r="G544" s="193"/>
      <c r="H544" s="193"/>
      <c r="I544" s="193"/>
      <c r="J544" s="193"/>
      <c r="K544" s="194"/>
      <c r="M544" s="193"/>
    </row>
    <row r="545" spans="3:13" ht="14.45">
      <c r="C545" s="192"/>
      <c r="D545" s="193"/>
      <c r="E545" s="193"/>
      <c r="F545" s="193"/>
      <c r="G545" s="193"/>
      <c r="H545" s="193"/>
      <c r="I545" s="193"/>
      <c r="J545" s="193"/>
      <c r="K545" s="194"/>
      <c r="M545" s="193"/>
    </row>
    <row r="546" spans="3:13" ht="14.45">
      <c r="C546" s="192"/>
      <c r="D546" s="193"/>
      <c r="E546" s="193"/>
      <c r="F546" s="193"/>
      <c r="G546" s="193"/>
      <c r="H546" s="193"/>
      <c r="I546" s="193"/>
      <c r="J546" s="193"/>
      <c r="K546" s="194"/>
      <c r="M546" s="193"/>
    </row>
    <row r="547" spans="3:13" ht="14.45">
      <c r="C547" s="192"/>
      <c r="D547" s="193"/>
      <c r="E547" s="193"/>
      <c r="F547" s="193"/>
      <c r="G547" s="193"/>
      <c r="H547" s="193"/>
      <c r="I547" s="193"/>
      <c r="J547" s="193"/>
      <c r="K547" s="194"/>
      <c r="M547" s="193"/>
    </row>
    <row r="548" spans="3:13" ht="14.45">
      <c r="C548" s="192"/>
      <c r="D548" s="193"/>
      <c r="E548" s="193"/>
      <c r="F548" s="193"/>
      <c r="G548" s="193"/>
      <c r="H548" s="193"/>
      <c r="I548" s="193"/>
      <c r="J548" s="193"/>
      <c r="K548" s="194"/>
      <c r="M548" s="193"/>
    </row>
    <row r="549" spans="3:13" ht="14.45">
      <c r="C549" s="192"/>
      <c r="D549" s="193"/>
      <c r="E549" s="193"/>
      <c r="F549" s="193"/>
      <c r="G549" s="193"/>
      <c r="H549" s="193"/>
      <c r="I549" s="193"/>
      <c r="J549" s="193"/>
      <c r="K549" s="194"/>
      <c r="M549" s="193"/>
    </row>
    <row r="550" spans="3:13" ht="14.45">
      <c r="C550" s="192"/>
      <c r="D550" s="193"/>
      <c r="E550" s="193"/>
      <c r="F550" s="193"/>
      <c r="G550" s="193"/>
      <c r="H550" s="193"/>
      <c r="I550" s="193"/>
      <c r="J550" s="193"/>
      <c r="K550" s="194"/>
      <c r="M550" s="193"/>
    </row>
    <row r="551" spans="3:13" ht="14.45">
      <c r="C551" s="192"/>
      <c r="D551" s="193"/>
      <c r="E551" s="193"/>
      <c r="F551" s="193"/>
      <c r="G551" s="193"/>
      <c r="H551" s="193"/>
      <c r="I551" s="193"/>
      <c r="J551" s="193"/>
      <c r="K551" s="194"/>
      <c r="M551" s="193"/>
    </row>
    <row r="552" spans="3:13" ht="14.45">
      <c r="C552" s="192"/>
      <c r="D552" s="193"/>
      <c r="E552" s="193"/>
      <c r="F552" s="193"/>
      <c r="G552" s="193"/>
      <c r="H552" s="193"/>
      <c r="I552" s="193"/>
      <c r="J552" s="193"/>
      <c r="K552" s="194"/>
      <c r="M552" s="193"/>
    </row>
    <row r="553" spans="3:13" ht="14.45">
      <c r="C553" s="192"/>
      <c r="D553" s="193"/>
      <c r="E553" s="193"/>
      <c r="F553" s="193"/>
      <c r="G553" s="193"/>
      <c r="H553" s="193"/>
      <c r="I553" s="193"/>
      <c r="J553" s="193"/>
      <c r="K553" s="194"/>
      <c r="M553" s="193"/>
    </row>
    <row r="554" spans="3:13" ht="14.45">
      <c r="C554" s="192"/>
      <c r="D554" s="193"/>
      <c r="E554" s="193"/>
      <c r="F554" s="193"/>
      <c r="G554" s="193"/>
      <c r="H554" s="193"/>
      <c r="I554" s="193"/>
      <c r="J554" s="193"/>
      <c r="K554" s="194"/>
      <c r="M554" s="193"/>
    </row>
    <row r="555" spans="3:13" ht="14.45">
      <c r="C555" s="192"/>
      <c r="D555" s="193"/>
      <c r="E555" s="193"/>
      <c r="F555" s="193"/>
      <c r="G555" s="193"/>
      <c r="H555" s="193"/>
      <c r="I555" s="193"/>
      <c r="J555" s="193"/>
      <c r="K555" s="194"/>
      <c r="M555" s="193"/>
    </row>
    <row r="556" spans="3:13" ht="14.45">
      <c r="C556" s="192"/>
      <c r="D556" s="193"/>
      <c r="E556" s="193"/>
      <c r="F556" s="193"/>
      <c r="G556" s="193"/>
      <c r="H556" s="193"/>
      <c r="I556" s="193"/>
      <c r="J556" s="193"/>
      <c r="K556" s="194"/>
      <c r="M556" s="193"/>
    </row>
    <row r="557" spans="3:13" ht="14.45">
      <c r="C557" s="192"/>
      <c r="D557" s="193"/>
      <c r="E557" s="193"/>
      <c r="F557" s="193"/>
      <c r="G557" s="193"/>
      <c r="H557" s="193"/>
      <c r="I557" s="193"/>
      <c r="J557" s="193"/>
      <c r="K557" s="194"/>
      <c r="M557" s="193"/>
    </row>
    <row r="558" spans="3:13" ht="14.45">
      <c r="C558" s="192"/>
      <c r="D558" s="193"/>
      <c r="E558" s="193"/>
      <c r="F558" s="193"/>
      <c r="G558" s="193"/>
      <c r="H558" s="193"/>
      <c r="I558" s="193"/>
      <c r="J558" s="193"/>
      <c r="K558" s="194"/>
      <c r="M558" s="193"/>
    </row>
    <row r="559" spans="3:13" ht="14.45">
      <c r="C559" s="192"/>
      <c r="D559" s="193"/>
      <c r="E559" s="193"/>
      <c r="F559" s="193"/>
      <c r="G559" s="193"/>
      <c r="H559" s="193"/>
      <c r="I559" s="193"/>
      <c r="J559" s="193"/>
      <c r="K559" s="194"/>
      <c r="M559" s="193"/>
    </row>
    <row r="560" spans="3:13" ht="14.45">
      <c r="C560" s="192"/>
      <c r="D560" s="193"/>
      <c r="E560" s="193"/>
      <c r="F560" s="193"/>
      <c r="G560" s="193"/>
      <c r="H560" s="193"/>
      <c r="I560" s="193"/>
      <c r="J560" s="193"/>
      <c r="K560" s="194"/>
      <c r="M560" s="193"/>
    </row>
    <row r="561" spans="3:13" ht="14.45">
      <c r="C561" s="192"/>
      <c r="D561" s="193"/>
      <c r="E561" s="193"/>
      <c r="F561" s="193"/>
      <c r="G561" s="193"/>
      <c r="H561" s="193"/>
      <c r="I561" s="193"/>
      <c r="J561" s="193"/>
      <c r="K561" s="194"/>
      <c r="M561" s="193"/>
    </row>
    <row r="562" spans="3:13" ht="14.45">
      <c r="C562" s="192"/>
      <c r="D562" s="193"/>
      <c r="E562" s="193"/>
      <c r="F562" s="193"/>
      <c r="G562" s="193"/>
      <c r="H562" s="193"/>
      <c r="I562" s="193"/>
      <c r="J562" s="193"/>
      <c r="K562" s="194"/>
      <c r="M562" s="193"/>
    </row>
    <row r="563" spans="3:13" ht="14.45">
      <c r="C563" s="192"/>
      <c r="D563" s="193"/>
      <c r="E563" s="193"/>
      <c r="F563" s="193"/>
      <c r="G563" s="193"/>
      <c r="H563" s="193"/>
      <c r="I563" s="193"/>
      <c r="J563" s="193"/>
      <c r="K563" s="194"/>
      <c r="M563" s="193"/>
    </row>
    <row r="564" spans="3:13" ht="14.45">
      <c r="C564" s="192"/>
      <c r="D564" s="193"/>
      <c r="E564" s="193"/>
      <c r="F564" s="193"/>
      <c r="G564" s="193"/>
      <c r="H564" s="193"/>
      <c r="I564" s="193"/>
      <c r="J564" s="193"/>
      <c r="K564" s="194"/>
      <c r="M564" s="193"/>
    </row>
    <row r="565" spans="3:13" ht="14.45">
      <c r="C565" s="192"/>
      <c r="D565" s="193"/>
      <c r="E565" s="193"/>
      <c r="F565" s="193"/>
      <c r="G565" s="193"/>
      <c r="H565" s="193"/>
      <c r="I565" s="193"/>
      <c r="J565" s="193"/>
      <c r="K565" s="194"/>
      <c r="M565" s="193"/>
    </row>
    <row r="566" spans="3:13" ht="14.45">
      <c r="C566" s="192"/>
      <c r="D566" s="193"/>
      <c r="E566" s="193"/>
      <c r="F566" s="193"/>
      <c r="G566" s="193"/>
      <c r="H566" s="193"/>
      <c r="I566" s="193"/>
      <c r="J566" s="193"/>
      <c r="K566" s="194"/>
      <c r="M566" s="193"/>
    </row>
    <row r="567" spans="3:13" ht="14.45">
      <c r="C567" s="192"/>
      <c r="D567" s="193"/>
      <c r="E567" s="193"/>
      <c r="F567" s="193"/>
      <c r="G567" s="193"/>
      <c r="H567" s="193"/>
      <c r="I567" s="193"/>
      <c r="J567" s="193"/>
      <c r="K567" s="194"/>
      <c r="M567" s="193"/>
    </row>
    <row r="568" spans="3:13" ht="14.45">
      <c r="C568" s="192"/>
      <c r="D568" s="193"/>
      <c r="E568" s="193"/>
      <c r="F568" s="193"/>
      <c r="G568" s="193"/>
      <c r="H568" s="193"/>
      <c r="I568" s="193"/>
      <c r="J568" s="193"/>
      <c r="K568" s="194"/>
      <c r="M568" s="193"/>
    </row>
    <row r="569" spans="3:13" ht="14.45">
      <c r="C569" s="192"/>
      <c r="D569" s="193"/>
      <c r="E569" s="193"/>
      <c r="F569" s="193"/>
      <c r="G569" s="193"/>
      <c r="H569" s="193"/>
      <c r="I569" s="193"/>
      <c r="J569" s="193"/>
      <c r="K569" s="194"/>
      <c r="M569" s="193"/>
    </row>
    <row r="570" spans="3:13" ht="14.45">
      <c r="C570" s="192"/>
      <c r="D570" s="193"/>
      <c r="E570" s="193"/>
      <c r="F570" s="193"/>
      <c r="G570" s="193"/>
      <c r="H570" s="193"/>
      <c r="I570" s="193"/>
      <c r="J570" s="193"/>
      <c r="K570" s="194"/>
      <c r="M570" s="193"/>
    </row>
    <row r="571" spans="3:13" ht="14.45">
      <c r="C571" s="192"/>
      <c r="D571" s="193"/>
      <c r="E571" s="193"/>
      <c r="F571" s="193"/>
      <c r="G571" s="193"/>
      <c r="H571" s="193"/>
      <c r="I571" s="193"/>
      <c r="J571" s="193"/>
      <c r="K571" s="194"/>
      <c r="M571" s="193"/>
    </row>
    <row r="572" spans="3:13" ht="14.45">
      <c r="C572" s="192"/>
      <c r="D572" s="193"/>
      <c r="E572" s="193"/>
      <c r="F572" s="193"/>
      <c r="G572" s="193"/>
      <c r="H572" s="193"/>
      <c r="I572" s="193"/>
      <c r="J572" s="193"/>
      <c r="K572" s="194"/>
      <c r="M572" s="193"/>
    </row>
    <row r="573" spans="3:13" ht="14.45">
      <c r="C573" s="192"/>
      <c r="D573" s="193"/>
      <c r="E573" s="193"/>
      <c r="F573" s="193"/>
      <c r="G573" s="193"/>
      <c r="H573" s="193"/>
      <c r="I573" s="193"/>
      <c r="J573" s="193"/>
      <c r="K573" s="194"/>
      <c r="M573" s="193"/>
    </row>
    <row r="574" spans="3:13" ht="14.45">
      <c r="C574" s="192"/>
      <c r="D574" s="193"/>
      <c r="E574" s="193"/>
      <c r="F574" s="193"/>
      <c r="G574" s="193"/>
      <c r="H574" s="193"/>
      <c r="I574" s="193"/>
      <c r="J574" s="193"/>
      <c r="K574" s="194"/>
      <c r="M574" s="193"/>
    </row>
    <row r="575" spans="3:13" ht="14.45">
      <c r="C575" s="192"/>
      <c r="D575" s="193"/>
      <c r="E575" s="193"/>
      <c r="F575" s="193"/>
      <c r="G575" s="193"/>
      <c r="H575" s="193"/>
      <c r="I575" s="193"/>
      <c r="J575" s="193"/>
      <c r="K575" s="194"/>
      <c r="M575" s="193"/>
    </row>
    <row r="576" spans="3:13" ht="14.45">
      <c r="C576" s="192"/>
      <c r="D576" s="193"/>
      <c r="E576" s="193"/>
      <c r="F576" s="193"/>
      <c r="G576" s="193"/>
      <c r="H576" s="193"/>
      <c r="I576" s="193"/>
      <c r="J576" s="193"/>
      <c r="K576" s="194"/>
      <c r="M576" s="193"/>
    </row>
    <row r="577" spans="3:13" ht="14.45">
      <c r="C577" s="192"/>
      <c r="D577" s="193"/>
      <c r="E577" s="193"/>
      <c r="F577" s="193"/>
      <c r="G577" s="193"/>
      <c r="H577" s="193"/>
      <c r="I577" s="193"/>
      <c r="J577" s="193"/>
      <c r="K577" s="194"/>
      <c r="M577" s="193"/>
    </row>
    <row r="578" spans="3:13" ht="14.45">
      <c r="C578" s="192"/>
      <c r="D578" s="193"/>
      <c r="E578" s="193"/>
      <c r="F578" s="193"/>
      <c r="G578" s="193"/>
      <c r="H578" s="193"/>
      <c r="I578" s="193"/>
      <c r="J578" s="193"/>
      <c r="K578" s="194"/>
      <c r="M578" s="193"/>
    </row>
    <row r="579" spans="3:13" ht="14.45">
      <c r="C579" s="192"/>
      <c r="D579" s="193"/>
      <c r="E579" s="193"/>
      <c r="F579" s="193"/>
      <c r="G579" s="193"/>
      <c r="H579" s="193"/>
      <c r="I579" s="193"/>
      <c r="J579" s="193"/>
      <c r="K579" s="194"/>
      <c r="M579" s="193"/>
    </row>
    <row r="580" spans="3:13" ht="14.45">
      <c r="C580" s="192"/>
      <c r="D580" s="193"/>
      <c r="E580" s="193"/>
      <c r="F580" s="193"/>
      <c r="G580" s="193"/>
      <c r="H580" s="193"/>
      <c r="I580" s="193"/>
      <c r="J580" s="193"/>
      <c r="K580" s="194"/>
      <c r="M580" s="193"/>
    </row>
    <row r="581" spans="3:13" ht="14.45">
      <c r="C581" s="192"/>
      <c r="D581" s="193"/>
      <c r="E581" s="193"/>
      <c r="F581" s="193"/>
      <c r="G581" s="193"/>
      <c r="H581" s="193"/>
      <c r="I581" s="193"/>
      <c r="J581" s="193"/>
      <c r="K581" s="194"/>
      <c r="M581" s="193"/>
    </row>
    <row r="582" spans="3:13" ht="14.45">
      <c r="C582" s="192"/>
      <c r="D582" s="193"/>
      <c r="E582" s="193"/>
      <c r="F582" s="193"/>
      <c r="G582" s="193"/>
      <c r="H582" s="193"/>
      <c r="I582" s="193"/>
      <c r="J582" s="193"/>
      <c r="K582" s="194"/>
      <c r="M582" s="193"/>
    </row>
    <row r="583" spans="3:13" ht="14.45">
      <c r="C583" s="192"/>
      <c r="D583" s="193"/>
      <c r="E583" s="193"/>
      <c r="F583" s="193"/>
      <c r="G583" s="193"/>
      <c r="H583" s="193"/>
      <c r="I583" s="193"/>
      <c r="J583" s="193"/>
      <c r="K583" s="194"/>
      <c r="M583" s="193"/>
    </row>
    <row r="584" spans="3:13" ht="14.45">
      <c r="C584" s="192"/>
      <c r="D584" s="193"/>
      <c r="E584" s="193"/>
      <c r="F584" s="193"/>
      <c r="G584" s="193"/>
      <c r="H584" s="193"/>
      <c r="I584" s="193"/>
      <c r="J584" s="193"/>
      <c r="K584" s="194"/>
      <c r="M584" s="193"/>
    </row>
    <row r="585" spans="3:13" ht="14.45">
      <c r="C585" s="192"/>
      <c r="D585" s="193"/>
      <c r="E585" s="193"/>
      <c r="F585" s="193"/>
      <c r="G585" s="193"/>
      <c r="H585" s="193"/>
      <c r="I585" s="193"/>
      <c r="J585" s="193"/>
      <c r="K585" s="194"/>
      <c r="M585" s="193"/>
    </row>
    <row r="586" spans="3:13" ht="14.45">
      <c r="C586" s="192"/>
      <c r="D586" s="193"/>
      <c r="E586" s="193"/>
      <c r="F586" s="193"/>
      <c r="G586" s="193"/>
      <c r="H586" s="193"/>
      <c r="I586" s="193"/>
      <c r="J586" s="193"/>
      <c r="K586" s="194"/>
      <c r="M586" s="193"/>
    </row>
    <row r="587" spans="3:13" ht="14.45">
      <c r="C587" s="192"/>
      <c r="D587" s="193"/>
      <c r="E587" s="193"/>
      <c r="F587" s="193"/>
      <c r="G587" s="193"/>
      <c r="H587" s="193"/>
      <c r="I587" s="193"/>
      <c r="J587" s="193"/>
      <c r="K587" s="194"/>
      <c r="M587" s="193"/>
    </row>
    <row r="588" spans="3:13" ht="14.45">
      <c r="C588" s="192"/>
      <c r="D588" s="193"/>
      <c r="E588" s="193"/>
      <c r="F588" s="193"/>
      <c r="G588" s="193"/>
      <c r="H588" s="193"/>
      <c r="I588" s="193"/>
      <c r="J588" s="193"/>
      <c r="K588" s="194"/>
      <c r="M588" s="193"/>
    </row>
    <row r="589" spans="3:13" ht="14.45">
      <c r="C589" s="192"/>
      <c r="D589" s="193"/>
      <c r="E589" s="193"/>
      <c r="F589" s="193"/>
      <c r="G589" s="193"/>
      <c r="H589" s="193"/>
      <c r="I589" s="193"/>
      <c r="J589" s="193"/>
      <c r="K589" s="194"/>
      <c r="M589" s="193"/>
    </row>
    <row r="590" spans="3:13" ht="14.45">
      <c r="C590" s="192"/>
      <c r="D590" s="193"/>
      <c r="E590" s="193"/>
      <c r="F590" s="193"/>
      <c r="G590" s="193"/>
      <c r="H590" s="193"/>
      <c r="I590" s="193"/>
      <c r="J590" s="193"/>
      <c r="K590" s="194"/>
      <c r="M590" s="193"/>
    </row>
    <row r="591" spans="3:13" ht="14.45">
      <c r="C591" s="192"/>
      <c r="D591" s="193"/>
      <c r="E591" s="193"/>
      <c r="F591" s="193"/>
      <c r="G591" s="193"/>
      <c r="H591" s="193"/>
      <c r="I591" s="193"/>
      <c r="J591" s="193"/>
      <c r="K591" s="194"/>
      <c r="M591" s="193"/>
    </row>
    <row r="592" spans="3:13" ht="14.45">
      <c r="C592" s="192"/>
      <c r="D592" s="193"/>
      <c r="E592" s="193"/>
      <c r="F592" s="193"/>
      <c r="G592" s="193"/>
      <c r="H592" s="193"/>
      <c r="I592" s="193"/>
      <c r="J592" s="193"/>
      <c r="K592" s="194"/>
      <c r="M592" s="193"/>
    </row>
    <row r="593" spans="3:13" ht="14.45">
      <c r="C593" s="192"/>
      <c r="D593" s="193"/>
      <c r="E593" s="193"/>
      <c r="F593" s="193"/>
      <c r="G593" s="193"/>
      <c r="H593" s="193"/>
      <c r="I593" s="193"/>
      <c r="J593" s="193"/>
      <c r="K593" s="194"/>
      <c r="M593" s="193"/>
    </row>
    <row r="594" spans="3:13" ht="14.45">
      <c r="C594" s="192"/>
      <c r="D594" s="193"/>
      <c r="E594" s="193"/>
      <c r="F594" s="193"/>
      <c r="G594" s="193"/>
      <c r="H594" s="193"/>
      <c r="I594" s="193"/>
      <c r="J594" s="193"/>
      <c r="K594" s="194"/>
      <c r="M594" s="193"/>
    </row>
    <row r="595" spans="3:13" ht="14.45">
      <c r="C595" s="192"/>
      <c r="D595" s="193"/>
      <c r="E595" s="193"/>
      <c r="F595" s="193"/>
      <c r="G595" s="193"/>
      <c r="H595" s="193"/>
      <c r="I595" s="193"/>
      <c r="J595" s="193"/>
      <c r="K595" s="194"/>
      <c r="M595" s="193"/>
    </row>
    <row r="596" spans="3:13" ht="14.45">
      <c r="C596" s="192"/>
      <c r="D596" s="193"/>
      <c r="E596" s="193"/>
      <c r="F596" s="193"/>
      <c r="G596" s="193"/>
      <c r="H596" s="193"/>
      <c r="I596" s="193"/>
      <c r="J596" s="193"/>
      <c r="K596" s="194"/>
      <c r="M596" s="193"/>
    </row>
    <row r="597" spans="3:13" ht="14.45">
      <c r="C597" s="192"/>
      <c r="D597" s="193"/>
      <c r="E597" s="193"/>
      <c r="F597" s="193"/>
      <c r="G597" s="193"/>
      <c r="H597" s="193"/>
      <c r="I597" s="193"/>
      <c r="J597" s="193"/>
      <c r="K597" s="194"/>
      <c r="M597" s="193"/>
    </row>
    <row r="598" spans="3:13" ht="14.45">
      <c r="C598" s="192"/>
      <c r="D598" s="193"/>
      <c r="E598" s="193"/>
      <c r="F598" s="193"/>
      <c r="G598" s="193"/>
      <c r="H598" s="193"/>
      <c r="I598" s="193"/>
      <c r="J598" s="193"/>
      <c r="K598" s="194"/>
      <c r="M598" s="193"/>
    </row>
    <row r="599" spans="3:13" ht="14.45">
      <c r="C599" s="192"/>
      <c r="D599" s="193"/>
      <c r="E599" s="193"/>
      <c r="F599" s="193"/>
      <c r="G599" s="193"/>
      <c r="H599" s="193"/>
      <c r="I599" s="193"/>
      <c r="J599" s="193"/>
      <c r="K599" s="194"/>
      <c r="M599" s="193"/>
    </row>
    <row r="600" spans="3:13" ht="14.45">
      <c r="C600" s="192"/>
      <c r="D600" s="193"/>
      <c r="E600" s="193"/>
      <c r="F600" s="193"/>
      <c r="G600" s="193"/>
      <c r="H600" s="193"/>
      <c r="I600" s="193"/>
      <c r="J600" s="193"/>
      <c r="K600" s="194"/>
      <c r="M600" s="193"/>
    </row>
    <row r="601" spans="3:13" ht="14.45">
      <c r="C601" s="192"/>
      <c r="D601" s="193"/>
      <c r="E601" s="193"/>
      <c r="F601" s="193"/>
      <c r="G601" s="193"/>
      <c r="H601" s="193"/>
      <c r="I601" s="193"/>
      <c r="J601" s="193"/>
      <c r="K601" s="194"/>
      <c r="M601" s="193"/>
    </row>
    <row r="602" spans="3:13" ht="14.45">
      <c r="C602" s="192"/>
      <c r="D602" s="193"/>
      <c r="E602" s="193"/>
      <c r="F602" s="193"/>
      <c r="G602" s="193"/>
      <c r="H602" s="193"/>
      <c r="I602" s="193"/>
      <c r="J602" s="193"/>
      <c r="K602" s="194"/>
      <c r="M602" s="193"/>
    </row>
    <row r="603" spans="3:13" ht="14.45">
      <c r="C603" s="192"/>
      <c r="D603" s="193"/>
      <c r="E603" s="193"/>
      <c r="F603" s="193"/>
      <c r="G603" s="193"/>
      <c r="H603" s="193"/>
      <c r="I603" s="193"/>
      <c r="J603" s="193"/>
      <c r="K603" s="194"/>
      <c r="M603" s="193"/>
    </row>
    <row r="604" spans="3:13" ht="14.45">
      <c r="C604" s="192"/>
      <c r="D604" s="193"/>
      <c r="E604" s="193"/>
      <c r="F604" s="193"/>
      <c r="G604" s="193"/>
      <c r="H604" s="193"/>
      <c r="I604" s="193"/>
      <c r="J604" s="193"/>
      <c r="K604" s="194"/>
      <c r="M604" s="193"/>
    </row>
    <row r="605" spans="3:13" ht="14.45">
      <c r="C605" s="192"/>
      <c r="D605" s="193"/>
      <c r="E605" s="193"/>
      <c r="F605" s="193"/>
      <c r="G605" s="193"/>
      <c r="H605" s="193"/>
      <c r="I605" s="193"/>
      <c r="J605" s="193"/>
      <c r="K605" s="194"/>
      <c r="M605" s="193"/>
    </row>
    <row r="606" spans="3:13" ht="14.45">
      <c r="C606" s="192"/>
      <c r="D606" s="193"/>
      <c r="E606" s="193"/>
      <c r="F606" s="193"/>
      <c r="G606" s="193"/>
      <c r="H606" s="193"/>
      <c r="I606" s="193"/>
      <c r="J606" s="193"/>
      <c r="K606" s="194"/>
      <c r="M606" s="193"/>
    </row>
    <row r="607" spans="3:13" ht="14.45">
      <c r="C607" s="192"/>
      <c r="D607" s="193"/>
      <c r="E607" s="193"/>
      <c r="F607" s="193"/>
      <c r="G607" s="193"/>
      <c r="H607" s="193"/>
      <c r="I607" s="193"/>
      <c r="J607" s="193"/>
      <c r="K607" s="194"/>
      <c r="M607" s="193"/>
    </row>
    <row r="608" spans="3:13" ht="14.45">
      <c r="C608" s="192"/>
      <c r="D608" s="193"/>
      <c r="E608" s="193"/>
      <c r="F608" s="193"/>
      <c r="G608" s="193"/>
      <c r="H608" s="193"/>
      <c r="I608" s="193"/>
      <c r="J608" s="193"/>
      <c r="K608" s="194"/>
      <c r="M608" s="193"/>
    </row>
    <row r="609" spans="3:13" ht="14.45">
      <c r="C609" s="192"/>
      <c r="D609" s="193"/>
      <c r="E609" s="193"/>
      <c r="F609" s="193"/>
      <c r="G609" s="193"/>
      <c r="H609" s="193"/>
      <c r="I609" s="193"/>
      <c r="J609" s="193"/>
      <c r="K609" s="194"/>
      <c r="M609" s="193"/>
    </row>
    <row r="610" spans="3:13" ht="14.45">
      <c r="C610" s="192"/>
      <c r="D610" s="193"/>
      <c r="E610" s="193"/>
      <c r="F610" s="193"/>
      <c r="G610" s="193"/>
      <c r="H610" s="193"/>
      <c r="I610" s="193"/>
      <c r="J610" s="193"/>
      <c r="K610" s="194"/>
      <c r="M610" s="193"/>
    </row>
    <row r="611" spans="3:13" ht="14.45">
      <c r="C611" s="192"/>
      <c r="D611" s="193"/>
      <c r="E611" s="193"/>
      <c r="F611" s="193"/>
      <c r="G611" s="193"/>
      <c r="H611" s="193"/>
      <c r="I611" s="193"/>
      <c r="J611" s="193"/>
      <c r="K611" s="194"/>
    </row>
    <row r="612" spans="3:13" ht="14.45">
      <c r="C612" s="192"/>
      <c r="D612" s="193"/>
      <c r="E612" s="193"/>
      <c r="F612" s="193"/>
      <c r="G612" s="193"/>
      <c r="H612" s="193"/>
      <c r="I612" s="193"/>
      <c r="J612" s="193"/>
      <c r="K612" s="194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5"/>
  <cols>
    <col min="6" max="6" width="10.140625" bestFit="1" customWidth="1"/>
    <col min="7" max="7" width="10.140625" customWidth="1"/>
    <col min="8" max="8" width="11.28515625" customWidth="1"/>
  </cols>
  <sheetData>
    <row r="1" spans="1:16">
      <c r="B1" t="s">
        <v>1051</v>
      </c>
      <c r="C1" t="s">
        <v>357</v>
      </c>
      <c r="D1" t="s">
        <v>241</v>
      </c>
      <c r="E1" t="s">
        <v>1052</v>
      </c>
      <c r="F1" t="s">
        <v>1053</v>
      </c>
      <c r="G1" t="s">
        <v>1054</v>
      </c>
      <c r="H1" t="s">
        <v>1055</v>
      </c>
      <c r="I1" t="s">
        <v>1056</v>
      </c>
      <c r="J1" t="s">
        <v>369</v>
      </c>
      <c r="N1" t="s">
        <v>357</v>
      </c>
      <c r="P1" t="s">
        <v>1057</v>
      </c>
    </row>
    <row r="2" spans="1:16">
      <c r="A2">
        <v>11</v>
      </c>
      <c r="B2" t="str">
        <f>CONCATENATE(C2,";",D2)</f>
        <v>BBL;1</v>
      </c>
      <c r="C2" t="s">
        <v>55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55</v>
      </c>
      <c r="P2" t="s">
        <v>1058</v>
      </c>
    </row>
    <row r="3" spans="1:16">
      <c r="A3">
        <v>12</v>
      </c>
      <c r="B3" t="str">
        <f t="shared" ref="B3:B10" si="0">CONCATENATE(C3,";",D3)</f>
        <v>BBL;2</v>
      </c>
      <c r="C3" t="s">
        <v>55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19</v>
      </c>
      <c r="P3" t="s">
        <v>1059</v>
      </c>
    </row>
    <row r="4" spans="1:16">
      <c r="A4">
        <v>13</v>
      </c>
      <c r="B4" t="str">
        <f t="shared" si="0"/>
        <v>BBL;3</v>
      </c>
      <c r="C4" t="s">
        <v>55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308</v>
      </c>
    </row>
    <row r="5" spans="1:16">
      <c r="A5">
        <v>14</v>
      </c>
      <c r="B5" t="str">
        <f t="shared" si="0"/>
        <v>BBL;4</v>
      </c>
      <c r="C5" t="s">
        <v>55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>
      <c r="A6">
        <v>21</v>
      </c>
      <c r="B6" t="str">
        <f t="shared" si="0"/>
        <v>BOL;1</v>
      </c>
      <c r="C6" t="s">
        <v>19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>
      <c r="A7">
        <v>22</v>
      </c>
      <c r="B7" t="str">
        <f t="shared" si="0"/>
        <v>BOL;1</v>
      </c>
      <c r="C7" t="s">
        <v>19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>
      <c r="A8">
        <v>23</v>
      </c>
      <c r="B8" t="str">
        <f t="shared" si="0"/>
        <v>BOL;2</v>
      </c>
      <c r="C8" t="s">
        <v>19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>
      <c r="A9">
        <v>24</v>
      </c>
      <c r="B9" t="str">
        <f t="shared" si="0"/>
        <v>BOL;3</v>
      </c>
      <c r="C9" t="s">
        <v>19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>
      <c r="A10">
        <v>25</v>
      </c>
      <c r="B10" t="str">
        <f t="shared" si="0"/>
        <v>BOL;4</v>
      </c>
      <c r="C10" t="s">
        <v>19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>
      <c r="A11">
        <v>26</v>
      </c>
      <c r="B11" t="s">
        <v>1060</v>
      </c>
      <c r="C11" t="s">
        <v>308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" thickBot="1"/>
    <row r="5" spans="1:24" ht="15" thickBot="1">
      <c r="A5" s="8"/>
      <c r="B5" s="11" t="s">
        <v>1</v>
      </c>
      <c r="C5" s="12"/>
      <c r="D5" s="11"/>
      <c r="E5" s="11"/>
      <c r="F5" s="12" t="s">
        <v>2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>
      <c r="A6" s="14"/>
      <c r="B6" s="64"/>
      <c r="C6" s="53"/>
      <c r="D6" s="11"/>
      <c r="E6" s="435"/>
      <c r="F6" s="436"/>
      <c r="G6" s="436"/>
      <c r="H6" s="436"/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6"/>
      <c r="W6" s="437"/>
      <c r="X6" s="13"/>
    </row>
    <row r="7" spans="1:24" ht="15" thickBot="1">
      <c r="A7" s="14"/>
      <c r="B7" s="20" t="s">
        <v>6</v>
      </c>
      <c r="C7" s="56" t="s">
        <v>7</v>
      </c>
      <c r="D7" s="11"/>
      <c r="E7" s="54"/>
      <c r="F7" s="55" t="s">
        <v>8</v>
      </c>
      <c r="G7" s="55"/>
      <c r="H7" s="438" t="s">
        <v>9</v>
      </c>
      <c r="I7" s="438"/>
      <c r="J7" s="438"/>
      <c r="K7" s="438"/>
      <c r="L7" s="438"/>
      <c r="M7" s="438"/>
      <c r="N7" s="438"/>
      <c r="O7" s="438"/>
      <c r="P7" s="438"/>
      <c r="Q7" s="438"/>
      <c r="R7" s="438"/>
      <c r="S7" s="438"/>
      <c r="T7" s="438"/>
      <c r="U7" s="438"/>
      <c r="V7" s="438"/>
      <c r="W7" s="54"/>
      <c r="X7" s="13"/>
    </row>
    <row r="8" spans="1:24" ht="15" thickBot="1">
      <c r="A8" s="14"/>
      <c r="B8" s="49" t="s">
        <v>1061</v>
      </c>
      <c r="C8" s="50">
        <v>1</v>
      </c>
      <c r="D8" s="11"/>
      <c r="E8" s="439"/>
      <c r="F8" s="440"/>
      <c r="G8" s="440">
        <f>IF(ISERROR(VLOOKUP($D$5,Crebolijst!$A:$C,3,0)),0,VLOOKUP($D$5,Crebolijst!$A:$C,3,0))</f>
        <v>0</v>
      </c>
      <c r="H8" s="440"/>
      <c r="I8" s="440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1"/>
      <c r="X8" s="13"/>
    </row>
    <row r="9" spans="1:24" ht="15" thickBot="1">
      <c r="A9" s="14"/>
      <c r="B9" s="9" t="s">
        <v>12</v>
      </c>
      <c r="C9" s="9" t="s">
        <v>13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>
      <c r="A10" s="14"/>
      <c r="B10" s="45" t="s">
        <v>19</v>
      </c>
      <c r="C10" s="46">
        <v>1</v>
      </c>
      <c r="D10" s="11"/>
      <c r="E10" s="442" t="s">
        <v>20</v>
      </c>
      <c r="F10" s="443"/>
      <c r="G10" s="443"/>
      <c r="H10" s="443"/>
      <c r="I10" s="443"/>
      <c r="J10" s="443"/>
      <c r="K10" s="443"/>
      <c r="L10" s="443"/>
      <c r="M10" s="443"/>
      <c r="N10" s="443"/>
      <c r="O10" s="443"/>
      <c r="P10" s="443"/>
      <c r="Q10" s="443"/>
      <c r="R10" s="443"/>
      <c r="S10" s="443"/>
      <c r="T10" s="443"/>
      <c r="U10" s="443"/>
      <c r="V10" s="443"/>
      <c r="W10" s="444"/>
      <c r="X10" s="13"/>
    </row>
    <row r="11" spans="1:24" ht="15" thickBot="1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>
      <c r="A12" s="14"/>
      <c r="B12" s="27" t="s">
        <v>23</v>
      </c>
      <c r="C12" s="17"/>
      <c r="D12" s="11"/>
      <c r="E12" s="442" t="s">
        <v>24</v>
      </c>
      <c r="F12" s="443"/>
      <c r="G12" s="444"/>
      <c r="H12" s="23"/>
      <c r="I12" s="445" t="s">
        <v>25</v>
      </c>
      <c r="J12" s="446"/>
      <c r="K12" s="447"/>
      <c r="L12" s="23"/>
      <c r="M12" s="445" t="s">
        <v>26</v>
      </c>
      <c r="N12" s="446"/>
      <c r="O12" s="447"/>
      <c r="P12" s="16"/>
      <c r="Q12" s="445" t="s">
        <v>27</v>
      </c>
      <c r="R12" s="446"/>
      <c r="S12" s="447"/>
      <c r="T12" s="16"/>
      <c r="U12" s="442" t="s">
        <v>28</v>
      </c>
      <c r="V12" s="443"/>
      <c r="W12" s="444"/>
      <c r="X12" s="13"/>
    </row>
    <row r="13" spans="1:24" ht="18.600000000000001" thickBot="1">
      <c r="A13" s="14"/>
      <c r="B13" s="59">
        <v>0.05</v>
      </c>
      <c r="C13" s="18" t="s">
        <v>355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29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>
      <c r="A14" s="14"/>
      <c r="B14" s="59">
        <v>0.05</v>
      </c>
      <c r="C14" s="18" t="s">
        <v>22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29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>
      <c r="A15" s="14"/>
      <c r="B15" s="5"/>
      <c r="C15" s="18" t="s">
        <v>28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29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818AB8A2C5445803D920CF6C0BD6C" ma:contentTypeVersion="11" ma:contentTypeDescription="Een nieuw document maken." ma:contentTypeScope="" ma:versionID="0d41e470fd48b29f063c2aea172d1213">
  <xsd:schema xmlns:xsd="http://www.w3.org/2001/XMLSchema" xmlns:xs="http://www.w3.org/2001/XMLSchema" xmlns:p="http://schemas.microsoft.com/office/2006/metadata/properties" xmlns:ns2="5ef8a2f6-89c8-40d9-a734-bd34fa9acfa0" xmlns:ns3="6362caa5-4156-4c48-b879-cff9bba5517b" targetNamespace="http://schemas.microsoft.com/office/2006/metadata/properties" ma:root="true" ma:fieldsID="ef08f6675c42c23dd17d4e8553bb5d2b" ns2:_="" ns3:_="">
    <xsd:import namespace="5ef8a2f6-89c8-40d9-a734-bd34fa9acfa0"/>
    <xsd:import namespace="6362caa5-4156-4c48-b879-cff9bba551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f8a2f6-89c8-40d9-a734-bd34fa9acf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62caa5-4156-4c48-b879-cff9bba551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" ma:displayName="Inhoudstype"/>
        <xsd:element ref="dc:title" minOccurs="0" maxOccurs="1" ma:index="3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362caa5-4156-4c48-b879-cff9bba5517b">
      <UserInfo>
        <DisplayName>Havva Adal</DisplayName>
        <AccountId>73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A4DDA9-C36B-42B8-8F0B-00316E3BB3FF}"/>
</file>

<file path=customXml/itemProps2.xml><?xml version="1.0" encoding="utf-8"?>
<ds:datastoreItem xmlns:ds="http://schemas.openxmlformats.org/officeDocument/2006/customXml" ds:itemID="{DCF86A6C-BA72-44E4-ADAD-FE296B97CC36}"/>
</file>

<file path=customXml/itemProps3.xml><?xml version="1.0" encoding="utf-8"?>
<ds:datastoreItem xmlns:ds="http://schemas.openxmlformats.org/officeDocument/2006/customXml" ds:itemID="{9BE9DD68-F966-4A2B-9678-82EA150568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Lentiz Onderwijsgroep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subject/>
  <dc:creator>Laura van Ommen</dc:creator>
  <cp:keywords/>
  <dc:description/>
  <cp:lastModifiedBy>Jan-Chris van Wijk</cp:lastModifiedBy>
  <cp:revision/>
  <dcterms:created xsi:type="dcterms:W3CDTF">2014-02-10T13:02:17Z</dcterms:created>
  <dcterms:modified xsi:type="dcterms:W3CDTF">2021-05-11T08:17:59Z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0x01010025F818AB8A2C5445803D920CF6C0BD6C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ac7fd5c2-643e-4e42-9716-697d1e38d47f</vt:lpwstr>
  </property>
</Properties>
</file>