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msteams_1f39cd/Gedeelde documenten/DD Vergaderingen/Curriculum 2021-2022/"/>
    </mc:Choice>
  </mc:AlternateContent>
  <xr:revisionPtr revIDLastSave="220" documentId="8_{75044308-A439-4463-B6AE-E5DD60C9DB6D}" xr6:coauthVersionLast="47" xr6:coauthVersionMax="47" xr10:uidLastSave="{9BC17B18-7042-4A0E-9C69-BA846CE8BBFD}"/>
  <bookViews>
    <workbookView xWindow="0" yWindow="0" windowWidth="23040" windowHeight="9096" tabRatio="855" firstSheet="1" activeTab="1" xr2:uid="{00000000-000D-0000-FFFF-FFFF00000000}"/>
  </bookViews>
  <sheets>
    <sheet name="Opleidingseis" sheetId="10" r:id="rId1"/>
    <sheet name="Opleidingsplan" sheetId="2" r:id="rId2"/>
    <sheet name="Crebolijst" sheetId="16" state="hidden" r:id="rId3"/>
    <sheet name="db_crebolijst_all" sheetId="24" state="hidden" r:id="rId4"/>
    <sheet name="db_duur" sheetId="23" state="hidden" r:id="rId5"/>
    <sheet name="Blad1" sheetId="17" state="hidden" r:id="rId6"/>
  </sheets>
  <definedNames>
    <definedName name="_xlnm._FilterDatabase" localSheetId="2" hidden="1">Crebolijst!$A$1:$M$1</definedName>
    <definedName name="_xlnm._FilterDatabase" localSheetId="3" hidden="1">db_crebolijst_all!$A$2:$AW$497</definedName>
    <definedName name="_xlnm.Print_Area" localSheetId="3">db_crebolijst_all!$C$2:$N$498</definedName>
    <definedName name="_xlnm.Print_Area" localSheetId="0">Opleidingseis!$A$1:$Y$68</definedName>
    <definedName name="_xlnm.Print_Area" localSheetId="1">Opleidingsplan!$A$1:$AH$99</definedName>
    <definedName name="BPV_uur">#REF!</definedName>
    <definedName name="Crebo">Crebolijst!$A$2:$A$63</definedName>
    <definedName name="crebokies">db_crebolijst_all!$A$3:$A$499</definedName>
    <definedName name="crebozoek">#REF!</definedName>
    <definedName name="duur">db_duur!$B$1:$J$10</definedName>
    <definedName name="Examinering">#REF!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T51" i="2" l="1"/>
  <c r="O51" i="2"/>
  <c r="J44" i="2"/>
  <c r="AY51" i="2" l="1"/>
  <c r="AT51" i="2"/>
  <c r="AO51" i="2"/>
  <c r="Q495" i="24" l="1"/>
  <c r="O495" i="24"/>
  <c r="B495" i="24"/>
  <c r="Q499" i="24" l="1"/>
  <c r="O499" i="24"/>
  <c r="B499" i="24"/>
  <c r="BD51" i="2" l="1"/>
  <c r="AJ93" i="2" l="1"/>
  <c r="J45" i="2" l="1"/>
  <c r="J42" i="2"/>
  <c r="Y96" i="2" l="1"/>
  <c r="T96" i="2"/>
  <c r="O96" i="2"/>
  <c r="J93" i="2"/>
  <c r="DI93" i="2" s="1"/>
  <c r="G42" i="16" l="1"/>
  <c r="AR7" i="10" l="1"/>
  <c r="CL73" i="2" l="1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D6" i="2"/>
  <c r="DK81" i="2" l="1"/>
  <c r="DK77" i="2"/>
  <c r="DK76" i="2"/>
  <c r="DK80" i="2"/>
  <c r="DK79" i="2"/>
  <c r="DK87" i="2"/>
  <c r="DK83" i="2"/>
  <c r="DK75" i="2"/>
  <c r="DK78" i="2"/>
  <c r="DK74" i="2"/>
  <c r="DK73" i="2"/>
  <c r="DK86" i="2"/>
  <c r="DK82" i="2"/>
  <c r="DK85" i="2"/>
  <c r="DK84" i="2"/>
  <c r="CM91" i="2"/>
  <c r="CM92" i="2"/>
  <c r="CM90" i="2"/>
  <c r="CK91" i="2"/>
  <c r="CK92" i="2"/>
  <c r="CK90" i="2"/>
  <c r="CJ91" i="2"/>
  <c r="CJ92" i="2"/>
  <c r="CJ90" i="2"/>
  <c r="CL72" i="2"/>
  <c r="CK55" i="2"/>
  <c r="CK56" i="2"/>
  <c r="CK57" i="2"/>
  <c r="CK58" i="2"/>
  <c r="CK54" i="2"/>
  <c r="CM49" i="2"/>
  <c r="CM50" i="2"/>
  <c r="CM48" i="2"/>
  <c r="CJ49" i="2"/>
  <c r="CJ50" i="2"/>
  <c r="CJ48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3" i="2"/>
  <c r="CM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3" i="2"/>
  <c r="CJ29" i="2"/>
  <c r="CM18" i="2"/>
  <c r="CM19" i="2"/>
  <c r="CM20" i="2"/>
  <c r="CM21" i="2"/>
  <c r="CM22" i="2"/>
  <c r="CM23" i="2"/>
  <c r="CM24" i="2"/>
  <c r="CM25" i="2"/>
  <c r="CM26" i="2"/>
  <c r="CM17" i="2"/>
  <c r="CJ18" i="2"/>
  <c r="CJ19" i="2"/>
  <c r="CJ20" i="2"/>
  <c r="CJ21" i="2"/>
  <c r="CJ22" i="2"/>
  <c r="CJ23" i="2"/>
  <c r="CJ24" i="2"/>
  <c r="CJ25" i="2"/>
  <c r="CJ26" i="2"/>
  <c r="CJ17" i="2"/>
  <c r="D4" i="2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6" i="24"/>
  <c r="M497" i="24"/>
  <c r="M498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6" i="24"/>
  <c r="A497" i="24"/>
  <c r="A413" i="24"/>
  <c r="A498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6" i="24"/>
  <c r="Q497" i="24"/>
  <c r="Q413" i="24"/>
  <c r="Q498" i="24"/>
  <c r="Q412" i="24"/>
  <c r="H5" i="10" s="1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8" i="24"/>
  <c r="B498" i="24"/>
  <c r="O413" i="24"/>
  <c r="B413" i="24"/>
  <c r="O497" i="24"/>
  <c r="B497" i="24"/>
  <c r="O496" i="24"/>
  <c r="B496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G96" i="2"/>
  <c r="DF96" i="2"/>
  <c r="DE96" i="2"/>
  <c r="DD96" i="2"/>
  <c r="DB96" i="2"/>
  <c r="DA96" i="2"/>
  <c r="CZ96" i="2"/>
  <c r="CY96" i="2"/>
  <c r="CW96" i="2"/>
  <c r="CV96" i="2"/>
  <c r="CU96" i="2"/>
  <c r="CT96" i="2"/>
  <c r="CR96" i="2"/>
  <c r="CQ96" i="2"/>
  <c r="CP96" i="2"/>
  <c r="CO96" i="2"/>
  <c r="DD12" i="2"/>
  <c r="DB98" i="2" l="1"/>
  <c r="CR98" i="2"/>
  <c r="CW98" i="2"/>
  <c r="DG98" i="2"/>
  <c r="CM96" i="2"/>
  <c r="R96" i="2"/>
  <c r="Q96" i="2"/>
  <c r="P96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Y9" i="10"/>
  <c r="AT8" i="10"/>
  <c r="H11" i="10" s="1"/>
  <c r="AT7" i="10"/>
  <c r="AY7" i="10"/>
  <c r="AY8" i="10"/>
  <c r="G21" i="10"/>
  <c r="H10" i="10" l="1"/>
  <c r="D103" i="2"/>
  <c r="D102" i="2"/>
  <c r="D101" i="2"/>
  <c r="K68" i="10"/>
  <c r="K67" i="10"/>
  <c r="K66" i="10"/>
  <c r="W11" i="10" l="1"/>
  <c r="X11" i="10" s="1"/>
  <c r="W10" i="10"/>
  <c r="L72" i="2"/>
  <c r="B16" i="17"/>
  <c r="R15" i="17"/>
  <c r="N15" i="17"/>
  <c r="J15" i="17"/>
  <c r="F15" i="17"/>
  <c r="V14" i="17"/>
  <c r="V13" i="17"/>
  <c r="X10" i="10" l="1"/>
  <c r="F18" i="10"/>
  <c r="V15" i="17"/>
  <c r="BN92" i="2"/>
  <c r="BL92" i="2"/>
  <c r="BK92" i="2"/>
  <c r="DI92" i="2" s="1"/>
  <c r="BN91" i="2"/>
  <c r="BL91" i="2"/>
  <c r="BK91" i="2"/>
  <c r="BN90" i="2"/>
  <c r="BL90" i="2"/>
  <c r="BK90" i="2"/>
  <c r="BM72" i="2"/>
  <c r="BL58" i="2"/>
  <c r="BL57" i="2"/>
  <c r="BL56" i="2"/>
  <c r="BL55" i="2"/>
  <c r="BL54" i="2"/>
  <c r="BN50" i="2"/>
  <c r="BK50" i="2"/>
  <c r="BN49" i="2"/>
  <c r="BK49" i="2"/>
  <c r="BN48" i="2"/>
  <c r="BK48" i="2"/>
  <c r="BN43" i="2"/>
  <c r="BK43" i="2"/>
  <c r="BN41" i="2"/>
  <c r="BK41" i="2"/>
  <c r="BN40" i="2"/>
  <c r="BK40" i="2"/>
  <c r="BN39" i="2"/>
  <c r="BK39" i="2"/>
  <c r="BN38" i="2"/>
  <c r="BK38" i="2"/>
  <c r="BN37" i="2"/>
  <c r="BK37" i="2"/>
  <c r="BN36" i="2"/>
  <c r="BK36" i="2"/>
  <c r="BN35" i="2"/>
  <c r="BK35" i="2"/>
  <c r="BN34" i="2"/>
  <c r="BK34" i="2"/>
  <c r="BN33" i="2"/>
  <c r="BK33" i="2"/>
  <c r="BN32" i="2"/>
  <c r="BK32" i="2"/>
  <c r="BN31" i="2"/>
  <c r="BK31" i="2"/>
  <c r="BN30" i="2"/>
  <c r="BK30" i="2"/>
  <c r="BN29" i="2"/>
  <c r="BK29" i="2"/>
  <c r="BN26" i="2"/>
  <c r="BK26" i="2"/>
  <c r="BN25" i="2"/>
  <c r="BK25" i="2"/>
  <c r="BN24" i="2"/>
  <c r="BK24" i="2"/>
  <c r="BN23" i="2"/>
  <c r="BK23" i="2"/>
  <c r="BN22" i="2"/>
  <c r="BK22" i="2"/>
  <c r="BN21" i="2"/>
  <c r="BK21" i="2"/>
  <c r="BN20" i="2"/>
  <c r="BK20" i="2"/>
  <c r="BN19" i="2"/>
  <c r="BK19" i="2"/>
  <c r="BN18" i="2"/>
  <c r="BK18" i="2"/>
  <c r="BN17" i="2"/>
  <c r="BK17" i="2"/>
  <c r="CE12" i="2"/>
  <c r="AM92" i="2"/>
  <c r="AK92" i="2"/>
  <c r="AM91" i="2"/>
  <c r="AK91" i="2"/>
  <c r="AJ91" i="2"/>
  <c r="AM90" i="2"/>
  <c r="AK90" i="2"/>
  <c r="AJ90" i="2"/>
  <c r="AL72" i="2"/>
  <c r="AK58" i="2"/>
  <c r="AK57" i="2"/>
  <c r="AK56" i="2"/>
  <c r="AK55" i="2"/>
  <c r="AK54" i="2"/>
  <c r="AM50" i="2"/>
  <c r="AJ50" i="2"/>
  <c r="AM49" i="2"/>
  <c r="AJ49" i="2"/>
  <c r="AM48" i="2"/>
  <c r="AJ48" i="2"/>
  <c r="AM43" i="2"/>
  <c r="AJ43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K91" i="2"/>
  <c r="K92" i="2"/>
  <c r="K90" i="2"/>
  <c r="K55" i="2"/>
  <c r="K56" i="2"/>
  <c r="K57" i="2"/>
  <c r="K58" i="2"/>
  <c r="K54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8" i="2"/>
  <c r="M49" i="2"/>
  <c r="M50" i="2"/>
  <c r="M90" i="2"/>
  <c r="M91" i="2"/>
  <c r="M92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48" i="2"/>
  <c r="J49" i="2"/>
  <c r="J50" i="2"/>
  <c r="J90" i="2"/>
  <c r="J91" i="2"/>
  <c r="J19" i="2"/>
  <c r="J21" i="2"/>
  <c r="J22" i="2"/>
  <c r="J23" i="2"/>
  <c r="J24" i="2"/>
  <c r="J25" i="2"/>
  <c r="J26" i="2"/>
  <c r="CH96" i="2"/>
  <c r="CG96" i="2"/>
  <c r="CF96" i="2"/>
  <c r="CE96" i="2"/>
  <c r="CC96" i="2"/>
  <c r="CB96" i="2"/>
  <c r="CA96" i="2"/>
  <c r="BZ96" i="2"/>
  <c r="BX96" i="2"/>
  <c r="BW96" i="2"/>
  <c r="BV96" i="2"/>
  <c r="BU96" i="2"/>
  <c r="BS96" i="2"/>
  <c r="BR96" i="2"/>
  <c r="BQ96" i="2"/>
  <c r="BP96" i="2"/>
  <c r="BG96" i="2"/>
  <c r="BF96" i="2"/>
  <c r="BE96" i="2"/>
  <c r="BD96" i="2"/>
  <c r="BB96" i="2"/>
  <c r="BA96" i="2"/>
  <c r="AZ96" i="2"/>
  <c r="AY96" i="2"/>
  <c r="AW96" i="2"/>
  <c r="AV96" i="2"/>
  <c r="AU96" i="2"/>
  <c r="AT96" i="2"/>
  <c r="AR96" i="2"/>
  <c r="AQ96" i="2"/>
  <c r="AP96" i="2"/>
  <c r="AO96" i="2"/>
  <c r="DJ54" i="2" l="1"/>
  <c r="DI17" i="2"/>
  <c r="AJ96" i="2"/>
  <c r="DL50" i="2"/>
  <c r="DJ55" i="2"/>
  <c r="DL92" i="2"/>
  <c r="DI90" i="2"/>
  <c r="DI41" i="2"/>
  <c r="DI29" i="2"/>
  <c r="DJ91" i="2"/>
  <c r="DI18" i="2"/>
  <c r="DI20" i="2"/>
  <c r="DI34" i="2"/>
  <c r="DI49" i="2"/>
  <c r="DI26" i="2"/>
  <c r="DI22" i="2"/>
  <c r="DL40" i="2"/>
  <c r="DL36" i="2"/>
  <c r="DL32" i="2"/>
  <c r="DL26" i="2"/>
  <c r="DL22" i="2"/>
  <c r="DL18" i="2"/>
  <c r="DI21" i="2"/>
  <c r="DL43" i="2"/>
  <c r="DL39" i="2"/>
  <c r="DL35" i="2"/>
  <c r="DL31" i="2"/>
  <c r="DL21" i="2"/>
  <c r="DJ56" i="2"/>
  <c r="DI36" i="2"/>
  <c r="DI32" i="2"/>
  <c r="DI19" i="2"/>
  <c r="DI39" i="2"/>
  <c r="DI35" i="2"/>
  <c r="DI31" i="2"/>
  <c r="DL91" i="2"/>
  <c r="DL49" i="2"/>
  <c r="DL38" i="2"/>
  <c r="DL34" i="2"/>
  <c r="DL30" i="2"/>
  <c r="DL24" i="2"/>
  <c r="DL20" i="2"/>
  <c r="DJ58" i="2"/>
  <c r="DJ90" i="2"/>
  <c r="DI33" i="2"/>
  <c r="DI50" i="2"/>
  <c r="DI23" i="2"/>
  <c r="DI91" i="2"/>
  <c r="DI30" i="2"/>
  <c r="DL90" i="2"/>
  <c r="DL48" i="2"/>
  <c r="DL41" i="2"/>
  <c r="DL37" i="2"/>
  <c r="DL33" i="2"/>
  <c r="DL29" i="2"/>
  <c r="DL23" i="2"/>
  <c r="DL19" i="2"/>
  <c r="DJ57" i="2"/>
  <c r="DJ92" i="2"/>
  <c r="DK72" i="2"/>
  <c r="DI43" i="2"/>
  <c r="DI38" i="2"/>
  <c r="DI37" i="2"/>
  <c r="DI40" i="2"/>
  <c r="DI48" i="2"/>
  <c r="DI25" i="2"/>
  <c r="DI24" i="2"/>
  <c r="DL25" i="2"/>
  <c r="BN96" i="2"/>
  <c r="AM96" i="2"/>
  <c r="BX98" i="2"/>
  <c r="CH98" i="2"/>
  <c r="BK96" i="2"/>
  <c r="O27" i="10" s="1"/>
  <c r="BS98" i="2"/>
  <c r="AK96" i="2"/>
  <c r="K41" i="10" s="1"/>
  <c r="J96" i="2"/>
  <c r="AL96" i="2"/>
  <c r="BL96" i="2"/>
  <c r="O43" i="10" s="1"/>
  <c r="BM96" i="2"/>
  <c r="CC98" i="2"/>
  <c r="AW98" i="2"/>
  <c r="BG98" i="2"/>
  <c r="AR98" i="2"/>
  <c r="BB98" i="2"/>
  <c r="M17" i="2"/>
  <c r="DL17" i="2" s="1"/>
  <c r="W96" i="2"/>
  <c r="V96" i="2"/>
  <c r="U96" i="2"/>
  <c r="R98" i="2"/>
  <c r="L96" i="2"/>
  <c r="K96" i="2"/>
  <c r="G39" i="10" s="1"/>
  <c r="DL96" i="2" l="1"/>
  <c r="G23" i="10"/>
  <c r="K25" i="10"/>
  <c r="BN98" i="2"/>
  <c r="AM98" i="2"/>
  <c r="CL96" i="2"/>
  <c r="CK96" i="2"/>
  <c r="S45" i="10" s="1"/>
  <c r="DJ96" i="2"/>
  <c r="CJ96" i="2"/>
  <c r="S29" i="10" s="1"/>
  <c r="DI96" i="2"/>
  <c r="W98" i="2"/>
  <c r="DK96" i="2"/>
  <c r="D7" i="2"/>
  <c r="CM98" i="2" l="1"/>
  <c r="DL98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96" i="2"/>
  <c r="AA96" i="2"/>
  <c r="AB96" i="2"/>
  <c r="AE96" i="2"/>
  <c r="AF96" i="2"/>
  <c r="AG96" i="2"/>
  <c r="AB98" i="2" l="1"/>
  <c r="AG98" i="2"/>
  <c r="M96" i="2"/>
  <c r="M98" i="2" s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F7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Uren tellen bij BPV</t>
        </r>
      </text>
    </comment>
    <comment ref="BA79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Engels in de beroepscontext</t>
        </r>
      </text>
    </comment>
  </commentList>
</comments>
</file>

<file path=xl/sharedStrings.xml><?xml version="1.0" encoding="utf-8"?>
<sst xmlns="http://schemas.openxmlformats.org/spreadsheetml/2006/main" count="3238" uniqueCount="1016">
  <si>
    <t>controlegebied</t>
  </si>
  <si>
    <t>Cohort:</t>
  </si>
  <si>
    <t>Naam opleiding:</t>
  </si>
  <si>
    <t>uitgelezen uit db_duur</t>
  </si>
  <si>
    <t>2019-2020</t>
  </si>
  <si>
    <t>Dierverzorging niveau 2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</si>
  <si>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</si>
  <si>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</si>
  <si>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</si>
  <si>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</si>
  <si>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</si>
  <si>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</si>
  <si>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</si>
  <si>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</si>
  <si>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</si>
  <si>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</si>
  <si>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</si>
  <si>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</si>
  <si>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</si>
  <si>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</si>
  <si>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</si>
  <si>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</si>
  <si>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</si>
  <si>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</si>
  <si>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</si>
  <si>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</si>
  <si>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</si>
  <si>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</si>
  <si>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</si>
  <si>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</si>
  <si>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</si>
  <si>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</si>
  <si>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</si>
  <si>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</si>
  <si>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</si>
  <si>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</si>
  <si>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</si>
  <si>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</si>
  <si>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</si>
  <si>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</si>
  <si>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</si>
  <si>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</si>
  <si>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Lentiz</t>
  </si>
  <si>
    <t>Uitvoering te: Maasland</t>
  </si>
  <si>
    <t>Maasland</t>
  </si>
  <si>
    <t>Naam opleiding: Dierverzorging niveau 2</t>
  </si>
  <si>
    <t>Cohort: 2021-2023</t>
  </si>
  <si>
    <t>2021-2022</t>
  </si>
  <si>
    <t xml:space="preserve">Kwalificatiedossier (kwalificatie): </t>
  </si>
  <si>
    <t>Dierverzorging (Medewerker dierverzorging) 23233</t>
  </si>
  <si>
    <t>Crebonummer: 25580</t>
  </si>
  <si>
    <t>Leerweg: BOL</t>
  </si>
  <si>
    <t>MBO niveau: 2</t>
  </si>
  <si>
    <t>Duur opleiding: 2 jaar</t>
  </si>
  <si>
    <t>Vakcode Zermelo</t>
  </si>
  <si>
    <t>Verdeling uren/ blok</t>
  </si>
  <si>
    <t>Examenonderdeel</t>
  </si>
  <si>
    <t>Leerjaar 1.</t>
  </si>
  <si>
    <t>Periode 1</t>
  </si>
  <si>
    <t>1&lt;|&gt;1</t>
  </si>
  <si>
    <t>Periode 2</t>
  </si>
  <si>
    <t>1&lt;|&gt;2</t>
  </si>
  <si>
    <t>Periode 3</t>
  </si>
  <si>
    <t>1&lt;|&gt;3</t>
  </si>
  <si>
    <t>Periode 4</t>
  </si>
  <si>
    <t>1&lt;|&gt;4</t>
  </si>
  <si>
    <t>Leerjaar 2.</t>
  </si>
  <si>
    <t>2&lt;|&gt;1</t>
  </si>
  <si>
    <t>2&lt;|&gt;2</t>
  </si>
  <si>
    <t>2&lt;|&gt;3</t>
  </si>
  <si>
    <t>2&lt;|&gt;4</t>
  </si>
  <si>
    <t>Leerjaar</t>
  </si>
  <si>
    <t>Periode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</si>
  <si>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</si>
  <si>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</si>
  <si>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</si>
  <si>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</si>
  <si>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</si>
  <si>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</si>
  <si>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</si>
  <si>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</si>
  <si>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</si>
  <si>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</si>
  <si>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</si>
  <si>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 xml:space="preserve">D1a2        </t>
  </si>
  <si>
    <t>Examenduur</t>
  </si>
  <si>
    <t>Onbegeleid</t>
  </si>
  <si>
    <t>11 wkn</t>
  </si>
  <si>
    <t>12 wkn</t>
  </si>
  <si>
    <t>DOC</t>
  </si>
  <si>
    <t>D2a2</t>
  </si>
  <si>
    <t>6  wkn</t>
  </si>
  <si>
    <t>0 wkn</t>
  </si>
  <si>
    <t>AVO</t>
  </si>
  <si>
    <t>Nederlands</t>
  </si>
  <si>
    <t>ned</t>
  </si>
  <si>
    <t>1,1,2,2,2,2</t>
  </si>
  <si>
    <t>Nederlands lezen/luisteren</t>
  </si>
  <si>
    <t>Nederlands schrijven</t>
  </si>
  <si>
    <t>Nederlands spreken</t>
  </si>
  <si>
    <t>Nederlands gesprekken voeren</t>
  </si>
  <si>
    <t>Jonj</t>
  </si>
  <si>
    <t>Rekenen</t>
  </si>
  <si>
    <t>rek</t>
  </si>
  <si>
    <t>2,2,1,1,2,2</t>
  </si>
  <si>
    <t>Leeo</t>
  </si>
  <si>
    <t>Burgerschap</t>
  </si>
  <si>
    <t>bs</t>
  </si>
  <si>
    <t>0,1,1,1,0,0</t>
  </si>
  <si>
    <t>Loopbaan &amp; Burgerschap</t>
  </si>
  <si>
    <t>Mooh</t>
  </si>
  <si>
    <t>ICT</t>
  </si>
  <si>
    <t>ict</t>
  </si>
  <si>
    <t>1,1,1,1,0,0</t>
  </si>
  <si>
    <t>Beroepsgericht examen **</t>
  </si>
  <si>
    <t>bosb</t>
  </si>
  <si>
    <t>Beroepsgericht</t>
  </si>
  <si>
    <t xml:space="preserve">Ordening </t>
  </si>
  <si>
    <t>besta</t>
  </si>
  <si>
    <t>2,2,0,0,0,0</t>
  </si>
  <si>
    <t>Brur</t>
  </si>
  <si>
    <t>Leefomgeving</t>
  </si>
  <si>
    <t>0,0,2,2,0,0</t>
  </si>
  <si>
    <t>Voeding</t>
  </si>
  <si>
    <t>0,0,0,0,2,2</t>
  </si>
  <si>
    <t>0,0,0,0,0,0</t>
  </si>
  <si>
    <t>Voortplanting 1 (2 x 2 uur)</t>
  </si>
  <si>
    <t>Informeren en uitvoeren publieksactiviteit</t>
  </si>
  <si>
    <t>opa</t>
  </si>
  <si>
    <t>2,2,2,2,2,0</t>
  </si>
  <si>
    <t>Voeren en verzorgen schoolboerderij</t>
  </si>
  <si>
    <t>vsb</t>
  </si>
  <si>
    <t>0,0,2,2,2,2</t>
  </si>
  <si>
    <t>Bokc</t>
  </si>
  <si>
    <t xml:space="preserve">Praktijk dierverzorging </t>
  </si>
  <si>
    <t>prdv</t>
  </si>
  <si>
    <t>2,2,2,2,2,2</t>
  </si>
  <si>
    <t>Ziji</t>
  </si>
  <si>
    <t>Dierthema kleine zoogdieren</t>
  </si>
  <si>
    <t>dt</t>
  </si>
  <si>
    <t>4,4,4,4,4,4</t>
  </si>
  <si>
    <t>Appm</t>
  </si>
  <si>
    <t>Dierthema hond en kat</t>
  </si>
  <si>
    <t>Dierthema vogels</t>
  </si>
  <si>
    <t>Dierthema herpeten</t>
  </si>
  <si>
    <t>Dierthema hoefdieren</t>
  </si>
  <si>
    <t>Solliciteren (keuzedeel niv 1)</t>
  </si>
  <si>
    <t>k_sol</t>
  </si>
  <si>
    <t>0,0,1,1,1,1</t>
  </si>
  <si>
    <t>Mult</t>
  </si>
  <si>
    <t>Rassenmap</t>
  </si>
  <si>
    <t>ras</t>
  </si>
  <si>
    <t>1,1,1,1,1,1</t>
  </si>
  <si>
    <t>Orienteren op beroep</t>
  </si>
  <si>
    <t>ob</t>
  </si>
  <si>
    <t>4,4,0,0,0,0</t>
  </si>
  <si>
    <t>Teambuilding</t>
  </si>
  <si>
    <t>tb</t>
  </si>
  <si>
    <t>1,1,0,0,0,0</t>
  </si>
  <si>
    <t>boks/</t>
  </si>
  <si>
    <t>Keuzedelen</t>
  </si>
  <si>
    <t xml:space="preserve">K0984 Engels </t>
  </si>
  <si>
    <t>k_eng</t>
  </si>
  <si>
    <t>Keuzede(e)l(en)</t>
  </si>
  <si>
    <t>Oomc</t>
  </si>
  <si>
    <t>K0211 Ondernemend gedrag</t>
  </si>
  <si>
    <t>k_og</t>
  </si>
  <si>
    <t>K0275 Verdieping diergedrag niv 2</t>
  </si>
  <si>
    <t>k-vd</t>
  </si>
  <si>
    <t>Uren/week</t>
  </si>
  <si>
    <t>BPV Stage 1. Leerjaar 1 blok 2 op woensdag</t>
  </si>
  <si>
    <t>bpv</t>
  </si>
  <si>
    <t>BPV Stage 2. Leerjaar 1 Blok 3 en 4 op di en woe</t>
  </si>
  <si>
    <t>BPV Stage 3. Leerjaar 2 Blok 1 t/m 4 do en vrij</t>
  </si>
  <si>
    <t>BPV Stage 4</t>
  </si>
  <si>
    <t>BPV Stage 5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</si>
  <si>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</si>
  <si>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</si>
  <si>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</si>
  <si>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</si>
  <si>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</si>
  <si>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</si>
  <si>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</si>
  <si>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</si>
  <si>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</si>
  <si>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</si>
  <si>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</si>
  <si>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</si>
  <si>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Overig</t>
  </si>
  <si>
    <t>Introductie</t>
  </si>
  <si>
    <t>Mentoruur/ BPV uur</t>
  </si>
  <si>
    <t>mu</t>
  </si>
  <si>
    <t>2,2,1,1,1,1</t>
  </si>
  <si>
    <t>Coaching</t>
  </si>
  <si>
    <t>Toets/ Activiteitenweken</t>
  </si>
  <si>
    <t>Zweden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</si>
  <si>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</si>
  <si>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</si>
  <si>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</si>
  <si>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</si>
  <si>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</si>
  <si>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</si>
  <si>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</si>
  <si>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</si>
  <si>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</si>
  <si>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</si>
  <si>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</si>
  <si>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</si>
  <si>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</si>
  <si>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</si>
  <si>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</si>
  <si>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</si>
  <si>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</si>
  <si>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</si>
  <si>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</si>
  <si>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</si>
  <si>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</si>
  <si>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</si>
  <si>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</si>
  <si>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</si>
  <si>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</si>
  <si>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</si>
  <si>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</si>
  <si>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</si>
  <si>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</si>
  <si>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</si>
  <si>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</si>
  <si>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</si>
  <si>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</si>
  <si>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</si>
  <si>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</si>
  <si>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</si>
  <si>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</si>
  <si>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</si>
  <si>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</si>
  <si>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</si>
  <si>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</si>
  <si>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</si>
  <si>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</si>
  <si>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</si>
  <si>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</si>
  <si>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</si>
  <si>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</si>
  <si>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</si>
  <si>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</si>
  <si>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</si>
  <si>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</si>
  <si>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</si>
  <si>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</si>
  <si>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</si>
  <si>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</si>
  <si>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</si>
  <si>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</si>
  <si>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</si>
  <si>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</si>
  <si>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</si>
  <si>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</si>
  <si>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</si>
  <si>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</si>
  <si>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</si>
  <si>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</si>
  <si>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</si>
  <si>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</si>
  <si>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</si>
  <si>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</si>
  <si>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</si>
  <si>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</si>
  <si>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</si>
  <si>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</si>
  <si>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</si>
  <si>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</si>
  <si>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</si>
  <si>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</si>
  <si>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</si>
  <si>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</si>
  <si>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</si>
  <si>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</si>
  <si>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</si>
  <si>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</si>
  <si>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</si>
  <si>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</si>
  <si>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</si>
  <si>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</si>
  <si>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</si>
  <si>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</si>
  <si>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</si>
  <si>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</si>
  <si>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</si>
  <si>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</si>
  <si>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</si>
  <si>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</si>
  <si>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</si>
  <si>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</si>
  <si>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</si>
  <si>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</si>
  <si>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</si>
  <si>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</si>
  <si>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</si>
  <si>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</si>
  <si>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</si>
  <si>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</si>
  <si>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</si>
  <si>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</si>
  <si>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</si>
  <si>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</si>
  <si>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</si>
  <si>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</si>
  <si>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</si>
  <si>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</si>
  <si>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</si>
  <si>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</si>
  <si>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</si>
  <si>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</si>
  <si>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</si>
  <si>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</si>
  <si>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</si>
  <si>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</si>
  <si>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</si>
  <si>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</si>
  <si>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</si>
  <si>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</si>
  <si>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</si>
  <si>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</si>
  <si>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</si>
  <si>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</si>
  <si>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</si>
  <si>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</si>
  <si>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</si>
  <si>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</si>
  <si>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</si>
  <si>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</si>
  <si>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</si>
  <si>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</si>
  <si>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</si>
  <si>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</si>
  <si>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</si>
  <si>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</si>
  <si>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</si>
  <si>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</si>
  <si>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</si>
  <si>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</si>
  <si>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</si>
  <si>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</si>
  <si>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</si>
  <si>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</si>
  <si>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</si>
  <si>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</si>
  <si>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</si>
  <si>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</si>
  <si>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</si>
  <si>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</si>
  <si>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</si>
  <si>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</si>
  <si>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</si>
  <si>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</si>
  <si>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</si>
  <si>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</si>
  <si>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</si>
  <si>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</si>
  <si>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</si>
  <si>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</si>
  <si>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</si>
  <si>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</si>
  <si>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</si>
  <si>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</si>
  <si>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</si>
  <si>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</si>
  <si>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</si>
  <si>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</si>
  <si>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</si>
  <si>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</si>
  <si>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</si>
  <si>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</si>
  <si>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</si>
  <si>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</si>
  <si>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</si>
  <si>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</si>
  <si>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</si>
  <si>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</si>
  <si>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</si>
  <si>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</si>
  <si>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</si>
  <si>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</si>
  <si>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</si>
  <si>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</si>
  <si>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</si>
  <si>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</si>
  <si>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</si>
  <si>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</si>
  <si>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</si>
  <si>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</si>
  <si>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</si>
  <si>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</si>
  <si>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</si>
  <si>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</si>
  <si>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</si>
  <si>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</si>
  <si>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</si>
  <si>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</si>
  <si>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</si>
  <si>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</si>
  <si>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</si>
  <si>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</si>
  <si>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</si>
  <si>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</si>
  <si>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</si>
  <si>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</si>
  <si>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</si>
  <si>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</si>
  <si>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</si>
  <si>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</si>
  <si>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</si>
  <si>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</si>
  <si>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</si>
  <si>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</si>
  <si>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</si>
  <si>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</si>
  <si>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</si>
  <si>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</si>
  <si>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</si>
  <si>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</si>
  <si>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</si>
  <si>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</si>
  <si>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</si>
  <si>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</si>
  <si>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</si>
  <si>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</si>
  <si>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</si>
  <si>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</si>
  <si>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</si>
  <si>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</si>
  <si>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</si>
  <si>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</si>
  <si>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</si>
  <si>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</si>
  <si>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</si>
  <si>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</si>
  <si>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</si>
  <si>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</si>
  <si>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</si>
  <si>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</si>
  <si>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</si>
  <si>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</si>
  <si>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</si>
  <si>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</si>
  <si>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</si>
  <si>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</si>
  <si>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</si>
  <si>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</si>
  <si>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</si>
  <si>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</si>
  <si>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</si>
  <si>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</si>
  <si>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</si>
  <si>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</si>
  <si>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</si>
  <si>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</si>
  <si>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</si>
  <si>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</si>
  <si>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</si>
  <si>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</si>
  <si>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</si>
  <si>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</si>
  <si>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</si>
  <si>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</si>
  <si>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</si>
  <si>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</si>
  <si>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</si>
  <si>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</si>
  <si>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</si>
  <si>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</si>
  <si>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</si>
  <si>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</si>
  <si>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</si>
  <si>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</si>
  <si>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</si>
  <si>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</si>
  <si>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</si>
  <si>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</si>
  <si>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</si>
  <si>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</si>
  <si>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</si>
  <si>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</si>
  <si>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</si>
  <si>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</si>
  <si>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</si>
  <si>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</si>
  <si>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</si>
  <si>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</si>
  <si>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</si>
  <si>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</si>
  <si>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</si>
  <si>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</si>
  <si>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</si>
  <si>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</si>
  <si>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</si>
  <si>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</si>
  <si>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</si>
  <si>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</si>
  <si>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</si>
  <si>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</si>
  <si>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</si>
  <si>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</si>
  <si>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</si>
  <si>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</si>
  <si>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</si>
  <si>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</si>
  <si>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</si>
  <si>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</si>
  <si>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</si>
  <si>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</si>
  <si>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</si>
  <si>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</si>
  <si>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</si>
  <si>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</si>
  <si>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</si>
  <si>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</si>
  <si>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</si>
  <si>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</si>
  <si>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</si>
  <si>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</si>
  <si>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</si>
  <si>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</si>
  <si>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</si>
  <si>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</si>
  <si>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</si>
  <si>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</si>
  <si>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</si>
  <si>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</si>
  <si>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</si>
  <si>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</si>
  <si>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</si>
  <si>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</si>
  <si>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</si>
  <si>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</si>
  <si>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</si>
  <si>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</si>
  <si>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</si>
  <si>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</si>
  <si>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</si>
  <si>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</si>
  <si>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</si>
  <si>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</si>
  <si>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</si>
  <si>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</si>
  <si>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</si>
  <si>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</si>
  <si>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</si>
  <si>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</si>
  <si>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</si>
  <si>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</si>
  <si>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</si>
  <si>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</si>
  <si>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</si>
  <si>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</si>
  <si>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</si>
  <si>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</si>
  <si>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</si>
  <si>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</si>
  <si>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</si>
  <si>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</si>
  <si>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</si>
  <si>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</si>
  <si>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</si>
  <si>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</si>
  <si>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</si>
  <si>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</si>
  <si>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</si>
  <si>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</si>
  <si>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</si>
  <si>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</si>
  <si>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</si>
  <si>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</si>
  <si>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</si>
  <si>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</si>
  <si>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</si>
  <si>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</si>
  <si>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</si>
  <si>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</si>
  <si>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</si>
  <si>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</si>
  <si>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</si>
  <si>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</si>
  <si>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</si>
  <si>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</si>
  <si>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</si>
  <si>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</si>
  <si>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</si>
  <si>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</si>
  <si>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</si>
  <si>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</si>
  <si>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</si>
  <si>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</si>
  <si>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</si>
  <si>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</si>
  <si>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</si>
  <si>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</si>
  <si>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</si>
  <si>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</si>
  <si>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</si>
  <si>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</si>
  <si>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</si>
  <si>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</si>
  <si>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</si>
  <si>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</si>
  <si>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</si>
  <si>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</si>
  <si>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</si>
  <si>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</si>
  <si>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</si>
  <si>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</si>
  <si>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</si>
  <si>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</si>
  <si>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</si>
  <si>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</si>
  <si>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</si>
  <si>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</si>
  <si>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</si>
  <si>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</si>
  <si>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</si>
  <si>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</si>
  <si>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</si>
  <si>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</si>
  <si>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</si>
  <si>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</si>
  <si>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</si>
  <si>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</si>
  <si>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</si>
  <si>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</si>
  <si>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</si>
  <si>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</si>
  <si>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</si>
  <si>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</si>
  <si>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</si>
  <si>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</si>
  <si>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</si>
  <si>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</si>
  <si>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</si>
  <si>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</si>
  <si>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</si>
  <si>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</si>
  <si>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</si>
  <si>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</si>
  <si>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</si>
  <si>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</si>
  <si>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</si>
  <si>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</si>
  <si>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</si>
  <si>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</si>
  <si>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</si>
  <si>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</si>
  <si>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</si>
  <si>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</si>
  <si>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</si>
  <si>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</si>
  <si>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</si>
  <si>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</si>
  <si>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</si>
  <si>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</si>
  <si>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</si>
  <si>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</si>
  <si>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</si>
  <si>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</si>
  <si>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</si>
  <si>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</si>
  <si>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</si>
  <si>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</si>
  <si>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</si>
  <si>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</si>
  <si>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</si>
  <si>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</si>
  <si>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</si>
  <si>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</si>
  <si>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</si>
  <si>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</si>
  <si>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</si>
  <si>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</si>
  <si>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</si>
  <si>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</si>
  <si>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</si>
  <si>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</si>
  <si>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</si>
  <si>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</si>
  <si>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</si>
  <si>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</si>
  <si>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</si>
  <si>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</si>
  <si>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</si>
  <si>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</si>
  <si>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</si>
  <si>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</si>
  <si>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</si>
  <si>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</si>
  <si>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</si>
  <si>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</si>
  <si>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</si>
  <si>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</si>
  <si>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</si>
  <si>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</si>
  <si>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</si>
  <si>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</si>
  <si>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</si>
  <si>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</si>
  <si>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</si>
  <si>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</si>
  <si>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</si>
  <si>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</si>
  <si>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</si>
  <si>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</si>
  <si>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</si>
  <si>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</si>
  <si>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</si>
  <si>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</si>
  <si>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</si>
  <si>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</si>
  <si>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</si>
  <si>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</si>
  <si>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</si>
  <si>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</si>
  <si>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</si>
  <si>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</si>
  <si>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</si>
  <si>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</si>
  <si>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</si>
  <si>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</si>
  <si>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</si>
  <si>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</si>
  <si>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</si>
  <si>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</si>
  <si>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</si>
  <si>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</si>
  <si>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</si>
  <si>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</si>
  <si>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</si>
  <si>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</si>
  <si>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</si>
  <si>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</si>
  <si>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</si>
  <si>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</si>
  <si>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</si>
  <si>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</si>
  <si>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</si>
  <si>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</si>
  <si>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</si>
  <si>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</si>
  <si>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</si>
  <si>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</si>
  <si>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</si>
  <si>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</si>
  <si>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</si>
  <si>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</si>
  <si>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</si>
  <si>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</si>
  <si>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</si>
  <si>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</si>
  <si>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</si>
  <si>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</si>
  <si>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</si>
  <si>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</si>
  <si>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</si>
  <si>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</si>
  <si>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</si>
  <si>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</si>
  <si>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</si>
  <si>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</si>
  <si>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</si>
  <si>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</si>
  <si>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</si>
  <si>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</si>
  <si>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</si>
  <si>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</si>
  <si>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</si>
  <si>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</si>
  <si>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</si>
  <si>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</si>
  <si>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</si>
  <si>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</si>
  <si>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</si>
  <si>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</si>
  <si>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</si>
  <si>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</si>
  <si>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</si>
  <si>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</si>
  <si>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</si>
  <si>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</si>
  <si>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</si>
  <si>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</si>
  <si>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</si>
  <si>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</si>
  <si>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</si>
  <si>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</si>
  <si>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</si>
  <si>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</si>
  <si>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</si>
  <si>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</si>
  <si>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</si>
  <si>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</si>
  <si>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</si>
  <si>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</si>
  <si>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</si>
  <si>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</si>
  <si>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</si>
  <si>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</si>
  <si>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</si>
  <si>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</si>
  <si>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</si>
  <si>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</si>
  <si>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</si>
  <si>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</si>
  <si>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</si>
  <si>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</si>
  <si>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</si>
  <si>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</si>
  <si>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</si>
  <si>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</si>
  <si>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</si>
  <si>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</si>
  <si>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</si>
  <si>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</si>
  <si>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</si>
  <si>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</si>
  <si>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</si>
  <si>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</si>
  <si>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</si>
  <si>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</si>
  <si>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</si>
  <si>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</si>
  <si>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</si>
  <si>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</si>
  <si>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</si>
  <si>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</si>
  <si>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</si>
  <si>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</si>
  <si>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</si>
  <si>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</si>
  <si>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</si>
  <si>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</si>
  <si>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</si>
  <si>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</si>
  <si>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</si>
  <si>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</si>
  <si>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</si>
  <si>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</si>
  <si>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</si>
  <si>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</si>
  <si>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</si>
  <si>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</si>
  <si>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</si>
  <si>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</si>
  <si>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</si>
  <si>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</si>
  <si>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</si>
  <si>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</si>
  <si>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</si>
  <si>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</si>
  <si>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</si>
  <si>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</si>
  <si>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</si>
  <si>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</si>
  <si>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</si>
  <si>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</si>
  <si>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</si>
  <si>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</si>
  <si>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</si>
  <si>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</si>
  <si>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</si>
  <si>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</si>
  <si>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</si>
  <si>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</si>
  <si>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</si>
  <si>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</si>
  <si>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</si>
  <si>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</si>
  <si>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</si>
  <si>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</si>
  <si>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</si>
  <si>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</si>
  <si>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</si>
  <si>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</si>
  <si>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</si>
  <si>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</si>
  <si>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</si>
  <si>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</si>
  <si>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</si>
  <si>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</si>
  <si>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</si>
  <si>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</si>
  <si>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</si>
  <si>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</si>
  <si>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</si>
  <si>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</si>
  <si>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</si>
  <si>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</si>
  <si>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</si>
  <si>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</si>
  <si>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</si>
  <si>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</si>
  <si>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</si>
  <si>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</si>
  <si>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</si>
  <si>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</si>
  <si>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</si>
  <si>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</si>
  <si>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</si>
  <si>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</si>
  <si>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</si>
  <si>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</si>
  <si>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</si>
  <si>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</si>
  <si>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</si>
  <si>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</si>
  <si>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</si>
  <si>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</si>
  <si>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</si>
  <si>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</si>
  <si>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</si>
  <si>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</si>
  <si>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</si>
  <si>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</si>
  <si>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</si>
  <si>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</si>
  <si>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</si>
  <si>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</si>
  <si>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</si>
  <si>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</si>
  <si>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</si>
  <si>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</si>
  <si>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</si>
  <si>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</si>
  <si>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</si>
  <si>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</si>
  <si>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</si>
  <si>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</si>
  <si>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</si>
  <si>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</si>
  <si>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</si>
  <si>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</si>
  <si>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</si>
  <si>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</si>
  <si>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</si>
  <si>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</si>
  <si>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</si>
  <si>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BBL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</si>
  <si>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</si>
  <si>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</si>
  <si>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</si>
  <si>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</si>
  <si>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</si>
  <si>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</si>
  <si>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</si>
  <si>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</si>
  <si>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</si>
  <si>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</si>
  <si>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</si>
  <si>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</si>
  <si>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</si>
  <si>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</si>
  <si>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</si>
  <si>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</si>
  <si>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</si>
  <si>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</si>
  <si>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</si>
  <si>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</si>
  <si>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</si>
  <si>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</si>
  <si>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</si>
  <si>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</si>
  <si>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</si>
  <si>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</si>
  <si>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</si>
  <si>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</si>
  <si>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</si>
  <si>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</si>
  <si>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</si>
  <si>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</si>
  <si>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</si>
  <si>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</si>
  <si>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</si>
  <si>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</si>
  <si>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</si>
  <si>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</si>
  <si>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</si>
  <si>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</si>
  <si>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</si>
  <si>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</si>
  <si>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</si>
  <si>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</si>
  <si>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</si>
  <si>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</si>
  <si>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</si>
  <si>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</si>
  <si>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</si>
  <si>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</si>
  <si>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</si>
  <si>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</si>
  <si>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</si>
  <si>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</si>
  <si>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</si>
  <si>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</si>
  <si>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</si>
  <si>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</si>
  <si>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</si>
  <si>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</si>
  <si>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leerweg</t>
  </si>
  <si>
    <t>leerjaar 1</t>
  </si>
  <si>
    <t>BOT totaal</t>
  </si>
  <si>
    <t>bpv lj1</t>
  </si>
  <si>
    <t>BPV totaal</t>
  </si>
  <si>
    <t>VRIJ</t>
  </si>
  <si>
    <t>Totaal</t>
  </si>
  <si>
    <t>verlengd</t>
  </si>
  <si>
    <t>ja</t>
  </si>
  <si>
    <t>nee</t>
  </si>
  <si>
    <t>Entree;1</t>
  </si>
  <si>
    <t>MBO|Greenport</t>
  </si>
  <si>
    <t>IIVO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</si>
</sst>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5" borderId="26" applyNumberFormat="0" applyAlignment="0" applyProtection="0"/>
    <xf numFmtId="0" fontId="30" fillId="16" borderId="29" applyNumberFormat="0" applyAlignment="0" applyProtection="0"/>
    <xf numFmtId="0" fontId="31" fillId="0" borderId="28" applyNumberFormat="0" applyFill="0" applyAlignment="0" applyProtection="0"/>
    <xf numFmtId="0" fontId="32" fillId="11" borderId="0" applyNumberFormat="0" applyBorder="0" applyAlignment="0" applyProtection="0"/>
    <xf numFmtId="0" fontId="33" fillId="14" borderId="26" applyNumberFormat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7" borderId="30" applyNumberFormat="0" applyFont="0" applyAlignment="0" applyProtection="0"/>
    <xf numFmtId="0" fontId="39" fillId="12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5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422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/>
    <xf numFmtId="164" fontId="11" fillId="4" borderId="0" xfId="1" applyNumberFormat="1" applyFont="1" applyFill="1" applyBorder="1" applyAlignment="1"/>
    <xf numFmtId="0" fontId="12" fillId="0" borderId="0" xfId="0" applyFont="1" applyBorder="1" applyAlignment="1"/>
    <xf numFmtId="0" fontId="2" fillId="0" borderId="0" xfId="0" applyFont="1" applyBorder="1"/>
    <xf numFmtId="164" fontId="12" fillId="0" borderId="0" xfId="1" applyNumberFormat="1" applyFont="1" applyBorder="1" applyAlignment="1"/>
    <xf numFmtId="0" fontId="12" fillId="0" borderId="0" xfId="0" applyFont="1" applyFill="1" applyBorder="1" applyAlignment="1"/>
    <xf numFmtId="0" fontId="3" fillId="0" borderId="0" xfId="0" applyFont="1" applyBorder="1" applyAlignment="1"/>
    <xf numFmtId="164" fontId="12" fillId="0" borderId="0" xfId="1" applyNumberFormat="1" applyFont="1" applyFill="1" applyBorder="1" applyAlignment="1"/>
    <xf numFmtId="0" fontId="12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3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1" fillId="0" borderId="0" xfId="0" applyFont="1"/>
    <xf numFmtId="0" fontId="12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4" fillId="45" borderId="0" xfId="0" applyFont="1" applyFill="1" applyProtection="1"/>
    <xf numFmtId="0" fontId="44" fillId="45" borderId="0" xfId="0" applyFont="1" applyFill="1" applyAlignment="1" applyProtection="1">
      <alignment horizontal="center"/>
    </xf>
    <xf numFmtId="0" fontId="15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5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1" fontId="47" fillId="0" borderId="45" xfId="0" applyNumberFormat="1" applyFont="1" applyFill="1" applyBorder="1" applyAlignment="1">
      <alignment vertical="center" wrapText="1"/>
    </xf>
    <xf numFmtId="2" fontId="47" fillId="0" borderId="34" xfId="0" applyNumberFormat="1" applyFont="1" applyFill="1" applyBorder="1" applyAlignment="1">
      <alignment vertical="center" wrapText="1"/>
    </xf>
    <xf numFmtId="0" fontId="47" fillId="0" borderId="34" xfId="0" applyFont="1" applyFill="1" applyBorder="1" applyAlignment="1">
      <alignment vertical="center" wrapText="1"/>
    </xf>
    <xf numFmtId="1" fontId="47" fillId="43" borderId="45" xfId="0" applyNumberFormat="1" applyFont="1" applyFill="1" applyBorder="1" applyAlignment="1">
      <alignment vertical="center" wrapText="1"/>
    </xf>
    <xf numFmtId="0" fontId="47" fillId="43" borderId="34" xfId="0" applyFont="1" applyFill="1" applyBorder="1" applyAlignment="1">
      <alignment vertical="center" wrapText="1"/>
    </xf>
    <xf numFmtId="2" fontId="47" fillId="0" borderId="34" xfId="0" applyNumberFormat="1" applyFont="1" applyFill="1" applyBorder="1" applyAlignment="1">
      <alignment vertical="center"/>
    </xf>
    <xf numFmtId="1" fontId="47" fillId="0" borderId="46" xfId="0" applyNumberFormat="1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 wrapText="1"/>
    </xf>
    <xf numFmtId="0" fontId="47" fillId="0" borderId="36" xfId="0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0" fontId="47" fillId="0" borderId="34" xfId="0" applyFont="1" applyBorder="1" applyAlignment="1">
      <alignment vertical="center"/>
    </xf>
    <xf numFmtId="0" fontId="47" fillId="43" borderId="34" xfId="0" applyFont="1" applyFill="1" applyBorder="1" applyAlignment="1">
      <alignment vertical="center"/>
    </xf>
    <xf numFmtId="0" fontId="46" fillId="43" borderId="45" xfId="0" applyFont="1" applyFill="1" applyBorder="1" applyAlignment="1">
      <alignment vertical="center" wrapText="1"/>
    </xf>
    <xf numFmtId="0" fontId="46" fillId="0" borderId="34" xfId="0" applyFont="1" applyBorder="1" applyAlignment="1">
      <alignment vertical="center"/>
    </xf>
    <xf numFmtId="0" fontId="46" fillId="43" borderId="34" xfId="0" applyFont="1" applyFill="1" applyBorder="1" applyAlignment="1">
      <alignment vertical="center"/>
    </xf>
    <xf numFmtId="0" fontId="47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5" fillId="4" borderId="32" xfId="0" applyNumberFormat="1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32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center" vertical="center" textRotation="90"/>
    </xf>
    <xf numFmtId="2" fontId="25" fillId="4" borderId="32" xfId="0" applyNumberFormat="1" applyFont="1" applyFill="1" applyBorder="1" applyAlignment="1">
      <alignment horizontal="center" vertical="center" textRotation="90"/>
    </xf>
    <xf numFmtId="0" fontId="25" fillId="4" borderId="33" xfId="0" applyFont="1" applyFill="1" applyBorder="1" applyAlignment="1">
      <alignment horizontal="center" vertical="center" textRotation="90"/>
    </xf>
    <xf numFmtId="0" fontId="25" fillId="4" borderId="0" xfId="0" applyFont="1" applyFill="1" applyBorder="1" applyAlignment="1">
      <alignment horizontal="left" vertical="center" textRotation="90"/>
    </xf>
    <xf numFmtId="0" fontId="26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3" borderId="45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48" fillId="0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 wrapText="1"/>
      <protection locked="0"/>
    </xf>
    <xf numFmtId="0" fontId="4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Alignment="1" applyProtection="1">
      <alignment vertical="top"/>
      <protection locked="0"/>
    </xf>
    <xf numFmtId="0" fontId="20" fillId="2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2" borderId="21" xfId="0" applyFont="1" applyFill="1" applyBorder="1" applyAlignment="1" applyProtection="1">
      <alignment horizontal="left" vertical="top"/>
      <protection locked="0"/>
    </xf>
    <xf numFmtId="0" fontId="17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7" fillId="0" borderId="3" xfId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7" fillId="0" borderId="3" xfId="0" applyFont="1" applyFill="1" applyBorder="1" applyAlignment="1" applyProtection="1">
      <alignment horizontal="left"/>
      <protection locked="0"/>
    </xf>
    <xf numFmtId="0" fontId="17" fillId="0" borderId="3" xfId="0" applyFont="1" applyFill="1" applyBorder="1" applyProtection="1">
      <protection locked="0"/>
    </xf>
    <xf numFmtId="0" fontId="17" fillId="10" borderId="0" xfId="0" applyFont="1" applyFill="1" applyBorder="1" applyProtection="1">
      <protection locked="0"/>
    </xf>
    <xf numFmtId="0" fontId="17" fillId="0" borderId="1" xfId="0" applyFont="1" applyFill="1" applyBorder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7" borderId="3" xfId="1" applyNumberFormat="1" applyFont="1" applyFill="1" applyBorder="1" applyAlignment="1" applyProtection="1">
      <alignment horizontal="left"/>
      <protection locked="0"/>
    </xf>
    <xf numFmtId="164" fontId="17" fillId="7" borderId="3" xfId="1" applyNumberFormat="1" applyFont="1" applyFill="1" applyBorder="1" applyProtection="1">
      <protection locked="0"/>
    </xf>
    <xf numFmtId="164" fontId="17" fillId="7" borderId="1" xfId="1" applyNumberFormat="1" applyFont="1" applyFill="1" applyBorder="1" applyAlignment="1" applyProtection="1">
      <alignment horizontal="left"/>
      <protection locked="0"/>
    </xf>
    <xf numFmtId="164" fontId="17" fillId="7" borderId="1" xfId="1" applyNumberFormat="1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vertical="top"/>
      <protection locked="0"/>
    </xf>
    <xf numFmtId="0" fontId="17" fillId="0" borderId="0" xfId="0" quotePrefix="1" applyFont="1" applyFill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protection locked="0"/>
    </xf>
    <xf numFmtId="0" fontId="19" fillId="0" borderId="0" xfId="0" applyFont="1" applyFill="1" applyProtection="1">
      <protection locked="0"/>
    </xf>
    <xf numFmtId="0" fontId="17" fillId="9" borderId="0" xfId="0" applyFont="1" applyFill="1" applyBorder="1" applyAlignment="1" applyProtection="1">
      <alignment horizontal="left"/>
      <protection locked="0"/>
    </xf>
    <xf numFmtId="0" fontId="17" fillId="9" borderId="0" xfId="0" applyFont="1" applyFill="1" applyProtection="1">
      <protection locked="0"/>
    </xf>
    <xf numFmtId="0" fontId="48" fillId="0" borderId="0" xfId="0" applyFont="1" applyFill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10" borderId="1" xfId="1" applyNumberFormat="1" applyFont="1" applyFill="1" applyBorder="1" applyProtection="1">
      <protection locked="0"/>
    </xf>
    <xf numFmtId="0" fontId="17" fillId="50" borderId="0" xfId="0" applyFont="1" applyFill="1" applyProtection="1">
      <protection locked="0"/>
    </xf>
    <xf numFmtId="0" fontId="17" fillId="51" borderId="0" xfId="0" applyFont="1" applyFill="1" applyProtection="1">
      <protection locked="0"/>
    </xf>
    <xf numFmtId="0" fontId="17" fillId="53" borderId="0" xfId="0" applyFont="1" applyFill="1" applyProtection="1">
      <protection locked="0"/>
    </xf>
    <xf numFmtId="0" fontId="18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5" fillId="49" borderId="0" xfId="0" applyFont="1" applyFill="1" applyProtection="1"/>
    <xf numFmtId="0" fontId="50" fillId="49" borderId="0" xfId="0" applyFont="1" applyFill="1" applyProtection="1"/>
    <xf numFmtId="0" fontId="51" fillId="49" borderId="0" xfId="0" applyFont="1" applyFill="1" applyProtection="1"/>
    <xf numFmtId="0" fontId="6" fillId="49" borderId="0" xfId="0" applyFont="1" applyFill="1" applyProtection="1"/>
    <xf numFmtId="0" fontId="45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48" fillId="9" borderId="22" xfId="0" applyFont="1" applyFill="1" applyBorder="1" applyAlignment="1" applyProtection="1">
      <alignment horizontal="center"/>
      <protection locked="0"/>
    </xf>
    <xf numFmtId="0" fontId="48" fillId="0" borderId="0" xfId="0" applyFont="1" applyFill="1" applyProtection="1">
      <protection locked="0"/>
    </xf>
    <xf numFmtId="164" fontId="17" fillId="10" borderId="0" xfId="1" applyNumberFormat="1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18" fillId="3" borderId="0" xfId="0" applyFont="1" applyFill="1" applyBorder="1" applyProtection="1">
      <protection locked="0"/>
    </xf>
    <xf numFmtId="0" fontId="18" fillId="3" borderId="0" xfId="0" applyFont="1" applyFill="1" applyBorder="1" applyAlignment="1" applyProtection="1">
      <alignment horizontal="left"/>
      <protection locked="0"/>
    </xf>
    <xf numFmtId="164" fontId="17" fillId="9" borderId="1" xfId="1" applyNumberFormat="1" applyFont="1" applyFill="1" applyBorder="1" applyProtection="1">
      <protection locked="0"/>
    </xf>
    <xf numFmtId="164" fontId="18" fillId="3" borderId="1" xfId="1" applyNumberFormat="1" applyFont="1" applyFill="1" applyBorder="1" applyProtection="1">
      <protection locked="0"/>
    </xf>
    <xf numFmtId="164" fontId="18" fillId="8" borderId="1" xfId="1" applyNumberFormat="1" applyFont="1" applyFill="1" applyBorder="1" applyProtection="1">
      <protection locked="0"/>
    </xf>
    <xf numFmtId="164" fontId="18" fillId="3" borderId="0" xfId="1" applyNumberFormat="1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7" fillId="52" borderId="0" xfId="0" applyFont="1" applyFill="1" applyProtection="1">
      <protection locked="0"/>
    </xf>
    <xf numFmtId="164" fontId="17" fillId="7" borderId="0" xfId="1" applyNumberFormat="1" applyFont="1" applyFill="1" applyBorder="1" applyProtection="1">
      <protection locked="0"/>
    </xf>
    <xf numFmtId="0" fontId="48" fillId="9" borderId="19" xfId="0" applyFont="1" applyFill="1" applyBorder="1" applyAlignment="1" applyProtection="1">
      <alignment horizontal="center" vertical="top" wrapText="1"/>
      <protection locked="0"/>
    </xf>
    <xf numFmtId="0" fontId="48" fillId="9" borderId="3" xfId="0" applyFont="1" applyFill="1" applyBorder="1" applyAlignment="1" applyProtection="1">
      <alignment horizontal="center" vertical="top" wrapText="1"/>
      <protection locked="0"/>
    </xf>
    <xf numFmtId="0" fontId="48" fillId="50" borderId="19" xfId="0" applyFont="1" applyFill="1" applyBorder="1" applyAlignment="1" applyProtection="1">
      <alignment horizontal="center" vertical="top" wrapText="1"/>
      <protection locked="0"/>
    </xf>
    <xf numFmtId="0" fontId="48" fillId="50" borderId="3" xfId="0" applyFont="1" applyFill="1" applyBorder="1" applyAlignment="1" applyProtection="1">
      <alignment horizontal="center" vertical="top" wrapText="1"/>
      <protection locked="0"/>
    </xf>
    <xf numFmtId="164" fontId="17" fillId="0" borderId="0" xfId="1" applyNumberFormat="1" applyFont="1" applyFill="1" applyBorder="1" applyAlignment="1" applyProtection="1">
      <alignment horizontal="left"/>
      <protection locked="0"/>
    </xf>
    <xf numFmtId="164" fontId="17" fillId="8" borderId="1" xfId="1" applyNumberFormat="1" applyFont="1" applyFill="1" applyBorder="1" applyProtection="1">
      <protection locked="0"/>
    </xf>
    <xf numFmtId="164" fontId="17" fillId="0" borderId="22" xfId="1" applyNumberFormat="1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17" fillId="10" borderId="1" xfId="0" applyFont="1" applyFill="1" applyBorder="1" applyProtection="1">
      <protection locked="0"/>
    </xf>
    <xf numFmtId="0" fontId="17" fillId="0" borderId="22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47" fillId="0" borderId="35" xfId="0" applyFont="1" applyFill="1" applyBorder="1" applyAlignment="1">
      <alignment vertical="center" wrapText="1"/>
    </xf>
    <xf numFmtId="0" fontId="47" fillId="43" borderId="45" xfId="0" applyFont="1" applyFill="1" applyBorder="1" applyAlignment="1">
      <alignment vertical="center" wrapText="1"/>
    </xf>
    <xf numFmtId="0" fontId="20" fillId="0" borderId="1" xfId="2" applyFont="1" applyFill="1" applyBorder="1" applyProtection="1">
      <protection locked="0"/>
    </xf>
    <xf numFmtId="0" fontId="20" fillId="10" borderId="1" xfId="2" applyFont="1" applyFill="1" applyBorder="1" applyProtection="1">
      <protection locked="0"/>
    </xf>
    <xf numFmtId="0" fontId="20" fillId="9" borderId="1" xfId="2" applyFont="1" applyFill="1" applyBorder="1" applyProtection="1">
      <protection locked="0"/>
    </xf>
    <xf numFmtId="0" fontId="20" fillId="45" borderId="1" xfId="2" applyFont="1" applyFill="1" applyBorder="1" applyProtection="1">
      <protection locked="0"/>
    </xf>
    <xf numFmtId="0" fontId="25" fillId="4" borderId="47" xfId="0" applyFont="1" applyFill="1" applyBorder="1" applyAlignment="1">
      <alignment horizontal="center" vertical="center" textRotation="90"/>
    </xf>
    <xf numFmtId="0" fontId="24" fillId="42" borderId="48" xfId="0" applyFont="1" applyFill="1" applyBorder="1" applyAlignment="1">
      <alignment vertical="center"/>
    </xf>
    <xf numFmtId="0" fontId="24" fillId="42" borderId="49" xfId="0" applyFont="1" applyFill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46" fillId="0" borderId="47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46" fillId="0" borderId="50" xfId="0" applyFont="1" applyBorder="1" applyAlignment="1">
      <alignment vertical="center"/>
    </xf>
    <xf numFmtId="1" fontId="47" fillId="0" borderId="51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164" fontId="17" fillId="0" borderId="52" xfId="1" applyNumberFormat="1" applyFont="1" applyFill="1" applyBorder="1" applyProtection="1">
      <protection locked="0"/>
    </xf>
    <xf numFmtId="164" fontId="17" fillId="7" borderId="53" xfId="1" applyNumberFormat="1" applyFont="1" applyFill="1" applyBorder="1" applyProtection="1">
      <protection locked="0"/>
    </xf>
    <xf numFmtId="164" fontId="17" fillId="0" borderId="53" xfId="1" applyNumberFormat="1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protection locked="0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14" fontId="17" fillId="0" borderId="1" xfId="0" applyNumberFormat="1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/>
    </xf>
    <xf numFmtId="0" fontId="17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48" fillId="10" borderId="8" xfId="0" applyFont="1" applyFill="1" applyBorder="1" applyAlignment="1" applyProtection="1">
      <alignment horizontal="center" vertical="center"/>
    </xf>
    <xf numFmtId="0" fontId="48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top" wrapText="1"/>
      <protection locked="0"/>
    </xf>
    <xf numFmtId="0" fontId="48" fillId="53" borderId="1" xfId="0" applyFont="1" applyFill="1" applyBorder="1" applyAlignment="1" applyProtection="1">
      <alignment horizontal="center" vertical="top" wrapText="1"/>
      <protection locked="0"/>
    </xf>
    <xf numFmtId="0" fontId="49" fillId="54" borderId="1" xfId="0" applyFont="1" applyFill="1" applyBorder="1" applyAlignment="1" applyProtection="1">
      <alignment horizontal="center" vertical="top" wrapText="1"/>
      <protection locked="0"/>
    </xf>
    <xf numFmtId="0" fontId="17" fillId="0" borderId="19" xfId="0" applyFont="1" applyBorder="1" applyAlignment="1"/>
    <xf numFmtId="0" fontId="17" fillId="0" borderId="3" xfId="0" applyFont="1" applyBorder="1" applyAlignment="1"/>
    <xf numFmtId="0" fontId="48" fillId="5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48" fillId="3" borderId="1" xfId="0" applyFont="1" applyFill="1" applyBorder="1" applyAlignment="1" applyProtection="1">
      <alignment wrapText="1"/>
      <protection locked="0"/>
    </xf>
    <xf numFmtId="0" fontId="46" fillId="0" borderId="1" xfId="0" applyFont="1" applyBorder="1" applyAlignment="1" applyProtection="1">
      <alignment wrapText="1"/>
      <protection locked="0"/>
    </xf>
    <xf numFmtId="0" fontId="48" fillId="9" borderId="1" xfId="0" applyFont="1" applyFill="1" applyBorder="1" applyAlignment="1" applyProtection="1">
      <alignment horizontal="center" vertical="top" wrapText="1"/>
      <protection locked="0"/>
    </xf>
    <xf numFmtId="0" fontId="48" fillId="3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22" xfId="0" applyFont="1" applyBorder="1" applyAlignment="1" applyProtection="1">
      <alignment horizontal="left"/>
      <protection locked="0"/>
    </xf>
    <xf numFmtId="0" fontId="48" fillId="3" borderId="19" xfId="0" applyFont="1" applyFill="1" applyBorder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horizontal="center" wrapText="1"/>
      <protection locked="0"/>
    </xf>
    <xf numFmtId="0" fontId="48" fillId="3" borderId="2" xfId="0" applyFont="1" applyFill="1" applyBorder="1" applyAlignment="1" applyProtection="1">
      <alignment horizontal="center" wrapText="1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22" xfId="0" applyFont="1" applyBorder="1" applyAlignment="1" applyProtection="1">
      <alignment horizontal="center"/>
      <protection locked="0"/>
    </xf>
    <xf numFmtId="14" fontId="17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10" borderId="1" xfId="0" applyFont="1" applyFill="1" applyBorder="1" applyAlignment="1" applyProtection="1">
      <alignment horizontal="left"/>
      <protection locked="0"/>
    </xf>
    <xf numFmtId="0" fontId="48" fillId="9" borderId="1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5" fillId="49" borderId="54" xfId="0" applyFont="1" applyFill="1" applyBorder="1" applyProtection="1"/>
    <xf numFmtId="0" fontId="45" fillId="49" borderId="55" xfId="0" applyFont="1" applyFill="1" applyBorder="1" applyAlignment="1" applyProtection="1">
      <alignment horizontal="center" vertical="center"/>
    </xf>
    <xf numFmtId="0" fontId="45" fillId="49" borderId="51" xfId="0" applyFont="1" applyFill="1" applyBorder="1" applyAlignment="1" applyProtection="1">
      <alignment horizontal="center" vertical="center"/>
    </xf>
    <xf numFmtId="3" fontId="4" fillId="48" borderId="54" xfId="0" applyNumberFormat="1" applyFont="1" applyFill="1" applyBorder="1" applyAlignment="1" applyProtection="1">
      <alignment horizontal="center" vertical="center"/>
      <protection locked="0"/>
    </xf>
    <xf numFmtId="3" fontId="4" fillId="8" borderId="54" xfId="0" applyNumberFormat="1" applyFont="1" applyFill="1" applyBorder="1" applyAlignment="1" applyProtection="1">
      <alignment horizontal="center" vertical="center"/>
    </xf>
    <xf numFmtId="0" fontId="0" fillId="10" borderId="53" xfId="0" applyFill="1" applyBorder="1" applyAlignment="1" applyProtection="1">
      <protection locked="0"/>
    </xf>
    <xf numFmtId="0" fontId="48" fillId="3" borderId="53" xfId="0" applyFont="1" applyFill="1" applyBorder="1" applyProtection="1">
      <protection locked="0"/>
    </xf>
    <xf numFmtId="0" fontId="48" fillId="9" borderId="54" xfId="0" applyFont="1" applyFill="1" applyBorder="1" applyAlignment="1" applyProtection="1">
      <alignment horizontal="left"/>
      <protection locked="0"/>
    </xf>
    <xf numFmtId="0" fontId="48" fillId="9" borderId="55" xfId="0" applyFont="1" applyFill="1" applyBorder="1" applyAlignment="1" applyProtection="1">
      <alignment horizontal="left"/>
      <protection locked="0"/>
    </xf>
    <xf numFmtId="0" fontId="48" fillId="9" borderId="51" xfId="0" applyFont="1" applyFill="1" applyBorder="1" applyAlignment="1" applyProtection="1">
      <alignment horizontal="center"/>
      <protection locked="0"/>
    </xf>
    <xf numFmtId="0" fontId="48" fillId="9" borderId="53" xfId="0" applyFont="1" applyFill="1" applyBorder="1" applyAlignment="1" applyProtection="1">
      <alignment horizontal="center"/>
      <protection locked="0"/>
    </xf>
    <xf numFmtId="0" fontId="48" fillId="50" borderId="54" xfId="0" applyFont="1" applyFill="1" applyBorder="1" applyAlignment="1" applyProtection="1">
      <alignment horizontal="left"/>
      <protection locked="0"/>
    </xf>
    <xf numFmtId="0" fontId="48" fillId="50" borderId="55" xfId="0" applyFont="1" applyFill="1" applyBorder="1" applyAlignment="1" applyProtection="1">
      <alignment horizontal="left"/>
      <protection locked="0"/>
    </xf>
    <xf numFmtId="0" fontId="48" fillId="50" borderId="51" xfId="0" applyFont="1" applyFill="1" applyBorder="1" applyAlignment="1" applyProtection="1">
      <alignment horizontal="center"/>
      <protection locked="0"/>
    </xf>
    <xf numFmtId="0" fontId="48" fillId="50" borderId="55" xfId="0" applyFont="1" applyFill="1" applyBorder="1" applyAlignment="1" applyProtection="1">
      <alignment horizontal="center"/>
      <protection locked="0"/>
    </xf>
    <xf numFmtId="0" fontId="48" fillId="50" borderId="53" xfId="0" applyFont="1" applyFill="1" applyBorder="1" applyAlignment="1" applyProtection="1">
      <alignment horizontal="center"/>
      <protection locked="0"/>
    </xf>
    <xf numFmtId="0" fontId="49" fillId="54" borderId="54" xfId="0" applyFont="1" applyFill="1" applyBorder="1" applyAlignment="1" applyProtection="1">
      <alignment horizontal="left"/>
      <protection locked="0"/>
    </xf>
    <xf numFmtId="0" fontId="49" fillId="54" borderId="55" xfId="0" applyFont="1" applyFill="1" applyBorder="1" applyAlignment="1" applyProtection="1">
      <alignment horizontal="left"/>
      <protection locked="0"/>
    </xf>
    <xf numFmtId="0" fontId="49" fillId="54" borderId="51" xfId="0" applyFont="1" applyFill="1" applyBorder="1" applyAlignment="1" applyProtection="1">
      <alignment horizontal="center"/>
      <protection locked="0"/>
    </xf>
    <xf numFmtId="0" fontId="48" fillId="53" borderId="54" xfId="0" applyFont="1" applyFill="1" applyBorder="1" applyAlignment="1" applyProtection="1">
      <alignment horizontal="left"/>
      <protection locked="0"/>
    </xf>
    <xf numFmtId="0" fontId="48" fillId="53" borderId="55" xfId="0" applyFont="1" applyFill="1" applyBorder="1" applyAlignment="1" applyProtection="1">
      <alignment horizontal="left"/>
      <protection locked="0"/>
    </xf>
    <xf numFmtId="0" fontId="48" fillId="53" borderId="51" xfId="0" applyFont="1" applyFill="1" applyBorder="1" applyAlignment="1" applyProtection="1">
      <alignment horizontal="center"/>
      <protection locked="0"/>
    </xf>
    <xf numFmtId="0" fontId="49" fillId="5" borderId="54" xfId="0" applyFont="1" applyFill="1" applyBorder="1" applyAlignment="1" applyProtection="1">
      <alignment horizontal="left"/>
      <protection locked="0"/>
    </xf>
    <xf numFmtId="0" fontId="49" fillId="5" borderId="55" xfId="0" applyFont="1" applyFill="1" applyBorder="1" applyAlignment="1" applyProtection="1">
      <alignment horizontal="left"/>
      <protection locked="0"/>
    </xf>
    <xf numFmtId="0" fontId="49" fillId="5" borderId="51" xfId="0" applyFont="1" applyFill="1" applyBorder="1" applyAlignment="1" applyProtection="1">
      <alignment horizontal="center"/>
      <protection locked="0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0" fontId="48" fillId="50" borderId="54" xfId="0" applyFont="1" applyFill="1" applyBorder="1" applyAlignment="1" applyProtection="1">
      <alignment horizontal="center" vertical="top" wrapText="1"/>
      <protection locked="0"/>
    </xf>
    <xf numFmtId="0" fontId="20" fillId="10" borderId="54" xfId="2" applyFont="1" applyFill="1" applyBorder="1" applyProtection="1">
      <protection locked="0"/>
    </xf>
    <xf numFmtId="0" fontId="7" fillId="0" borderId="54" xfId="2" applyFont="1" applyFill="1" applyBorder="1" applyProtection="1">
      <protection locked="0"/>
    </xf>
    <xf numFmtId="164" fontId="17" fillId="0" borderId="51" xfId="1" applyNumberFormat="1" applyFont="1" applyFill="1" applyBorder="1" applyProtection="1">
      <protection locked="0"/>
    </xf>
    <xf numFmtId="0" fontId="20" fillId="0" borderId="53" xfId="2" applyFont="1" applyFill="1" applyBorder="1" applyAlignment="1" applyProtection="1">
      <protection locked="0"/>
    </xf>
    <xf numFmtId="0" fontId="20" fillId="0" borderId="54" xfId="2" applyFont="1" applyFill="1" applyBorder="1" applyProtection="1">
      <protection locked="0"/>
    </xf>
    <xf numFmtId="0" fontId="17" fillId="0" borderId="54" xfId="0" applyFont="1" applyFill="1" applyBorder="1" applyProtection="1">
      <protection locked="0"/>
    </xf>
    <xf numFmtId="164" fontId="17" fillId="7" borderId="51" xfId="1" applyNumberFormat="1" applyFont="1" applyFill="1" applyBorder="1" applyProtection="1">
      <protection locked="0"/>
    </xf>
    <xf numFmtId="0" fontId="17" fillId="0" borderId="51" xfId="0" applyFont="1" applyFill="1" applyBorder="1" applyAlignment="1" applyProtection="1">
      <alignment horizontal="left"/>
      <protection locked="0"/>
    </xf>
    <xf numFmtId="164" fontId="17" fillId="0" borderId="54" xfId="1" applyNumberFormat="1" applyFont="1" applyFill="1" applyBorder="1" applyProtection="1">
      <protection locked="0"/>
    </xf>
    <xf numFmtId="0" fontId="17" fillId="10" borderId="54" xfId="0" applyFont="1" applyFill="1" applyBorder="1" applyProtection="1"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s://lentizonderwijsgroep-my.sharepoint.com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C1" zoomScale="90" zoomScaleNormal="90" workbookViewId="0">
      <selection activeCell="K25" sqref="K25"/>
    </sheetView>
  </sheetViews>
  <sheetFormatPr defaultRowHeight="13.9"/>
  <cols>
    <col min="1" max="1" width="1.7109375" style="252" customWidth="1"/>
    <col min="2" max="2" width="1.7109375" style="60" customWidth="1"/>
    <col min="3" max="3" width="15.7109375" style="60" customWidth="1"/>
    <col min="4" max="4" width="12.7109375" style="60" customWidth="1"/>
    <col min="5" max="6" width="1.7109375" style="60" customWidth="1"/>
    <col min="7" max="7" width="11.7109375" style="266" customWidth="1"/>
    <col min="8" max="8" width="4.5703125" style="266" customWidth="1"/>
    <col min="9" max="10" width="1.7109375" style="266" customWidth="1"/>
    <col min="11" max="11" width="11.7109375" style="266" customWidth="1"/>
    <col min="12" max="14" width="1.7109375" style="266" customWidth="1"/>
    <col min="15" max="15" width="11.7109375" style="266" customWidth="1"/>
    <col min="16" max="18" width="1.7109375" style="266" customWidth="1"/>
    <col min="19" max="19" width="11.7109375" style="266" customWidth="1"/>
    <col min="20" max="22" width="1.7109375" style="266" customWidth="1"/>
    <col min="23" max="23" width="11.7109375" style="266" customWidth="1"/>
    <col min="24" max="25" width="6.85546875" style="60" customWidth="1"/>
    <col min="26" max="26" width="8.85546875" style="252"/>
    <col min="27" max="41" width="9.140625" style="252"/>
    <col min="42" max="43" width="8.85546875" style="252"/>
    <col min="44" max="44" width="12.140625" style="252" customWidth="1"/>
    <col min="45" max="45" width="8.85546875" style="252" customWidth="1"/>
    <col min="46" max="51" width="5.28515625" style="252" customWidth="1"/>
    <col min="52" max="58" width="8.85546875" style="252" customWidth="1"/>
    <col min="59" max="125" width="8.85546875" style="252"/>
    <col min="126" max="261" width="8.85546875" style="60"/>
    <col min="262" max="262" width="1.7109375" style="60" customWidth="1"/>
    <col min="263" max="263" width="27.85546875" style="60" customWidth="1"/>
    <col min="264" max="264" width="22.42578125" style="60" customWidth="1"/>
    <col min="265" max="265" width="2.5703125" style="60" customWidth="1"/>
    <col min="266" max="266" width="2.85546875" style="60" customWidth="1"/>
    <col min="267" max="267" width="13.7109375" style="60" customWidth="1"/>
    <col min="268" max="268" width="2.85546875" style="60" customWidth="1"/>
    <col min="269" max="269" width="4.28515625" style="60" customWidth="1"/>
    <col min="270" max="270" width="2.85546875" style="60" customWidth="1"/>
    <col min="271" max="271" width="13.7109375" style="60" customWidth="1"/>
    <col min="272" max="272" width="2.85546875" style="60" customWidth="1"/>
    <col min="273" max="273" width="4.28515625" style="60" customWidth="1"/>
    <col min="274" max="274" width="2.85546875" style="60" customWidth="1"/>
    <col min="275" max="275" width="13.7109375" style="60" customWidth="1"/>
    <col min="276" max="276" width="2.85546875" style="60" customWidth="1"/>
    <col min="277" max="277" width="4.28515625" style="60" customWidth="1"/>
    <col min="278" max="278" width="2.85546875" style="60" customWidth="1"/>
    <col min="279" max="279" width="13.7109375" style="60" customWidth="1"/>
    <col min="280" max="280" width="2.85546875" style="60" customWidth="1"/>
    <col min="281" max="281" width="2" style="60" customWidth="1"/>
    <col min="282" max="282" width="8.85546875" style="60" customWidth="1"/>
    <col min="283" max="283" width="15.42578125" style="60" customWidth="1"/>
    <col min="284" max="286" width="8.85546875" style="60"/>
    <col min="287" max="287" width="15.42578125" style="60" customWidth="1"/>
    <col min="288" max="289" width="8.85546875" style="60"/>
    <col min="290" max="290" width="11.42578125" style="60" customWidth="1"/>
    <col min="291" max="291" width="15.42578125" style="60" customWidth="1"/>
    <col min="292" max="517" width="8.85546875" style="60"/>
    <col min="518" max="518" width="1.7109375" style="60" customWidth="1"/>
    <col min="519" max="519" width="27.85546875" style="60" customWidth="1"/>
    <col min="520" max="520" width="22.42578125" style="60" customWidth="1"/>
    <col min="521" max="521" width="2.5703125" style="60" customWidth="1"/>
    <col min="522" max="522" width="2.85546875" style="60" customWidth="1"/>
    <col min="523" max="523" width="13.7109375" style="60" customWidth="1"/>
    <col min="524" max="524" width="2.85546875" style="60" customWidth="1"/>
    <col min="525" max="525" width="4.28515625" style="60" customWidth="1"/>
    <col min="526" max="526" width="2.85546875" style="60" customWidth="1"/>
    <col min="527" max="527" width="13.7109375" style="60" customWidth="1"/>
    <col min="528" max="528" width="2.85546875" style="60" customWidth="1"/>
    <col min="529" max="529" width="4.28515625" style="60" customWidth="1"/>
    <col min="530" max="530" width="2.85546875" style="60" customWidth="1"/>
    <col min="531" max="531" width="13.7109375" style="60" customWidth="1"/>
    <col min="532" max="532" width="2.85546875" style="60" customWidth="1"/>
    <col min="533" max="533" width="4.28515625" style="60" customWidth="1"/>
    <col min="534" max="534" width="2.85546875" style="60" customWidth="1"/>
    <col min="535" max="535" width="13.7109375" style="60" customWidth="1"/>
    <col min="536" max="536" width="2.85546875" style="60" customWidth="1"/>
    <col min="537" max="537" width="2" style="60" customWidth="1"/>
    <col min="538" max="538" width="8.85546875" style="60" customWidth="1"/>
    <col min="539" max="539" width="15.42578125" style="60" customWidth="1"/>
    <col min="540" max="542" width="8.85546875" style="60"/>
    <col min="543" max="543" width="15.42578125" style="60" customWidth="1"/>
    <col min="544" max="545" width="8.85546875" style="60"/>
    <col min="546" max="546" width="11.42578125" style="60" customWidth="1"/>
    <col min="547" max="547" width="15.42578125" style="60" customWidth="1"/>
    <col min="548" max="773" width="8.85546875" style="60"/>
    <col min="774" max="774" width="1.7109375" style="60" customWidth="1"/>
    <col min="775" max="775" width="27.85546875" style="60" customWidth="1"/>
    <col min="776" max="776" width="22.42578125" style="60" customWidth="1"/>
    <col min="777" max="777" width="2.5703125" style="60" customWidth="1"/>
    <col min="778" max="778" width="2.85546875" style="60" customWidth="1"/>
    <col min="779" max="779" width="13.7109375" style="60" customWidth="1"/>
    <col min="780" max="780" width="2.85546875" style="60" customWidth="1"/>
    <col min="781" max="781" width="4.28515625" style="60" customWidth="1"/>
    <col min="782" max="782" width="2.85546875" style="60" customWidth="1"/>
    <col min="783" max="783" width="13.7109375" style="60" customWidth="1"/>
    <col min="784" max="784" width="2.85546875" style="60" customWidth="1"/>
    <col min="785" max="785" width="4.28515625" style="60" customWidth="1"/>
    <col min="786" max="786" width="2.85546875" style="60" customWidth="1"/>
    <col min="787" max="787" width="13.7109375" style="60" customWidth="1"/>
    <col min="788" max="788" width="2.85546875" style="60" customWidth="1"/>
    <col min="789" max="789" width="4.28515625" style="60" customWidth="1"/>
    <col min="790" max="790" width="2.85546875" style="60" customWidth="1"/>
    <col min="791" max="791" width="13.7109375" style="60" customWidth="1"/>
    <col min="792" max="792" width="2.85546875" style="60" customWidth="1"/>
    <col min="793" max="793" width="2" style="60" customWidth="1"/>
    <col min="794" max="794" width="8.85546875" style="60" customWidth="1"/>
    <col min="795" max="795" width="15.42578125" style="60" customWidth="1"/>
    <col min="796" max="798" width="8.85546875" style="60"/>
    <col min="799" max="799" width="15.42578125" style="60" customWidth="1"/>
    <col min="800" max="801" width="8.85546875" style="60"/>
    <col min="802" max="802" width="11.42578125" style="60" customWidth="1"/>
    <col min="803" max="803" width="15.42578125" style="60" customWidth="1"/>
    <col min="804" max="1029" width="8.85546875" style="60"/>
    <col min="1030" max="1030" width="1.7109375" style="60" customWidth="1"/>
    <col min="1031" max="1031" width="27.85546875" style="60" customWidth="1"/>
    <col min="1032" max="1032" width="22.42578125" style="60" customWidth="1"/>
    <col min="1033" max="1033" width="2.5703125" style="60" customWidth="1"/>
    <col min="1034" max="1034" width="2.85546875" style="60" customWidth="1"/>
    <col min="1035" max="1035" width="13.7109375" style="60" customWidth="1"/>
    <col min="1036" max="1036" width="2.85546875" style="60" customWidth="1"/>
    <col min="1037" max="1037" width="4.28515625" style="60" customWidth="1"/>
    <col min="1038" max="1038" width="2.85546875" style="60" customWidth="1"/>
    <col min="1039" max="1039" width="13.7109375" style="60" customWidth="1"/>
    <col min="1040" max="1040" width="2.85546875" style="60" customWidth="1"/>
    <col min="1041" max="1041" width="4.28515625" style="60" customWidth="1"/>
    <col min="1042" max="1042" width="2.85546875" style="60" customWidth="1"/>
    <col min="1043" max="1043" width="13.7109375" style="60" customWidth="1"/>
    <col min="1044" max="1044" width="2.85546875" style="60" customWidth="1"/>
    <col min="1045" max="1045" width="4.28515625" style="60" customWidth="1"/>
    <col min="1046" max="1046" width="2.85546875" style="60" customWidth="1"/>
    <col min="1047" max="1047" width="13.7109375" style="60" customWidth="1"/>
    <col min="1048" max="1048" width="2.85546875" style="60" customWidth="1"/>
    <col min="1049" max="1049" width="2" style="60" customWidth="1"/>
    <col min="1050" max="1050" width="8.85546875" style="60" customWidth="1"/>
    <col min="1051" max="1051" width="15.42578125" style="60" customWidth="1"/>
    <col min="1052" max="1054" width="8.85546875" style="60"/>
    <col min="1055" max="1055" width="15.42578125" style="60" customWidth="1"/>
    <col min="1056" max="1057" width="8.85546875" style="60"/>
    <col min="1058" max="1058" width="11.42578125" style="60" customWidth="1"/>
    <col min="1059" max="1059" width="15.42578125" style="60" customWidth="1"/>
    <col min="1060" max="1285" width="8.85546875" style="60"/>
    <col min="1286" max="1286" width="1.7109375" style="60" customWidth="1"/>
    <col min="1287" max="1287" width="27.85546875" style="60" customWidth="1"/>
    <col min="1288" max="1288" width="22.42578125" style="60" customWidth="1"/>
    <col min="1289" max="1289" width="2.5703125" style="60" customWidth="1"/>
    <col min="1290" max="1290" width="2.85546875" style="60" customWidth="1"/>
    <col min="1291" max="1291" width="13.7109375" style="60" customWidth="1"/>
    <col min="1292" max="1292" width="2.85546875" style="60" customWidth="1"/>
    <col min="1293" max="1293" width="4.28515625" style="60" customWidth="1"/>
    <col min="1294" max="1294" width="2.85546875" style="60" customWidth="1"/>
    <col min="1295" max="1295" width="13.7109375" style="60" customWidth="1"/>
    <col min="1296" max="1296" width="2.85546875" style="60" customWidth="1"/>
    <col min="1297" max="1297" width="4.28515625" style="60" customWidth="1"/>
    <col min="1298" max="1298" width="2.85546875" style="60" customWidth="1"/>
    <col min="1299" max="1299" width="13.7109375" style="60" customWidth="1"/>
    <col min="1300" max="1300" width="2.85546875" style="60" customWidth="1"/>
    <col min="1301" max="1301" width="4.28515625" style="60" customWidth="1"/>
    <col min="1302" max="1302" width="2.85546875" style="60" customWidth="1"/>
    <col min="1303" max="1303" width="13.7109375" style="60" customWidth="1"/>
    <col min="1304" max="1304" width="2.85546875" style="60" customWidth="1"/>
    <col min="1305" max="1305" width="2" style="60" customWidth="1"/>
    <col min="1306" max="1306" width="8.85546875" style="60" customWidth="1"/>
    <col min="1307" max="1307" width="15.42578125" style="60" customWidth="1"/>
    <col min="1308" max="1310" width="8.85546875" style="60"/>
    <col min="1311" max="1311" width="15.42578125" style="60" customWidth="1"/>
    <col min="1312" max="1313" width="8.85546875" style="60"/>
    <col min="1314" max="1314" width="11.42578125" style="60" customWidth="1"/>
    <col min="1315" max="1315" width="15.42578125" style="60" customWidth="1"/>
    <col min="1316" max="1541" width="8.85546875" style="60"/>
    <col min="1542" max="1542" width="1.7109375" style="60" customWidth="1"/>
    <col min="1543" max="1543" width="27.85546875" style="60" customWidth="1"/>
    <col min="1544" max="1544" width="22.42578125" style="60" customWidth="1"/>
    <col min="1545" max="1545" width="2.5703125" style="60" customWidth="1"/>
    <col min="1546" max="1546" width="2.85546875" style="60" customWidth="1"/>
    <col min="1547" max="1547" width="13.7109375" style="60" customWidth="1"/>
    <col min="1548" max="1548" width="2.85546875" style="60" customWidth="1"/>
    <col min="1549" max="1549" width="4.28515625" style="60" customWidth="1"/>
    <col min="1550" max="1550" width="2.85546875" style="60" customWidth="1"/>
    <col min="1551" max="1551" width="13.7109375" style="60" customWidth="1"/>
    <col min="1552" max="1552" width="2.85546875" style="60" customWidth="1"/>
    <col min="1553" max="1553" width="4.28515625" style="60" customWidth="1"/>
    <col min="1554" max="1554" width="2.85546875" style="60" customWidth="1"/>
    <col min="1555" max="1555" width="13.7109375" style="60" customWidth="1"/>
    <col min="1556" max="1556" width="2.85546875" style="60" customWidth="1"/>
    <col min="1557" max="1557" width="4.28515625" style="60" customWidth="1"/>
    <col min="1558" max="1558" width="2.85546875" style="60" customWidth="1"/>
    <col min="1559" max="1559" width="13.7109375" style="60" customWidth="1"/>
    <col min="1560" max="1560" width="2.85546875" style="60" customWidth="1"/>
    <col min="1561" max="1561" width="2" style="60" customWidth="1"/>
    <col min="1562" max="1562" width="8.85546875" style="60" customWidth="1"/>
    <col min="1563" max="1563" width="15.42578125" style="60" customWidth="1"/>
    <col min="1564" max="1566" width="8.85546875" style="60"/>
    <col min="1567" max="1567" width="15.42578125" style="60" customWidth="1"/>
    <col min="1568" max="1569" width="8.85546875" style="60"/>
    <col min="1570" max="1570" width="11.42578125" style="60" customWidth="1"/>
    <col min="1571" max="1571" width="15.42578125" style="60" customWidth="1"/>
    <col min="1572" max="1797" width="8.85546875" style="60"/>
    <col min="1798" max="1798" width="1.7109375" style="60" customWidth="1"/>
    <col min="1799" max="1799" width="27.85546875" style="60" customWidth="1"/>
    <col min="1800" max="1800" width="22.42578125" style="60" customWidth="1"/>
    <col min="1801" max="1801" width="2.5703125" style="60" customWidth="1"/>
    <col min="1802" max="1802" width="2.85546875" style="60" customWidth="1"/>
    <col min="1803" max="1803" width="13.7109375" style="60" customWidth="1"/>
    <col min="1804" max="1804" width="2.85546875" style="60" customWidth="1"/>
    <col min="1805" max="1805" width="4.28515625" style="60" customWidth="1"/>
    <col min="1806" max="1806" width="2.85546875" style="60" customWidth="1"/>
    <col min="1807" max="1807" width="13.7109375" style="60" customWidth="1"/>
    <col min="1808" max="1808" width="2.85546875" style="60" customWidth="1"/>
    <col min="1809" max="1809" width="4.28515625" style="60" customWidth="1"/>
    <col min="1810" max="1810" width="2.85546875" style="60" customWidth="1"/>
    <col min="1811" max="1811" width="13.7109375" style="60" customWidth="1"/>
    <col min="1812" max="1812" width="2.85546875" style="60" customWidth="1"/>
    <col min="1813" max="1813" width="4.28515625" style="60" customWidth="1"/>
    <col min="1814" max="1814" width="2.85546875" style="60" customWidth="1"/>
    <col min="1815" max="1815" width="13.7109375" style="60" customWidth="1"/>
    <col min="1816" max="1816" width="2.85546875" style="60" customWidth="1"/>
    <col min="1817" max="1817" width="2" style="60" customWidth="1"/>
    <col min="1818" max="1818" width="8.85546875" style="60" customWidth="1"/>
    <col min="1819" max="1819" width="15.42578125" style="60" customWidth="1"/>
    <col min="1820" max="1822" width="8.85546875" style="60"/>
    <col min="1823" max="1823" width="15.42578125" style="60" customWidth="1"/>
    <col min="1824" max="1825" width="8.85546875" style="60"/>
    <col min="1826" max="1826" width="11.42578125" style="60" customWidth="1"/>
    <col min="1827" max="1827" width="15.42578125" style="60" customWidth="1"/>
    <col min="1828" max="2053" width="8.85546875" style="60"/>
    <col min="2054" max="2054" width="1.7109375" style="60" customWidth="1"/>
    <col min="2055" max="2055" width="27.85546875" style="60" customWidth="1"/>
    <col min="2056" max="2056" width="22.42578125" style="60" customWidth="1"/>
    <col min="2057" max="2057" width="2.5703125" style="60" customWidth="1"/>
    <col min="2058" max="2058" width="2.85546875" style="60" customWidth="1"/>
    <col min="2059" max="2059" width="13.7109375" style="60" customWidth="1"/>
    <col min="2060" max="2060" width="2.85546875" style="60" customWidth="1"/>
    <col min="2061" max="2061" width="4.28515625" style="60" customWidth="1"/>
    <col min="2062" max="2062" width="2.85546875" style="60" customWidth="1"/>
    <col min="2063" max="2063" width="13.7109375" style="60" customWidth="1"/>
    <col min="2064" max="2064" width="2.85546875" style="60" customWidth="1"/>
    <col min="2065" max="2065" width="4.28515625" style="60" customWidth="1"/>
    <col min="2066" max="2066" width="2.85546875" style="60" customWidth="1"/>
    <col min="2067" max="2067" width="13.7109375" style="60" customWidth="1"/>
    <col min="2068" max="2068" width="2.85546875" style="60" customWidth="1"/>
    <col min="2069" max="2069" width="4.28515625" style="60" customWidth="1"/>
    <col min="2070" max="2070" width="2.85546875" style="60" customWidth="1"/>
    <col min="2071" max="2071" width="13.7109375" style="60" customWidth="1"/>
    <col min="2072" max="2072" width="2.85546875" style="60" customWidth="1"/>
    <col min="2073" max="2073" width="2" style="60" customWidth="1"/>
    <col min="2074" max="2074" width="8.85546875" style="60" customWidth="1"/>
    <col min="2075" max="2075" width="15.42578125" style="60" customWidth="1"/>
    <col min="2076" max="2078" width="8.85546875" style="60"/>
    <col min="2079" max="2079" width="15.42578125" style="60" customWidth="1"/>
    <col min="2080" max="2081" width="8.85546875" style="60"/>
    <col min="2082" max="2082" width="11.42578125" style="60" customWidth="1"/>
    <col min="2083" max="2083" width="15.42578125" style="60" customWidth="1"/>
    <col min="2084" max="2309" width="8.85546875" style="60"/>
    <col min="2310" max="2310" width="1.7109375" style="60" customWidth="1"/>
    <col min="2311" max="2311" width="27.85546875" style="60" customWidth="1"/>
    <col min="2312" max="2312" width="22.42578125" style="60" customWidth="1"/>
    <col min="2313" max="2313" width="2.5703125" style="60" customWidth="1"/>
    <col min="2314" max="2314" width="2.85546875" style="60" customWidth="1"/>
    <col min="2315" max="2315" width="13.7109375" style="60" customWidth="1"/>
    <col min="2316" max="2316" width="2.85546875" style="60" customWidth="1"/>
    <col min="2317" max="2317" width="4.28515625" style="60" customWidth="1"/>
    <col min="2318" max="2318" width="2.85546875" style="60" customWidth="1"/>
    <col min="2319" max="2319" width="13.7109375" style="60" customWidth="1"/>
    <col min="2320" max="2320" width="2.85546875" style="60" customWidth="1"/>
    <col min="2321" max="2321" width="4.28515625" style="60" customWidth="1"/>
    <col min="2322" max="2322" width="2.85546875" style="60" customWidth="1"/>
    <col min="2323" max="2323" width="13.7109375" style="60" customWidth="1"/>
    <col min="2324" max="2324" width="2.85546875" style="60" customWidth="1"/>
    <col min="2325" max="2325" width="4.28515625" style="60" customWidth="1"/>
    <col min="2326" max="2326" width="2.85546875" style="60" customWidth="1"/>
    <col min="2327" max="2327" width="13.7109375" style="60" customWidth="1"/>
    <col min="2328" max="2328" width="2.85546875" style="60" customWidth="1"/>
    <col min="2329" max="2329" width="2" style="60" customWidth="1"/>
    <col min="2330" max="2330" width="8.85546875" style="60" customWidth="1"/>
    <col min="2331" max="2331" width="15.42578125" style="60" customWidth="1"/>
    <col min="2332" max="2334" width="8.85546875" style="60"/>
    <col min="2335" max="2335" width="15.42578125" style="60" customWidth="1"/>
    <col min="2336" max="2337" width="8.85546875" style="60"/>
    <col min="2338" max="2338" width="11.42578125" style="60" customWidth="1"/>
    <col min="2339" max="2339" width="15.42578125" style="60" customWidth="1"/>
    <col min="2340" max="2565" width="8.85546875" style="60"/>
    <col min="2566" max="2566" width="1.7109375" style="60" customWidth="1"/>
    <col min="2567" max="2567" width="27.85546875" style="60" customWidth="1"/>
    <col min="2568" max="2568" width="22.42578125" style="60" customWidth="1"/>
    <col min="2569" max="2569" width="2.5703125" style="60" customWidth="1"/>
    <col min="2570" max="2570" width="2.85546875" style="60" customWidth="1"/>
    <col min="2571" max="2571" width="13.7109375" style="60" customWidth="1"/>
    <col min="2572" max="2572" width="2.85546875" style="60" customWidth="1"/>
    <col min="2573" max="2573" width="4.28515625" style="60" customWidth="1"/>
    <col min="2574" max="2574" width="2.85546875" style="60" customWidth="1"/>
    <col min="2575" max="2575" width="13.7109375" style="60" customWidth="1"/>
    <col min="2576" max="2576" width="2.85546875" style="60" customWidth="1"/>
    <col min="2577" max="2577" width="4.28515625" style="60" customWidth="1"/>
    <col min="2578" max="2578" width="2.85546875" style="60" customWidth="1"/>
    <col min="2579" max="2579" width="13.7109375" style="60" customWidth="1"/>
    <col min="2580" max="2580" width="2.85546875" style="60" customWidth="1"/>
    <col min="2581" max="2581" width="4.28515625" style="60" customWidth="1"/>
    <col min="2582" max="2582" width="2.85546875" style="60" customWidth="1"/>
    <col min="2583" max="2583" width="13.7109375" style="60" customWidth="1"/>
    <col min="2584" max="2584" width="2.85546875" style="60" customWidth="1"/>
    <col min="2585" max="2585" width="2" style="60" customWidth="1"/>
    <col min="2586" max="2586" width="8.85546875" style="60" customWidth="1"/>
    <col min="2587" max="2587" width="15.42578125" style="60" customWidth="1"/>
    <col min="2588" max="2590" width="8.85546875" style="60"/>
    <col min="2591" max="2591" width="15.42578125" style="60" customWidth="1"/>
    <col min="2592" max="2593" width="8.85546875" style="60"/>
    <col min="2594" max="2594" width="11.42578125" style="60" customWidth="1"/>
    <col min="2595" max="2595" width="15.42578125" style="60" customWidth="1"/>
    <col min="2596" max="2821" width="8.85546875" style="60"/>
    <col min="2822" max="2822" width="1.7109375" style="60" customWidth="1"/>
    <col min="2823" max="2823" width="27.85546875" style="60" customWidth="1"/>
    <col min="2824" max="2824" width="22.42578125" style="60" customWidth="1"/>
    <col min="2825" max="2825" width="2.5703125" style="60" customWidth="1"/>
    <col min="2826" max="2826" width="2.85546875" style="60" customWidth="1"/>
    <col min="2827" max="2827" width="13.7109375" style="60" customWidth="1"/>
    <col min="2828" max="2828" width="2.85546875" style="60" customWidth="1"/>
    <col min="2829" max="2829" width="4.28515625" style="60" customWidth="1"/>
    <col min="2830" max="2830" width="2.85546875" style="60" customWidth="1"/>
    <col min="2831" max="2831" width="13.7109375" style="60" customWidth="1"/>
    <col min="2832" max="2832" width="2.85546875" style="60" customWidth="1"/>
    <col min="2833" max="2833" width="4.28515625" style="60" customWidth="1"/>
    <col min="2834" max="2834" width="2.85546875" style="60" customWidth="1"/>
    <col min="2835" max="2835" width="13.7109375" style="60" customWidth="1"/>
    <col min="2836" max="2836" width="2.85546875" style="60" customWidth="1"/>
    <col min="2837" max="2837" width="4.28515625" style="60" customWidth="1"/>
    <col min="2838" max="2838" width="2.85546875" style="60" customWidth="1"/>
    <col min="2839" max="2839" width="13.7109375" style="60" customWidth="1"/>
    <col min="2840" max="2840" width="2.85546875" style="60" customWidth="1"/>
    <col min="2841" max="2841" width="2" style="60" customWidth="1"/>
    <col min="2842" max="2842" width="8.85546875" style="60" customWidth="1"/>
    <col min="2843" max="2843" width="15.42578125" style="60" customWidth="1"/>
    <col min="2844" max="2846" width="8.85546875" style="60"/>
    <col min="2847" max="2847" width="15.42578125" style="60" customWidth="1"/>
    <col min="2848" max="2849" width="8.85546875" style="60"/>
    <col min="2850" max="2850" width="11.42578125" style="60" customWidth="1"/>
    <col min="2851" max="2851" width="15.42578125" style="60" customWidth="1"/>
    <col min="2852" max="3077" width="8.85546875" style="60"/>
    <col min="3078" max="3078" width="1.7109375" style="60" customWidth="1"/>
    <col min="3079" max="3079" width="27.85546875" style="60" customWidth="1"/>
    <col min="3080" max="3080" width="22.42578125" style="60" customWidth="1"/>
    <col min="3081" max="3081" width="2.5703125" style="60" customWidth="1"/>
    <col min="3082" max="3082" width="2.85546875" style="60" customWidth="1"/>
    <col min="3083" max="3083" width="13.7109375" style="60" customWidth="1"/>
    <col min="3084" max="3084" width="2.85546875" style="60" customWidth="1"/>
    <col min="3085" max="3085" width="4.28515625" style="60" customWidth="1"/>
    <col min="3086" max="3086" width="2.85546875" style="60" customWidth="1"/>
    <col min="3087" max="3087" width="13.7109375" style="60" customWidth="1"/>
    <col min="3088" max="3088" width="2.85546875" style="60" customWidth="1"/>
    <col min="3089" max="3089" width="4.28515625" style="60" customWidth="1"/>
    <col min="3090" max="3090" width="2.85546875" style="60" customWidth="1"/>
    <col min="3091" max="3091" width="13.7109375" style="60" customWidth="1"/>
    <col min="3092" max="3092" width="2.85546875" style="60" customWidth="1"/>
    <col min="3093" max="3093" width="4.28515625" style="60" customWidth="1"/>
    <col min="3094" max="3094" width="2.85546875" style="60" customWidth="1"/>
    <col min="3095" max="3095" width="13.7109375" style="60" customWidth="1"/>
    <col min="3096" max="3096" width="2.85546875" style="60" customWidth="1"/>
    <col min="3097" max="3097" width="2" style="60" customWidth="1"/>
    <col min="3098" max="3098" width="8.85546875" style="60" customWidth="1"/>
    <col min="3099" max="3099" width="15.42578125" style="60" customWidth="1"/>
    <col min="3100" max="3102" width="8.85546875" style="60"/>
    <col min="3103" max="3103" width="15.42578125" style="60" customWidth="1"/>
    <col min="3104" max="3105" width="8.85546875" style="60"/>
    <col min="3106" max="3106" width="11.42578125" style="60" customWidth="1"/>
    <col min="3107" max="3107" width="15.42578125" style="60" customWidth="1"/>
    <col min="3108" max="3333" width="8.85546875" style="60"/>
    <col min="3334" max="3334" width="1.7109375" style="60" customWidth="1"/>
    <col min="3335" max="3335" width="27.85546875" style="60" customWidth="1"/>
    <col min="3336" max="3336" width="22.42578125" style="60" customWidth="1"/>
    <col min="3337" max="3337" width="2.5703125" style="60" customWidth="1"/>
    <col min="3338" max="3338" width="2.85546875" style="60" customWidth="1"/>
    <col min="3339" max="3339" width="13.7109375" style="60" customWidth="1"/>
    <col min="3340" max="3340" width="2.85546875" style="60" customWidth="1"/>
    <col min="3341" max="3341" width="4.28515625" style="60" customWidth="1"/>
    <col min="3342" max="3342" width="2.85546875" style="60" customWidth="1"/>
    <col min="3343" max="3343" width="13.7109375" style="60" customWidth="1"/>
    <col min="3344" max="3344" width="2.85546875" style="60" customWidth="1"/>
    <col min="3345" max="3345" width="4.28515625" style="60" customWidth="1"/>
    <col min="3346" max="3346" width="2.85546875" style="60" customWidth="1"/>
    <col min="3347" max="3347" width="13.7109375" style="60" customWidth="1"/>
    <col min="3348" max="3348" width="2.85546875" style="60" customWidth="1"/>
    <col min="3349" max="3349" width="4.28515625" style="60" customWidth="1"/>
    <col min="3350" max="3350" width="2.85546875" style="60" customWidth="1"/>
    <col min="3351" max="3351" width="13.7109375" style="60" customWidth="1"/>
    <col min="3352" max="3352" width="2.85546875" style="60" customWidth="1"/>
    <col min="3353" max="3353" width="2" style="60" customWidth="1"/>
    <col min="3354" max="3354" width="8.85546875" style="60" customWidth="1"/>
    <col min="3355" max="3355" width="15.42578125" style="60" customWidth="1"/>
    <col min="3356" max="3358" width="8.85546875" style="60"/>
    <col min="3359" max="3359" width="15.42578125" style="60" customWidth="1"/>
    <col min="3360" max="3361" width="8.85546875" style="60"/>
    <col min="3362" max="3362" width="11.42578125" style="60" customWidth="1"/>
    <col min="3363" max="3363" width="15.42578125" style="60" customWidth="1"/>
    <col min="3364" max="3589" width="8.85546875" style="60"/>
    <col min="3590" max="3590" width="1.7109375" style="60" customWidth="1"/>
    <col min="3591" max="3591" width="27.85546875" style="60" customWidth="1"/>
    <col min="3592" max="3592" width="22.42578125" style="60" customWidth="1"/>
    <col min="3593" max="3593" width="2.5703125" style="60" customWidth="1"/>
    <col min="3594" max="3594" width="2.85546875" style="60" customWidth="1"/>
    <col min="3595" max="3595" width="13.7109375" style="60" customWidth="1"/>
    <col min="3596" max="3596" width="2.85546875" style="60" customWidth="1"/>
    <col min="3597" max="3597" width="4.28515625" style="60" customWidth="1"/>
    <col min="3598" max="3598" width="2.85546875" style="60" customWidth="1"/>
    <col min="3599" max="3599" width="13.7109375" style="60" customWidth="1"/>
    <col min="3600" max="3600" width="2.85546875" style="60" customWidth="1"/>
    <col min="3601" max="3601" width="4.28515625" style="60" customWidth="1"/>
    <col min="3602" max="3602" width="2.85546875" style="60" customWidth="1"/>
    <col min="3603" max="3603" width="13.7109375" style="60" customWidth="1"/>
    <col min="3604" max="3604" width="2.85546875" style="60" customWidth="1"/>
    <col min="3605" max="3605" width="4.28515625" style="60" customWidth="1"/>
    <col min="3606" max="3606" width="2.85546875" style="60" customWidth="1"/>
    <col min="3607" max="3607" width="13.7109375" style="60" customWidth="1"/>
    <col min="3608" max="3608" width="2.85546875" style="60" customWidth="1"/>
    <col min="3609" max="3609" width="2" style="60" customWidth="1"/>
    <col min="3610" max="3610" width="8.85546875" style="60" customWidth="1"/>
    <col min="3611" max="3611" width="15.42578125" style="60" customWidth="1"/>
    <col min="3612" max="3614" width="8.85546875" style="60"/>
    <col min="3615" max="3615" width="15.42578125" style="60" customWidth="1"/>
    <col min="3616" max="3617" width="8.85546875" style="60"/>
    <col min="3618" max="3618" width="11.42578125" style="60" customWidth="1"/>
    <col min="3619" max="3619" width="15.42578125" style="60" customWidth="1"/>
    <col min="3620" max="3845" width="8.85546875" style="60"/>
    <col min="3846" max="3846" width="1.7109375" style="60" customWidth="1"/>
    <col min="3847" max="3847" width="27.85546875" style="60" customWidth="1"/>
    <col min="3848" max="3848" width="22.42578125" style="60" customWidth="1"/>
    <col min="3849" max="3849" width="2.5703125" style="60" customWidth="1"/>
    <col min="3850" max="3850" width="2.85546875" style="60" customWidth="1"/>
    <col min="3851" max="3851" width="13.7109375" style="60" customWidth="1"/>
    <col min="3852" max="3852" width="2.85546875" style="60" customWidth="1"/>
    <col min="3853" max="3853" width="4.28515625" style="60" customWidth="1"/>
    <col min="3854" max="3854" width="2.85546875" style="60" customWidth="1"/>
    <col min="3855" max="3855" width="13.7109375" style="60" customWidth="1"/>
    <col min="3856" max="3856" width="2.85546875" style="60" customWidth="1"/>
    <col min="3857" max="3857" width="4.28515625" style="60" customWidth="1"/>
    <col min="3858" max="3858" width="2.85546875" style="60" customWidth="1"/>
    <col min="3859" max="3859" width="13.7109375" style="60" customWidth="1"/>
    <col min="3860" max="3860" width="2.85546875" style="60" customWidth="1"/>
    <col min="3861" max="3861" width="4.28515625" style="60" customWidth="1"/>
    <col min="3862" max="3862" width="2.85546875" style="60" customWidth="1"/>
    <col min="3863" max="3863" width="13.7109375" style="60" customWidth="1"/>
    <col min="3864" max="3864" width="2.85546875" style="60" customWidth="1"/>
    <col min="3865" max="3865" width="2" style="60" customWidth="1"/>
    <col min="3866" max="3866" width="8.85546875" style="60" customWidth="1"/>
    <col min="3867" max="3867" width="15.42578125" style="60" customWidth="1"/>
    <col min="3868" max="3870" width="8.85546875" style="60"/>
    <col min="3871" max="3871" width="15.42578125" style="60" customWidth="1"/>
    <col min="3872" max="3873" width="8.85546875" style="60"/>
    <col min="3874" max="3874" width="11.42578125" style="60" customWidth="1"/>
    <col min="3875" max="3875" width="15.42578125" style="60" customWidth="1"/>
    <col min="3876" max="4101" width="8.85546875" style="60"/>
    <col min="4102" max="4102" width="1.7109375" style="60" customWidth="1"/>
    <col min="4103" max="4103" width="27.85546875" style="60" customWidth="1"/>
    <col min="4104" max="4104" width="22.42578125" style="60" customWidth="1"/>
    <col min="4105" max="4105" width="2.5703125" style="60" customWidth="1"/>
    <col min="4106" max="4106" width="2.85546875" style="60" customWidth="1"/>
    <col min="4107" max="4107" width="13.7109375" style="60" customWidth="1"/>
    <col min="4108" max="4108" width="2.85546875" style="60" customWidth="1"/>
    <col min="4109" max="4109" width="4.28515625" style="60" customWidth="1"/>
    <col min="4110" max="4110" width="2.85546875" style="60" customWidth="1"/>
    <col min="4111" max="4111" width="13.7109375" style="60" customWidth="1"/>
    <col min="4112" max="4112" width="2.85546875" style="60" customWidth="1"/>
    <col min="4113" max="4113" width="4.28515625" style="60" customWidth="1"/>
    <col min="4114" max="4114" width="2.85546875" style="60" customWidth="1"/>
    <col min="4115" max="4115" width="13.7109375" style="60" customWidth="1"/>
    <col min="4116" max="4116" width="2.85546875" style="60" customWidth="1"/>
    <col min="4117" max="4117" width="4.28515625" style="60" customWidth="1"/>
    <col min="4118" max="4118" width="2.85546875" style="60" customWidth="1"/>
    <col min="4119" max="4119" width="13.7109375" style="60" customWidth="1"/>
    <col min="4120" max="4120" width="2.85546875" style="60" customWidth="1"/>
    <col min="4121" max="4121" width="2" style="60" customWidth="1"/>
    <col min="4122" max="4122" width="8.85546875" style="60" customWidth="1"/>
    <col min="4123" max="4123" width="15.42578125" style="60" customWidth="1"/>
    <col min="4124" max="4126" width="8.85546875" style="60"/>
    <col min="4127" max="4127" width="15.42578125" style="60" customWidth="1"/>
    <col min="4128" max="4129" width="8.85546875" style="60"/>
    <col min="4130" max="4130" width="11.42578125" style="60" customWidth="1"/>
    <col min="4131" max="4131" width="15.42578125" style="60" customWidth="1"/>
    <col min="4132" max="4357" width="8.85546875" style="60"/>
    <col min="4358" max="4358" width="1.7109375" style="60" customWidth="1"/>
    <col min="4359" max="4359" width="27.85546875" style="60" customWidth="1"/>
    <col min="4360" max="4360" width="22.42578125" style="60" customWidth="1"/>
    <col min="4361" max="4361" width="2.5703125" style="60" customWidth="1"/>
    <col min="4362" max="4362" width="2.85546875" style="60" customWidth="1"/>
    <col min="4363" max="4363" width="13.7109375" style="60" customWidth="1"/>
    <col min="4364" max="4364" width="2.85546875" style="60" customWidth="1"/>
    <col min="4365" max="4365" width="4.28515625" style="60" customWidth="1"/>
    <col min="4366" max="4366" width="2.85546875" style="60" customWidth="1"/>
    <col min="4367" max="4367" width="13.7109375" style="60" customWidth="1"/>
    <col min="4368" max="4368" width="2.85546875" style="60" customWidth="1"/>
    <col min="4369" max="4369" width="4.28515625" style="60" customWidth="1"/>
    <col min="4370" max="4370" width="2.85546875" style="60" customWidth="1"/>
    <col min="4371" max="4371" width="13.7109375" style="60" customWidth="1"/>
    <col min="4372" max="4372" width="2.85546875" style="60" customWidth="1"/>
    <col min="4373" max="4373" width="4.28515625" style="60" customWidth="1"/>
    <col min="4374" max="4374" width="2.85546875" style="60" customWidth="1"/>
    <col min="4375" max="4375" width="13.7109375" style="60" customWidth="1"/>
    <col min="4376" max="4376" width="2.85546875" style="60" customWidth="1"/>
    <col min="4377" max="4377" width="2" style="60" customWidth="1"/>
    <col min="4378" max="4378" width="8.85546875" style="60" customWidth="1"/>
    <col min="4379" max="4379" width="15.42578125" style="60" customWidth="1"/>
    <col min="4380" max="4382" width="8.85546875" style="60"/>
    <col min="4383" max="4383" width="15.42578125" style="60" customWidth="1"/>
    <col min="4384" max="4385" width="8.85546875" style="60"/>
    <col min="4386" max="4386" width="11.42578125" style="60" customWidth="1"/>
    <col min="4387" max="4387" width="15.42578125" style="60" customWidth="1"/>
    <col min="4388" max="4613" width="8.85546875" style="60"/>
    <col min="4614" max="4614" width="1.7109375" style="60" customWidth="1"/>
    <col min="4615" max="4615" width="27.85546875" style="60" customWidth="1"/>
    <col min="4616" max="4616" width="22.42578125" style="60" customWidth="1"/>
    <col min="4617" max="4617" width="2.5703125" style="60" customWidth="1"/>
    <col min="4618" max="4618" width="2.85546875" style="60" customWidth="1"/>
    <col min="4619" max="4619" width="13.7109375" style="60" customWidth="1"/>
    <col min="4620" max="4620" width="2.85546875" style="60" customWidth="1"/>
    <col min="4621" max="4621" width="4.28515625" style="60" customWidth="1"/>
    <col min="4622" max="4622" width="2.85546875" style="60" customWidth="1"/>
    <col min="4623" max="4623" width="13.7109375" style="60" customWidth="1"/>
    <col min="4624" max="4624" width="2.85546875" style="60" customWidth="1"/>
    <col min="4625" max="4625" width="4.28515625" style="60" customWidth="1"/>
    <col min="4626" max="4626" width="2.85546875" style="60" customWidth="1"/>
    <col min="4627" max="4627" width="13.7109375" style="60" customWidth="1"/>
    <col min="4628" max="4628" width="2.85546875" style="60" customWidth="1"/>
    <col min="4629" max="4629" width="4.28515625" style="60" customWidth="1"/>
    <col min="4630" max="4630" width="2.85546875" style="60" customWidth="1"/>
    <col min="4631" max="4631" width="13.7109375" style="60" customWidth="1"/>
    <col min="4632" max="4632" width="2.85546875" style="60" customWidth="1"/>
    <col min="4633" max="4633" width="2" style="60" customWidth="1"/>
    <col min="4634" max="4634" width="8.85546875" style="60" customWidth="1"/>
    <col min="4635" max="4635" width="15.42578125" style="60" customWidth="1"/>
    <col min="4636" max="4638" width="8.85546875" style="60"/>
    <col min="4639" max="4639" width="15.42578125" style="60" customWidth="1"/>
    <col min="4640" max="4641" width="8.85546875" style="60"/>
    <col min="4642" max="4642" width="11.42578125" style="60" customWidth="1"/>
    <col min="4643" max="4643" width="15.42578125" style="60" customWidth="1"/>
    <col min="4644" max="4869" width="8.85546875" style="60"/>
    <col min="4870" max="4870" width="1.7109375" style="60" customWidth="1"/>
    <col min="4871" max="4871" width="27.85546875" style="60" customWidth="1"/>
    <col min="4872" max="4872" width="22.42578125" style="60" customWidth="1"/>
    <col min="4873" max="4873" width="2.5703125" style="60" customWidth="1"/>
    <col min="4874" max="4874" width="2.85546875" style="60" customWidth="1"/>
    <col min="4875" max="4875" width="13.7109375" style="60" customWidth="1"/>
    <col min="4876" max="4876" width="2.85546875" style="60" customWidth="1"/>
    <col min="4877" max="4877" width="4.28515625" style="60" customWidth="1"/>
    <col min="4878" max="4878" width="2.85546875" style="60" customWidth="1"/>
    <col min="4879" max="4879" width="13.7109375" style="60" customWidth="1"/>
    <col min="4880" max="4880" width="2.85546875" style="60" customWidth="1"/>
    <col min="4881" max="4881" width="4.28515625" style="60" customWidth="1"/>
    <col min="4882" max="4882" width="2.85546875" style="60" customWidth="1"/>
    <col min="4883" max="4883" width="13.7109375" style="60" customWidth="1"/>
    <col min="4884" max="4884" width="2.85546875" style="60" customWidth="1"/>
    <col min="4885" max="4885" width="4.28515625" style="60" customWidth="1"/>
    <col min="4886" max="4886" width="2.85546875" style="60" customWidth="1"/>
    <col min="4887" max="4887" width="13.7109375" style="60" customWidth="1"/>
    <col min="4888" max="4888" width="2.85546875" style="60" customWidth="1"/>
    <col min="4889" max="4889" width="2" style="60" customWidth="1"/>
    <col min="4890" max="4890" width="8.85546875" style="60" customWidth="1"/>
    <col min="4891" max="4891" width="15.42578125" style="60" customWidth="1"/>
    <col min="4892" max="4894" width="8.85546875" style="60"/>
    <col min="4895" max="4895" width="15.42578125" style="60" customWidth="1"/>
    <col min="4896" max="4897" width="8.85546875" style="60"/>
    <col min="4898" max="4898" width="11.42578125" style="60" customWidth="1"/>
    <col min="4899" max="4899" width="15.42578125" style="60" customWidth="1"/>
    <col min="4900" max="5125" width="8.85546875" style="60"/>
    <col min="5126" max="5126" width="1.7109375" style="60" customWidth="1"/>
    <col min="5127" max="5127" width="27.85546875" style="60" customWidth="1"/>
    <col min="5128" max="5128" width="22.42578125" style="60" customWidth="1"/>
    <col min="5129" max="5129" width="2.5703125" style="60" customWidth="1"/>
    <col min="5130" max="5130" width="2.85546875" style="60" customWidth="1"/>
    <col min="5131" max="5131" width="13.7109375" style="60" customWidth="1"/>
    <col min="5132" max="5132" width="2.85546875" style="60" customWidth="1"/>
    <col min="5133" max="5133" width="4.28515625" style="60" customWidth="1"/>
    <col min="5134" max="5134" width="2.85546875" style="60" customWidth="1"/>
    <col min="5135" max="5135" width="13.7109375" style="60" customWidth="1"/>
    <col min="5136" max="5136" width="2.85546875" style="60" customWidth="1"/>
    <col min="5137" max="5137" width="4.28515625" style="60" customWidth="1"/>
    <col min="5138" max="5138" width="2.85546875" style="60" customWidth="1"/>
    <col min="5139" max="5139" width="13.7109375" style="60" customWidth="1"/>
    <col min="5140" max="5140" width="2.85546875" style="60" customWidth="1"/>
    <col min="5141" max="5141" width="4.28515625" style="60" customWidth="1"/>
    <col min="5142" max="5142" width="2.85546875" style="60" customWidth="1"/>
    <col min="5143" max="5143" width="13.7109375" style="60" customWidth="1"/>
    <col min="5144" max="5144" width="2.85546875" style="60" customWidth="1"/>
    <col min="5145" max="5145" width="2" style="60" customWidth="1"/>
    <col min="5146" max="5146" width="8.85546875" style="60" customWidth="1"/>
    <col min="5147" max="5147" width="15.42578125" style="60" customWidth="1"/>
    <col min="5148" max="5150" width="8.85546875" style="60"/>
    <col min="5151" max="5151" width="15.42578125" style="60" customWidth="1"/>
    <col min="5152" max="5153" width="8.85546875" style="60"/>
    <col min="5154" max="5154" width="11.42578125" style="60" customWidth="1"/>
    <col min="5155" max="5155" width="15.42578125" style="60" customWidth="1"/>
    <col min="5156" max="5381" width="8.85546875" style="60"/>
    <col min="5382" max="5382" width="1.7109375" style="60" customWidth="1"/>
    <col min="5383" max="5383" width="27.85546875" style="60" customWidth="1"/>
    <col min="5384" max="5384" width="22.42578125" style="60" customWidth="1"/>
    <col min="5385" max="5385" width="2.5703125" style="60" customWidth="1"/>
    <col min="5386" max="5386" width="2.85546875" style="60" customWidth="1"/>
    <col min="5387" max="5387" width="13.7109375" style="60" customWidth="1"/>
    <col min="5388" max="5388" width="2.85546875" style="60" customWidth="1"/>
    <col min="5389" max="5389" width="4.28515625" style="60" customWidth="1"/>
    <col min="5390" max="5390" width="2.85546875" style="60" customWidth="1"/>
    <col min="5391" max="5391" width="13.7109375" style="60" customWidth="1"/>
    <col min="5392" max="5392" width="2.85546875" style="60" customWidth="1"/>
    <col min="5393" max="5393" width="4.28515625" style="60" customWidth="1"/>
    <col min="5394" max="5394" width="2.85546875" style="60" customWidth="1"/>
    <col min="5395" max="5395" width="13.7109375" style="60" customWidth="1"/>
    <col min="5396" max="5396" width="2.85546875" style="60" customWidth="1"/>
    <col min="5397" max="5397" width="4.28515625" style="60" customWidth="1"/>
    <col min="5398" max="5398" width="2.85546875" style="60" customWidth="1"/>
    <col min="5399" max="5399" width="13.7109375" style="60" customWidth="1"/>
    <col min="5400" max="5400" width="2.85546875" style="60" customWidth="1"/>
    <col min="5401" max="5401" width="2" style="60" customWidth="1"/>
    <col min="5402" max="5402" width="8.85546875" style="60" customWidth="1"/>
    <col min="5403" max="5403" width="15.42578125" style="60" customWidth="1"/>
    <col min="5404" max="5406" width="8.85546875" style="60"/>
    <col min="5407" max="5407" width="15.42578125" style="60" customWidth="1"/>
    <col min="5408" max="5409" width="8.85546875" style="60"/>
    <col min="5410" max="5410" width="11.42578125" style="60" customWidth="1"/>
    <col min="5411" max="5411" width="15.42578125" style="60" customWidth="1"/>
    <col min="5412" max="5637" width="8.85546875" style="60"/>
    <col min="5638" max="5638" width="1.7109375" style="60" customWidth="1"/>
    <col min="5639" max="5639" width="27.85546875" style="60" customWidth="1"/>
    <col min="5640" max="5640" width="22.42578125" style="60" customWidth="1"/>
    <col min="5641" max="5641" width="2.5703125" style="60" customWidth="1"/>
    <col min="5642" max="5642" width="2.85546875" style="60" customWidth="1"/>
    <col min="5643" max="5643" width="13.7109375" style="60" customWidth="1"/>
    <col min="5644" max="5644" width="2.85546875" style="60" customWidth="1"/>
    <col min="5645" max="5645" width="4.28515625" style="60" customWidth="1"/>
    <col min="5646" max="5646" width="2.85546875" style="60" customWidth="1"/>
    <col min="5647" max="5647" width="13.7109375" style="60" customWidth="1"/>
    <col min="5648" max="5648" width="2.85546875" style="60" customWidth="1"/>
    <col min="5649" max="5649" width="4.28515625" style="60" customWidth="1"/>
    <col min="5650" max="5650" width="2.85546875" style="60" customWidth="1"/>
    <col min="5651" max="5651" width="13.7109375" style="60" customWidth="1"/>
    <col min="5652" max="5652" width="2.85546875" style="60" customWidth="1"/>
    <col min="5653" max="5653" width="4.28515625" style="60" customWidth="1"/>
    <col min="5654" max="5654" width="2.85546875" style="60" customWidth="1"/>
    <col min="5655" max="5655" width="13.7109375" style="60" customWidth="1"/>
    <col min="5656" max="5656" width="2.85546875" style="60" customWidth="1"/>
    <col min="5657" max="5657" width="2" style="60" customWidth="1"/>
    <col min="5658" max="5658" width="8.85546875" style="60" customWidth="1"/>
    <col min="5659" max="5659" width="15.42578125" style="60" customWidth="1"/>
    <col min="5660" max="5662" width="8.85546875" style="60"/>
    <col min="5663" max="5663" width="15.42578125" style="60" customWidth="1"/>
    <col min="5664" max="5665" width="8.85546875" style="60"/>
    <col min="5666" max="5666" width="11.42578125" style="60" customWidth="1"/>
    <col min="5667" max="5667" width="15.42578125" style="60" customWidth="1"/>
    <col min="5668" max="5893" width="8.85546875" style="60"/>
    <col min="5894" max="5894" width="1.7109375" style="60" customWidth="1"/>
    <col min="5895" max="5895" width="27.85546875" style="60" customWidth="1"/>
    <col min="5896" max="5896" width="22.42578125" style="60" customWidth="1"/>
    <col min="5897" max="5897" width="2.5703125" style="60" customWidth="1"/>
    <col min="5898" max="5898" width="2.85546875" style="60" customWidth="1"/>
    <col min="5899" max="5899" width="13.7109375" style="60" customWidth="1"/>
    <col min="5900" max="5900" width="2.85546875" style="60" customWidth="1"/>
    <col min="5901" max="5901" width="4.28515625" style="60" customWidth="1"/>
    <col min="5902" max="5902" width="2.85546875" style="60" customWidth="1"/>
    <col min="5903" max="5903" width="13.7109375" style="60" customWidth="1"/>
    <col min="5904" max="5904" width="2.85546875" style="60" customWidth="1"/>
    <col min="5905" max="5905" width="4.28515625" style="60" customWidth="1"/>
    <col min="5906" max="5906" width="2.85546875" style="60" customWidth="1"/>
    <col min="5907" max="5907" width="13.7109375" style="60" customWidth="1"/>
    <col min="5908" max="5908" width="2.85546875" style="60" customWidth="1"/>
    <col min="5909" max="5909" width="4.28515625" style="60" customWidth="1"/>
    <col min="5910" max="5910" width="2.85546875" style="60" customWidth="1"/>
    <col min="5911" max="5911" width="13.7109375" style="60" customWidth="1"/>
    <col min="5912" max="5912" width="2.85546875" style="60" customWidth="1"/>
    <col min="5913" max="5913" width="2" style="60" customWidth="1"/>
    <col min="5914" max="5914" width="8.85546875" style="60" customWidth="1"/>
    <col min="5915" max="5915" width="15.42578125" style="60" customWidth="1"/>
    <col min="5916" max="5918" width="8.85546875" style="60"/>
    <col min="5919" max="5919" width="15.42578125" style="60" customWidth="1"/>
    <col min="5920" max="5921" width="8.85546875" style="60"/>
    <col min="5922" max="5922" width="11.42578125" style="60" customWidth="1"/>
    <col min="5923" max="5923" width="15.42578125" style="60" customWidth="1"/>
    <col min="5924" max="6149" width="8.85546875" style="60"/>
    <col min="6150" max="6150" width="1.7109375" style="60" customWidth="1"/>
    <col min="6151" max="6151" width="27.85546875" style="60" customWidth="1"/>
    <col min="6152" max="6152" width="22.42578125" style="60" customWidth="1"/>
    <col min="6153" max="6153" width="2.5703125" style="60" customWidth="1"/>
    <col min="6154" max="6154" width="2.85546875" style="60" customWidth="1"/>
    <col min="6155" max="6155" width="13.7109375" style="60" customWidth="1"/>
    <col min="6156" max="6156" width="2.85546875" style="60" customWidth="1"/>
    <col min="6157" max="6157" width="4.28515625" style="60" customWidth="1"/>
    <col min="6158" max="6158" width="2.85546875" style="60" customWidth="1"/>
    <col min="6159" max="6159" width="13.7109375" style="60" customWidth="1"/>
    <col min="6160" max="6160" width="2.85546875" style="60" customWidth="1"/>
    <col min="6161" max="6161" width="4.28515625" style="60" customWidth="1"/>
    <col min="6162" max="6162" width="2.85546875" style="60" customWidth="1"/>
    <col min="6163" max="6163" width="13.7109375" style="60" customWidth="1"/>
    <col min="6164" max="6164" width="2.85546875" style="60" customWidth="1"/>
    <col min="6165" max="6165" width="4.28515625" style="60" customWidth="1"/>
    <col min="6166" max="6166" width="2.85546875" style="60" customWidth="1"/>
    <col min="6167" max="6167" width="13.7109375" style="60" customWidth="1"/>
    <col min="6168" max="6168" width="2.85546875" style="60" customWidth="1"/>
    <col min="6169" max="6169" width="2" style="60" customWidth="1"/>
    <col min="6170" max="6170" width="8.85546875" style="60" customWidth="1"/>
    <col min="6171" max="6171" width="15.42578125" style="60" customWidth="1"/>
    <col min="6172" max="6174" width="8.85546875" style="60"/>
    <col min="6175" max="6175" width="15.42578125" style="60" customWidth="1"/>
    <col min="6176" max="6177" width="8.85546875" style="60"/>
    <col min="6178" max="6178" width="11.42578125" style="60" customWidth="1"/>
    <col min="6179" max="6179" width="15.42578125" style="60" customWidth="1"/>
    <col min="6180" max="6405" width="8.85546875" style="60"/>
    <col min="6406" max="6406" width="1.7109375" style="60" customWidth="1"/>
    <col min="6407" max="6407" width="27.85546875" style="60" customWidth="1"/>
    <col min="6408" max="6408" width="22.42578125" style="60" customWidth="1"/>
    <col min="6409" max="6409" width="2.5703125" style="60" customWidth="1"/>
    <col min="6410" max="6410" width="2.85546875" style="60" customWidth="1"/>
    <col min="6411" max="6411" width="13.7109375" style="60" customWidth="1"/>
    <col min="6412" max="6412" width="2.85546875" style="60" customWidth="1"/>
    <col min="6413" max="6413" width="4.28515625" style="60" customWidth="1"/>
    <col min="6414" max="6414" width="2.85546875" style="60" customWidth="1"/>
    <col min="6415" max="6415" width="13.7109375" style="60" customWidth="1"/>
    <col min="6416" max="6416" width="2.85546875" style="60" customWidth="1"/>
    <col min="6417" max="6417" width="4.28515625" style="60" customWidth="1"/>
    <col min="6418" max="6418" width="2.85546875" style="60" customWidth="1"/>
    <col min="6419" max="6419" width="13.7109375" style="60" customWidth="1"/>
    <col min="6420" max="6420" width="2.85546875" style="60" customWidth="1"/>
    <col min="6421" max="6421" width="4.28515625" style="60" customWidth="1"/>
    <col min="6422" max="6422" width="2.85546875" style="60" customWidth="1"/>
    <col min="6423" max="6423" width="13.7109375" style="60" customWidth="1"/>
    <col min="6424" max="6424" width="2.85546875" style="60" customWidth="1"/>
    <col min="6425" max="6425" width="2" style="60" customWidth="1"/>
    <col min="6426" max="6426" width="8.85546875" style="60" customWidth="1"/>
    <col min="6427" max="6427" width="15.42578125" style="60" customWidth="1"/>
    <col min="6428" max="6430" width="8.85546875" style="60"/>
    <col min="6431" max="6431" width="15.42578125" style="60" customWidth="1"/>
    <col min="6432" max="6433" width="8.85546875" style="60"/>
    <col min="6434" max="6434" width="11.42578125" style="60" customWidth="1"/>
    <col min="6435" max="6435" width="15.42578125" style="60" customWidth="1"/>
    <col min="6436" max="6661" width="8.85546875" style="60"/>
    <col min="6662" max="6662" width="1.7109375" style="60" customWidth="1"/>
    <col min="6663" max="6663" width="27.85546875" style="60" customWidth="1"/>
    <col min="6664" max="6664" width="22.42578125" style="60" customWidth="1"/>
    <col min="6665" max="6665" width="2.5703125" style="60" customWidth="1"/>
    <col min="6666" max="6666" width="2.85546875" style="60" customWidth="1"/>
    <col min="6667" max="6667" width="13.7109375" style="60" customWidth="1"/>
    <col min="6668" max="6668" width="2.85546875" style="60" customWidth="1"/>
    <col min="6669" max="6669" width="4.28515625" style="60" customWidth="1"/>
    <col min="6670" max="6670" width="2.85546875" style="60" customWidth="1"/>
    <col min="6671" max="6671" width="13.7109375" style="60" customWidth="1"/>
    <col min="6672" max="6672" width="2.85546875" style="60" customWidth="1"/>
    <col min="6673" max="6673" width="4.28515625" style="60" customWidth="1"/>
    <col min="6674" max="6674" width="2.85546875" style="60" customWidth="1"/>
    <col min="6675" max="6675" width="13.7109375" style="60" customWidth="1"/>
    <col min="6676" max="6676" width="2.85546875" style="60" customWidth="1"/>
    <col min="6677" max="6677" width="4.28515625" style="60" customWidth="1"/>
    <col min="6678" max="6678" width="2.85546875" style="60" customWidth="1"/>
    <col min="6679" max="6679" width="13.7109375" style="60" customWidth="1"/>
    <col min="6680" max="6680" width="2.85546875" style="60" customWidth="1"/>
    <col min="6681" max="6681" width="2" style="60" customWidth="1"/>
    <col min="6682" max="6682" width="8.85546875" style="60" customWidth="1"/>
    <col min="6683" max="6683" width="15.42578125" style="60" customWidth="1"/>
    <col min="6684" max="6686" width="8.85546875" style="60"/>
    <col min="6687" max="6687" width="15.42578125" style="60" customWidth="1"/>
    <col min="6688" max="6689" width="8.85546875" style="60"/>
    <col min="6690" max="6690" width="11.42578125" style="60" customWidth="1"/>
    <col min="6691" max="6691" width="15.42578125" style="60" customWidth="1"/>
    <col min="6692" max="6917" width="8.85546875" style="60"/>
    <col min="6918" max="6918" width="1.7109375" style="60" customWidth="1"/>
    <col min="6919" max="6919" width="27.85546875" style="60" customWidth="1"/>
    <col min="6920" max="6920" width="22.42578125" style="60" customWidth="1"/>
    <col min="6921" max="6921" width="2.5703125" style="60" customWidth="1"/>
    <col min="6922" max="6922" width="2.85546875" style="60" customWidth="1"/>
    <col min="6923" max="6923" width="13.7109375" style="60" customWidth="1"/>
    <col min="6924" max="6924" width="2.85546875" style="60" customWidth="1"/>
    <col min="6925" max="6925" width="4.28515625" style="60" customWidth="1"/>
    <col min="6926" max="6926" width="2.85546875" style="60" customWidth="1"/>
    <col min="6927" max="6927" width="13.7109375" style="60" customWidth="1"/>
    <col min="6928" max="6928" width="2.85546875" style="60" customWidth="1"/>
    <col min="6929" max="6929" width="4.28515625" style="60" customWidth="1"/>
    <col min="6930" max="6930" width="2.85546875" style="60" customWidth="1"/>
    <col min="6931" max="6931" width="13.7109375" style="60" customWidth="1"/>
    <col min="6932" max="6932" width="2.85546875" style="60" customWidth="1"/>
    <col min="6933" max="6933" width="4.28515625" style="60" customWidth="1"/>
    <col min="6934" max="6934" width="2.85546875" style="60" customWidth="1"/>
    <col min="6935" max="6935" width="13.7109375" style="60" customWidth="1"/>
    <col min="6936" max="6936" width="2.85546875" style="60" customWidth="1"/>
    <col min="6937" max="6937" width="2" style="60" customWidth="1"/>
    <col min="6938" max="6938" width="8.85546875" style="60" customWidth="1"/>
    <col min="6939" max="6939" width="15.42578125" style="60" customWidth="1"/>
    <col min="6940" max="6942" width="8.85546875" style="60"/>
    <col min="6943" max="6943" width="15.42578125" style="60" customWidth="1"/>
    <col min="6944" max="6945" width="8.85546875" style="60"/>
    <col min="6946" max="6946" width="11.42578125" style="60" customWidth="1"/>
    <col min="6947" max="6947" width="15.42578125" style="60" customWidth="1"/>
    <col min="6948" max="7173" width="8.85546875" style="60"/>
    <col min="7174" max="7174" width="1.7109375" style="60" customWidth="1"/>
    <col min="7175" max="7175" width="27.85546875" style="60" customWidth="1"/>
    <col min="7176" max="7176" width="22.42578125" style="60" customWidth="1"/>
    <col min="7177" max="7177" width="2.5703125" style="60" customWidth="1"/>
    <col min="7178" max="7178" width="2.85546875" style="60" customWidth="1"/>
    <col min="7179" max="7179" width="13.7109375" style="60" customWidth="1"/>
    <col min="7180" max="7180" width="2.85546875" style="60" customWidth="1"/>
    <col min="7181" max="7181" width="4.28515625" style="60" customWidth="1"/>
    <col min="7182" max="7182" width="2.85546875" style="60" customWidth="1"/>
    <col min="7183" max="7183" width="13.7109375" style="60" customWidth="1"/>
    <col min="7184" max="7184" width="2.85546875" style="60" customWidth="1"/>
    <col min="7185" max="7185" width="4.28515625" style="60" customWidth="1"/>
    <col min="7186" max="7186" width="2.85546875" style="60" customWidth="1"/>
    <col min="7187" max="7187" width="13.7109375" style="60" customWidth="1"/>
    <col min="7188" max="7188" width="2.85546875" style="60" customWidth="1"/>
    <col min="7189" max="7189" width="4.28515625" style="60" customWidth="1"/>
    <col min="7190" max="7190" width="2.85546875" style="60" customWidth="1"/>
    <col min="7191" max="7191" width="13.7109375" style="60" customWidth="1"/>
    <col min="7192" max="7192" width="2.85546875" style="60" customWidth="1"/>
    <col min="7193" max="7193" width="2" style="60" customWidth="1"/>
    <col min="7194" max="7194" width="8.85546875" style="60" customWidth="1"/>
    <col min="7195" max="7195" width="15.42578125" style="60" customWidth="1"/>
    <col min="7196" max="7198" width="8.85546875" style="60"/>
    <col min="7199" max="7199" width="15.42578125" style="60" customWidth="1"/>
    <col min="7200" max="7201" width="8.85546875" style="60"/>
    <col min="7202" max="7202" width="11.42578125" style="60" customWidth="1"/>
    <col min="7203" max="7203" width="15.42578125" style="60" customWidth="1"/>
    <col min="7204" max="7429" width="8.85546875" style="60"/>
    <col min="7430" max="7430" width="1.7109375" style="60" customWidth="1"/>
    <col min="7431" max="7431" width="27.85546875" style="60" customWidth="1"/>
    <col min="7432" max="7432" width="22.42578125" style="60" customWidth="1"/>
    <col min="7433" max="7433" width="2.5703125" style="60" customWidth="1"/>
    <col min="7434" max="7434" width="2.85546875" style="60" customWidth="1"/>
    <col min="7435" max="7435" width="13.7109375" style="60" customWidth="1"/>
    <col min="7436" max="7436" width="2.85546875" style="60" customWidth="1"/>
    <col min="7437" max="7437" width="4.28515625" style="60" customWidth="1"/>
    <col min="7438" max="7438" width="2.85546875" style="60" customWidth="1"/>
    <col min="7439" max="7439" width="13.7109375" style="60" customWidth="1"/>
    <col min="7440" max="7440" width="2.85546875" style="60" customWidth="1"/>
    <col min="7441" max="7441" width="4.28515625" style="60" customWidth="1"/>
    <col min="7442" max="7442" width="2.85546875" style="60" customWidth="1"/>
    <col min="7443" max="7443" width="13.7109375" style="60" customWidth="1"/>
    <col min="7444" max="7444" width="2.85546875" style="60" customWidth="1"/>
    <col min="7445" max="7445" width="4.28515625" style="60" customWidth="1"/>
    <col min="7446" max="7446" width="2.85546875" style="60" customWidth="1"/>
    <col min="7447" max="7447" width="13.7109375" style="60" customWidth="1"/>
    <col min="7448" max="7448" width="2.85546875" style="60" customWidth="1"/>
    <col min="7449" max="7449" width="2" style="60" customWidth="1"/>
    <col min="7450" max="7450" width="8.85546875" style="60" customWidth="1"/>
    <col min="7451" max="7451" width="15.42578125" style="60" customWidth="1"/>
    <col min="7452" max="7454" width="8.85546875" style="60"/>
    <col min="7455" max="7455" width="15.42578125" style="60" customWidth="1"/>
    <col min="7456" max="7457" width="8.85546875" style="60"/>
    <col min="7458" max="7458" width="11.42578125" style="60" customWidth="1"/>
    <col min="7459" max="7459" width="15.42578125" style="60" customWidth="1"/>
    <col min="7460" max="7685" width="8.85546875" style="60"/>
    <col min="7686" max="7686" width="1.7109375" style="60" customWidth="1"/>
    <col min="7687" max="7687" width="27.85546875" style="60" customWidth="1"/>
    <col min="7688" max="7688" width="22.42578125" style="60" customWidth="1"/>
    <col min="7689" max="7689" width="2.5703125" style="60" customWidth="1"/>
    <col min="7690" max="7690" width="2.85546875" style="60" customWidth="1"/>
    <col min="7691" max="7691" width="13.7109375" style="60" customWidth="1"/>
    <col min="7692" max="7692" width="2.85546875" style="60" customWidth="1"/>
    <col min="7693" max="7693" width="4.28515625" style="60" customWidth="1"/>
    <col min="7694" max="7694" width="2.85546875" style="60" customWidth="1"/>
    <col min="7695" max="7695" width="13.7109375" style="60" customWidth="1"/>
    <col min="7696" max="7696" width="2.85546875" style="60" customWidth="1"/>
    <col min="7697" max="7697" width="4.28515625" style="60" customWidth="1"/>
    <col min="7698" max="7698" width="2.85546875" style="60" customWidth="1"/>
    <col min="7699" max="7699" width="13.7109375" style="60" customWidth="1"/>
    <col min="7700" max="7700" width="2.85546875" style="60" customWidth="1"/>
    <col min="7701" max="7701" width="4.28515625" style="60" customWidth="1"/>
    <col min="7702" max="7702" width="2.85546875" style="60" customWidth="1"/>
    <col min="7703" max="7703" width="13.7109375" style="60" customWidth="1"/>
    <col min="7704" max="7704" width="2.85546875" style="60" customWidth="1"/>
    <col min="7705" max="7705" width="2" style="60" customWidth="1"/>
    <col min="7706" max="7706" width="8.85546875" style="60" customWidth="1"/>
    <col min="7707" max="7707" width="15.42578125" style="60" customWidth="1"/>
    <col min="7708" max="7710" width="8.85546875" style="60"/>
    <col min="7711" max="7711" width="15.42578125" style="60" customWidth="1"/>
    <col min="7712" max="7713" width="8.85546875" style="60"/>
    <col min="7714" max="7714" width="11.42578125" style="60" customWidth="1"/>
    <col min="7715" max="7715" width="15.42578125" style="60" customWidth="1"/>
    <col min="7716" max="7941" width="8.85546875" style="60"/>
    <col min="7942" max="7942" width="1.7109375" style="60" customWidth="1"/>
    <col min="7943" max="7943" width="27.85546875" style="60" customWidth="1"/>
    <col min="7944" max="7944" width="22.42578125" style="60" customWidth="1"/>
    <col min="7945" max="7945" width="2.5703125" style="60" customWidth="1"/>
    <col min="7946" max="7946" width="2.85546875" style="60" customWidth="1"/>
    <col min="7947" max="7947" width="13.7109375" style="60" customWidth="1"/>
    <col min="7948" max="7948" width="2.85546875" style="60" customWidth="1"/>
    <col min="7949" max="7949" width="4.28515625" style="60" customWidth="1"/>
    <col min="7950" max="7950" width="2.85546875" style="60" customWidth="1"/>
    <col min="7951" max="7951" width="13.7109375" style="60" customWidth="1"/>
    <col min="7952" max="7952" width="2.85546875" style="60" customWidth="1"/>
    <col min="7953" max="7953" width="4.28515625" style="60" customWidth="1"/>
    <col min="7954" max="7954" width="2.85546875" style="60" customWidth="1"/>
    <col min="7955" max="7955" width="13.7109375" style="60" customWidth="1"/>
    <col min="7956" max="7956" width="2.85546875" style="60" customWidth="1"/>
    <col min="7957" max="7957" width="4.28515625" style="60" customWidth="1"/>
    <col min="7958" max="7958" width="2.85546875" style="60" customWidth="1"/>
    <col min="7959" max="7959" width="13.7109375" style="60" customWidth="1"/>
    <col min="7960" max="7960" width="2.85546875" style="60" customWidth="1"/>
    <col min="7961" max="7961" width="2" style="60" customWidth="1"/>
    <col min="7962" max="7962" width="8.85546875" style="60" customWidth="1"/>
    <col min="7963" max="7963" width="15.42578125" style="60" customWidth="1"/>
    <col min="7964" max="7966" width="8.85546875" style="60"/>
    <col min="7967" max="7967" width="15.42578125" style="60" customWidth="1"/>
    <col min="7968" max="7969" width="8.85546875" style="60"/>
    <col min="7970" max="7970" width="11.42578125" style="60" customWidth="1"/>
    <col min="7971" max="7971" width="15.42578125" style="60" customWidth="1"/>
    <col min="7972" max="8197" width="8.85546875" style="60"/>
    <col min="8198" max="8198" width="1.7109375" style="60" customWidth="1"/>
    <col min="8199" max="8199" width="27.85546875" style="60" customWidth="1"/>
    <col min="8200" max="8200" width="22.42578125" style="60" customWidth="1"/>
    <col min="8201" max="8201" width="2.5703125" style="60" customWidth="1"/>
    <col min="8202" max="8202" width="2.85546875" style="60" customWidth="1"/>
    <col min="8203" max="8203" width="13.7109375" style="60" customWidth="1"/>
    <col min="8204" max="8204" width="2.85546875" style="60" customWidth="1"/>
    <col min="8205" max="8205" width="4.28515625" style="60" customWidth="1"/>
    <col min="8206" max="8206" width="2.85546875" style="60" customWidth="1"/>
    <col min="8207" max="8207" width="13.7109375" style="60" customWidth="1"/>
    <col min="8208" max="8208" width="2.85546875" style="60" customWidth="1"/>
    <col min="8209" max="8209" width="4.28515625" style="60" customWidth="1"/>
    <col min="8210" max="8210" width="2.85546875" style="60" customWidth="1"/>
    <col min="8211" max="8211" width="13.7109375" style="60" customWidth="1"/>
    <col min="8212" max="8212" width="2.85546875" style="60" customWidth="1"/>
    <col min="8213" max="8213" width="4.28515625" style="60" customWidth="1"/>
    <col min="8214" max="8214" width="2.85546875" style="60" customWidth="1"/>
    <col min="8215" max="8215" width="13.7109375" style="60" customWidth="1"/>
    <col min="8216" max="8216" width="2.85546875" style="60" customWidth="1"/>
    <col min="8217" max="8217" width="2" style="60" customWidth="1"/>
    <col min="8218" max="8218" width="8.85546875" style="60" customWidth="1"/>
    <col min="8219" max="8219" width="15.42578125" style="60" customWidth="1"/>
    <col min="8220" max="8222" width="8.85546875" style="60"/>
    <col min="8223" max="8223" width="15.42578125" style="60" customWidth="1"/>
    <col min="8224" max="8225" width="8.85546875" style="60"/>
    <col min="8226" max="8226" width="11.42578125" style="60" customWidth="1"/>
    <col min="8227" max="8227" width="15.42578125" style="60" customWidth="1"/>
    <col min="8228" max="8453" width="8.85546875" style="60"/>
    <col min="8454" max="8454" width="1.7109375" style="60" customWidth="1"/>
    <col min="8455" max="8455" width="27.85546875" style="60" customWidth="1"/>
    <col min="8456" max="8456" width="22.42578125" style="60" customWidth="1"/>
    <col min="8457" max="8457" width="2.5703125" style="60" customWidth="1"/>
    <col min="8458" max="8458" width="2.85546875" style="60" customWidth="1"/>
    <col min="8459" max="8459" width="13.7109375" style="60" customWidth="1"/>
    <col min="8460" max="8460" width="2.85546875" style="60" customWidth="1"/>
    <col min="8461" max="8461" width="4.28515625" style="60" customWidth="1"/>
    <col min="8462" max="8462" width="2.85546875" style="60" customWidth="1"/>
    <col min="8463" max="8463" width="13.7109375" style="60" customWidth="1"/>
    <col min="8464" max="8464" width="2.85546875" style="60" customWidth="1"/>
    <col min="8465" max="8465" width="4.28515625" style="60" customWidth="1"/>
    <col min="8466" max="8466" width="2.85546875" style="60" customWidth="1"/>
    <col min="8467" max="8467" width="13.7109375" style="60" customWidth="1"/>
    <col min="8468" max="8468" width="2.85546875" style="60" customWidth="1"/>
    <col min="8469" max="8469" width="4.28515625" style="60" customWidth="1"/>
    <col min="8470" max="8470" width="2.85546875" style="60" customWidth="1"/>
    <col min="8471" max="8471" width="13.7109375" style="60" customWidth="1"/>
    <col min="8472" max="8472" width="2.85546875" style="60" customWidth="1"/>
    <col min="8473" max="8473" width="2" style="60" customWidth="1"/>
    <col min="8474" max="8474" width="8.85546875" style="60" customWidth="1"/>
    <col min="8475" max="8475" width="15.42578125" style="60" customWidth="1"/>
    <col min="8476" max="8478" width="8.85546875" style="60"/>
    <col min="8479" max="8479" width="15.42578125" style="60" customWidth="1"/>
    <col min="8480" max="8481" width="8.85546875" style="60"/>
    <col min="8482" max="8482" width="11.42578125" style="60" customWidth="1"/>
    <col min="8483" max="8483" width="15.42578125" style="60" customWidth="1"/>
    <col min="8484" max="8709" width="8.85546875" style="60"/>
    <col min="8710" max="8710" width="1.7109375" style="60" customWidth="1"/>
    <col min="8711" max="8711" width="27.85546875" style="60" customWidth="1"/>
    <col min="8712" max="8712" width="22.42578125" style="60" customWidth="1"/>
    <col min="8713" max="8713" width="2.5703125" style="60" customWidth="1"/>
    <col min="8714" max="8714" width="2.85546875" style="60" customWidth="1"/>
    <col min="8715" max="8715" width="13.7109375" style="60" customWidth="1"/>
    <col min="8716" max="8716" width="2.85546875" style="60" customWidth="1"/>
    <col min="8717" max="8717" width="4.28515625" style="60" customWidth="1"/>
    <col min="8718" max="8718" width="2.85546875" style="60" customWidth="1"/>
    <col min="8719" max="8719" width="13.7109375" style="60" customWidth="1"/>
    <col min="8720" max="8720" width="2.85546875" style="60" customWidth="1"/>
    <col min="8721" max="8721" width="4.28515625" style="60" customWidth="1"/>
    <col min="8722" max="8722" width="2.85546875" style="60" customWidth="1"/>
    <col min="8723" max="8723" width="13.7109375" style="60" customWidth="1"/>
    <col min="8724" max="8724" width="2.85546875" style="60" customWidth="1"/>
    <col min="8725" max="8725" width="4.28515625" style="60" customWidth="1"/>
    <col min="8726" max="8726" width="2.85546875" style="60" customWidth="1"/>
    <col min="8727" max="8727" width="13.7109375" style="60" customWidth="1"/>
    <col min="8728" max="8728" width="2.85546875" style="60" customWidth="1"/>
    <col min="8729" max="8729" width="2" style="60" customWidth="1"/>
    <col min="8730" max="8730" width="8.85546875" style="60" customWidth="1"/>
    <col min="8731" max="8731" width="15.42578125" style="60" customWidth="1"/>
    <col min="8732" max="8734" width="8.85546875" style="60"/>
    <col min="8735" max="8735" width="15.42578125" style="60" customWidth="1"/>
    <col min="8736" max="8737" width="8.85546875" style="60"/>
    <col min="8738" max="8738" width="11.42578125" style="60" customWidth="1"/>
    <col min="8739" max="8739" width="15.42578125" style="60" customWidth="1"/>
    <col min="8740" max="8965" width="8.85546875" style="60"/>
    <col min="8966" max="8966" width="1.7109375" style="60" customWidth="1"/>
    <col min="8967" max="8967" width="27.85546875" style="60" customWidth="1"/>
    <col min="8968" max="8968" width="22.42578125" style="60" customWidth="1"/>
    <col min="8969" max="8969" width="2.5703125" style="60" customWidth="1"/>
    <col min="8970" max="8970" width="2.85546875" style="60" customWidth="1"/>
    <col min="8971" max="8971" width="13.7109375" style="60" customWidth="1"/>
    <col min="8972" max="8972" width="2.85546875" style="60" customWidth="1"/>
    <col min="8973" max="8973" width="4.28515625" style="60" customWidth="1"/>
    <col min="8974" max="8974" width="2.85546875" style="60" customWidth="1"/>
    <col min="8975" max="8975" width="13.7109375" style="60" customWidth="1"/>
    <col min="8976" max="8976" width="2.85546875" style="60" customWidth="1"/>
    <col min="8977" max="8977" width="4.28515625" style="60" customWidth="1"/>
    <col min="8978" max="8978" width="2.85546875" style="60" customWidth="1"/>
    <col min="8979" max="8979" width="13.7109375" style="60" customWidth="1"/>
    <col min="8980" max="8980" width="2.85546875" style="60" customWidth="1"/>
    <col min="8981" max="8981" width="4.28515625" style="60" customWidth="1"/>
    <col min="8982" max="8982" width="2.85546875" style="60" customWidth="1"/>
    <col min="8983" max="8983" width="13.7109375" style="60" customWidth="1"/>
    <col min="8984" max="8984" width="2.85546875" style="60" customWidth="1"/>
    <col min="8985" max="8985" width="2" style="60" customWidth="1"/>
    <col min="8986" max="8986" width="8.85546875" style="60" customWidth="1"/>
    <col min="8987" max="8987" width="15.42578125" style="60" customWidth="1"/>
    <col min="8988" max="8990" width="8.85546875" style="60"/>
    <col min="8991" max="8991" width="15.42578125" style="60" customWidth="1"/>
    <col min="8992" max="8993" width="8.85546875" style="60"/>
    <col min="8994" max="8994" width="11.42578125" style="60" customWidth="1"/>
    <col min="8995" max="8995" width="15.42578125" style="60" customWidth="1"/>
    <col min="8996" max="9221" width="8.85546875" style="60"/>
    <col min="9222" max="9222" width="1.7109375" style="60" customWidth="1"/>
    <col min="9223" max="9223" width="27.85546875" style="60" customWidth="1"/>
    <col min="9224" max="9224" width="22.42578125" style="60" customWidth="1"/>
    <col min="9225" max="9225" width="2.5703125" style="60" customWidth="1"/>
    <col min="9226" max="9226" width="2.85546875" style="60" customWidth="1"/>
    <col min="9227" max="9227" width="13.7109375" style="60" customWidth="1"/>
    <col min="9228" max="9228" width="2.85546875" style="60" customWidth="1"/>
    <col min="9229" max="9229" width="4.28515625" style="60" customWidth="1"/>
    <col min="9230" max="9230" width="2.85546875" style="60" customWidth="1"/>
    <col min="9231" max="9231" width="13.7109375" style="60" customWidth="1"/>
    <col min="9232" max="9232" width="2.85546875" style="60" customWidth="1"/>
    <col min="9233" max="9233" width="4.28515625" style="60" customWidth="1"/>
    <col min="9234" max="9234" width="2.85546875" style="60" customWidth="1"/>
    <col min="9235" max="9235" width="13.7109375" style="60" customWidth="1"/>
    <col min="9236" max="9236" width="2.85546875" style="60" customWidth="1"/>
    <col min="9237" max="9237" width="4.28515625" style="60" customWidth="1"/>
    <col min="9238" max="9238" width="2.85546875" style="60" customWidth="1"/>
    <col min="9239" max="9239" width="13.7109375" style="60" customWidth="1"/>
    <col min="9240" max="9240" width="2.85546875" style="60" customWidth="1"/>
    <col min="9241" max="9241" width="2" style="60" customWidth="1"/>
    <col min="9242" max="9242" width="8.85546875" style="60" customWidth="1"/>
    <col min="9243" max="9243" width="15.42578125" style="60" customWidth="1"/>
    <col min="9244" max="9246" width="8.85546875" style="60"/>
    <col min="9247" max="9247" width="15.42578125" style="60" customWidth="1"/>
    <col min="9248" max="9249" width="8.85546875" style="60"/>
    <col min="9250" max="9250" width="11.42578125" style="60" customWidth="1"/>
    <col min="9251" max="9251" width="15.42578125" style="60" customWidth="1"/>
    <col min="9252" max="9477" width="8.85546875" style="60"/>
    <col min="9478" max="9478" width="1.7109375" style="60" customWidth="1"/>
    <col min="9479" max="9479" width="27.85546875" style="60" customWidth="1"/>
    <col min="9480" max="9480" width="22.42578125" style="60" customWidth="1"/>
    <col min="9481" max="9481" width="2.5703125" style="60" customWidth="1"/>
    <col min="9482" max="9482" width="2.85546875" style="60" customWidth="1"/>
    <col min="9483" max="9483" width="13.7109375" style="60" customWidth="1"/>
    <col min="9484" max="9484" width="2.85546875" style="60" customWidth="1"/>
    <col min="9485" max="9485" width="4.28515625" style="60" customWidth="1"/>
    <col min="9486" max="9486" width="2.85546875" style="60" customWidth="1"/>
    <col min="9487" max="9487" width="13.7109375" style="60" customWidth="1"/>
    <col min="9488" max="9488" width="2.85546875" style="60" customWidth="1"/>
    <col min="9489" max="9489" width="4.28515625" style="60" customWidth="1"/>
    <col min="9490" max="9490" width="2.85546875" style="60" customWidth="1"/>
    <col min="9491" max="9491" width="13.7109375" style="60" customWidth="1"/>
    <col min="9492" max="9492" width="2.85546875" style="60" customWidth="1"/>
    <col min="9493" max="9493" width="4.28515625" style="60" customWidth="1"/>
    <col min="9494" max="9494" width="2.85546875" style="60" customWidth="1"/>
    <col min="9495" max="9495" width="13.7109375" style="60" customWidth="1"/>
    <col min="9496" max="9496" width="2.85546875" style="60" customWidth="1"/>
    <col min="9497" max="9497" width="2" style="60" customWidth="1"/>
    <col min="9498" max="9498" width="8.85546875" style="60" customWidth="1"/>
    <col min="9499" max="9499" width="15.42578125" style="60" customWidth="1"/>
    <col min="9500" max="9502" width="8.85546875" style="60"/>
    <col min="9503" max="9503" width="15.42578125" style="60" customWidth="1"/>
    <col min="9504" max="9505" width="8.85546875" style="60"/>
    <col min="9506" max="9506" width="11.42578125" style="60" customWidth="1"/>
    <col min="9507" max="9507" width="15.42578125" style="60" customWidth="1"/>
    <col min="9508" max="9733" width="8.85546875" style="60"/>
    <col min="9734" max="9734" width="1.7109375" style="60" customWidth="1"/>
    <col min="9735" max="9735" width="27.85546875" style="60" customWidth="1"/>
    <col min="9736" max="9736" width="22.42578125" style="60" customWidth="1"/>
    <col min="9737" max="9737" width="2.5703125" style="60" customWidth="1"/>
    <col min="9738" max="9738" width="2.85546875" style="60" customWidth="1"/>
    <col min="9739" max="9739" width="13.7109375" style="60" customWidth="1"/>
    <col min="9740" max="9740" width="2.85546875" style="60" customWidth="1"/>
    <col min="9741" max="9741" width="4.28515625" style="60" customWidth="1"/>
    <col min="9742" max="9742" width="2.85546875" style="60" customWidth="1"/>
    <col min="9743" max="9743" width="13.7109375" style="60" customWidth="1"/>
    <col min="9744" max="9744" width="2.85546875" style="60" customWidth="1"/>
    <col min="9745" max="9745" width="4.28515625" style="60" customWidth="1"/>
    <col min="9746" max="9746" width="2.85546875" style="60" customWidth="1"/>
    <col min="9747" max="9747" width="13.7109375" style="60" customWidth="1"/>
    <col min="9748" max="9748" width="2.85546875" style="60" customWidth="1"/>
    <col min="9749" max="9749" width="4.28515625" style="60" customWidth="1"/>
    <col min="9750" max="9750" width="2.85546875" style="60" customWidth="1"/>
    <col min="9751" max="9751" width="13.7109375" style="60" customWidth="1"/>
    <col min="9752" max="9752" width="2.85546875" style="60" customWidth="1"/>
    <col min="9753" max="9753" width="2" style="60" customWidth="1"/>
    <col min="9754" max="9754" width="8.85546875" style="60" customWidth="1"/>
    <col min="9755" max="9755" width="15.42578125" style="60" customWidth="1"/>
    <col min="9756" max="9758" width="8.85546875" style="60"/>
    <col min="9759" max="9759" width="15.42578125" style="60" customWidth="1"/>
    <col min="9760" max="9761" width="8.85546875" style="60"/>
    <col min="9762" max="9762" width="11.42578125" style="60" customWidth="1"/>
    <col min="9763" max="9763" width="15.42578125" style="60" customWidth="1"/>
    <col min="9764" max="9989" width="8.85546875" style="60"/>
    <col min="9990" max="9990" width="1.7109375" style="60" customWidth="1"/>
    <col min="9991" max="9991" width="27.85546875" style="60" customWidth="1"/>
    <col min="9992" max="9992" width="22.42578125" style="60" customWidth="1"/>
    <col min="9993" max="9993" width="2.5703125" style="60" customWidth="1"/>
    <col min="9994" max="9994" width="2.85546875" style="60" customWidth="1"/>
    <col min="9995" max="9995" width="13.7109375" style="60" customWidth="1"/>
    <col min="9996" max="9996" width="2.85546875" style="60" customWidth="1"/>
    <col min="9997" max="9997" width="4.28515625" style="60" customWidth="1"/>
    <col min="9998" max="9998" width="2.85546875" style="60" customWidth="1"/>
    <col min="9999" max="9999" width="13.7109375" style="60" customWidth="1"/>
    <col min="10000" max="10000" width="2.85546875" style="60" customWidth="1"/>
    <col min="10001" max="10001" width="4.28515625" style="60" customWidth="1"/>
    <col min="10002" max="10002" width="2.85546875" style="60" customWidth="1"/>
    <col min="10003" max="10003" width="13.7109375" style="60" customWidth="1"/>
    <col min="10004" max="10004" width="2.85546875" style="60" customWidth="1"/>
    <col min="10005" max="10005" width="4.28515625" style="60" customWidth="1"/>
    <col min="10006" max="10006" width="2.85546875" style="60" customWidth="1"/>
    <col min="10007" max="10007" width="13.7109375" style="60" customWidth="1"/>
    <col min="10008" max="10008" width="2.85546875" style="60" customWidth="1"/>
    <col min="10009" max="10009" width="2" style="60" customWidth="1"/>
    <col min="10010" max="10010" width="8.85546875" style="60" customWidth="1"/>
    <col min="10011" max="10011" width="15.42578125" style="60" customWidth="1"/>
    <col min="10012" max="10014" width="8.85546875" style="60"/>
    <col min="10015" max="10015" width="15.42578125" style="60" customWidth="1"/>
    <col min="10016" max="10017" width="8.85546875" style="60"/>
    <col min="10018" max="10018" width="11.42578125" style="60" customWidth="1"/>
    <col min="10019" max="10019" width="15.42578125" style="60" customWidth="1"/>
    <col min="10020" max="10245" width="8.85546875" style="60"/>
    <col min="10246" max="10246" width="1.7109375" style="60" customWidth="1"/>
    <col min="10247" max="10247" width="27.85546875" style="60" customWidth="1"/>
    <col min="10248" max="10248" width="22.42578125" style="60" customWidth="1"/>
    <col min="10249" max="10249" width="2.5703125" style="60" customWidth="1"/>
    <col min="10250" max="10250" width="2.85546875" style="60" customWidth="1"/>
    <col min="10251" max="10251" width="13.7109375" style="60" customWidth="1"/>
    <col min="10252" max="10252" width="2.85546875" style="60" customWidth="1"/>
    <col min="10253" max="10253" width="4.28515625" style="60" customWidth="1"/>
    <col min="10254" max="10254" width="2.85546875" style="60" customWidth="1"/>
    <col min="10255" max="10255" width="13.7109375" style="60" customWidth="1"/>
    <col min="10256" max="10256" width="2.85546875" style="60" customWidth="1"/>
    <col min="10257" max="10257" width="4.28515625" style="60" customWidth="1"/>
    <col min="10258" max="10258" width="2.85546875" style="60" customWidth="1"/>
    <col min="10259" max="10259" width="13.7109375" style="60" customWidth="1"/>
    <col min="10260" max="10260" width="2.85546875" style="60" customWidth="1"/>
    <col min="10261" max="10261" width="4.28515625" style="60" customWidth="1"/>
    <col min="10262" max="10262" width="2.85546875" style="60" customWidth="1"/>
    <col min="10263" max="10263" width="13.7109375" style="60" customWidth="1"/>
    <col min="10264" max="10264" width="2.85546875" style="60" customWidth="1"/>
    <col min="10265" max="10265" width="2" style="60" customWidth="1"/>
    <col min="10266" max="10266" width="8.85546875" style="60" customWidth="1"/>
    <col min="10267" max="10267" width="15.42578125" style="60" customWidth="1"/>
    <col min="10268" max="10270" width="8.85546875" style="60"/>
    <col min="10271" max="10271" width="15.42578125" style="60" customWidth="1"/>
    <col min="10272" max="10273" width="8.85546875" style="60"/>
    <col min="10274" max="10274" width="11.42578125" style="60" customWidth="1"/>
    <col min="10275" max="10275" width="15.42578125" style="60" customWidth="1"/>
    <col min="10276" max="10501" width="8.85546875" style="60"/>
    <col min="10502" max="10502" width="1.7109375" style="60" customWidth="1"/>
    <col min="10503" max="10503" width="27.85546875" style="60" customWidth="1"/>
    <col min="10504" max="10504" width="22.42578125" style="60" customWidth="1"/>
    <col min="10505" max="10505" width="2.5703125" style="60" customWidth="1"/>
    <col min="10506" max="10506" width="2.85546875" style="60" customWidth="1"/>
    <col min="10507" max="10507" width="13.7109375" style="60" customWidth="1"/>
    <col min="10508" max="10508" width="2.85546875" style="60" customWidth="1"/>
    <col min="10509" max="10509" width="4.28515625" style="60" customWidth="1"/>
    <col min="10510" max="10510" width="2.85546875" style="60" customWidth="1"/>
    <col min="10511" max="10511" width="13.7109375" style="60" customWidth="1"/>
    <col min="10512" max="10512" width="2.85546875" style="60" customWidth="1"/>
    <col min="10513" max="10513" width="4.28515625" style="60" customWidth="1"/>
    <col min="10514" max="10514" width="2.85546875" style="60" customWidth="1"/>
    <col min="10515" max="10515" width="13.7109375" style="60" customWidth="1"/>
    <col min="10516" max="10516" width="2.85546875" style="60" customWidth="1"/>
    <col min="10517" max="10517" width="4.28515625" style="60" customWidth="1"/>
    <col min="10518" max="10518" width="2.85546875" style="60" customWidth="1"/>
    <col min="10519" max="10519" width="13.7109375" style="60" customWidth="1"/>
    <col min="10520" max="10520" width="2.85546875" style="60" customWidth="1"/>
    <col min="10521" max="10521" width="2" style="60" customWidth="1"/>
    <col min="10522" max="10522" width="8.85546875" style="60" customWidth="1"/>
    <col min="10523" max="10523" width="15.42578125" style="60" customWidth="1"/>
    <col min="10524" max="10526" width="8.85546875" style="60"/>
    <col min="10527" max="10527" width="15.42578125" style="60" customWidth="1"/>
    <col min="10528" max="10529" width="8.85546875" style="60"/>
    <col min="10530" max="10530" width="11.42578125" style="60" customWidth="1"/>
    <col min="10531" max="10531" width="15.42578125" style="60" customWidth="1"/>
    <col min="10532" max="10757" width="8.85546875" style="60"/>
    <col min="10758" max="10758" width="1.7109375" style="60" customWidth="1"/>
    <col min="10759" max="10759" width="27.85546875" style="60" customWidth="1"/>
    <col min="10760" max="10760" width="22.42578125" style="60" customWidth="1"/>
    <col min="10761" max="10761" width="2.5703125" style="60" customWidth="1"/>
    <col min="10762" max="10762" width="2.85546875" style="60" customWidth="1"/>
    <col min="10763" max="10763" width="13.7109375" style="60" customWidth="1"/>
    <col min="10764" max="10764" width="2.85546875" style="60" customWidth="1"/>
    <col min="10765" max="10765" width="4.28515625" style="60" customWidth="1"/>
    <col min="10766" max="10766" width="2.85546875" style="60" customWidth="1"/>
    <col min="10767" max="10767" width="13.7109375" style="60" customWidth="1"/>
    <col min="10768" max="10768" width="2.85546875" style="60" customWidth="1"/>
    <col min="10769" max="10769" width="4.28515625" style="60" customWidth="1"/>
    <col min="10770" max="10770" width="2.85546875" style="60" customWidth="1"/>
    <col min="10771" max="10771" width="13.7109375" style="60" customWidth="1"/>
    <col min="10772" max="10772" width="2.85546875" style="60" customWidth="1"/>
    <col min="10773" max="10773" width="4.28515625" style="60" customWidth="1"/>
    <col min="10774" max="10774" width="2.85546875" style="60" customWidth="1"/>
    <col min="10775" max="10775" width="13.7109375" style="60" customWidth="1"/>
    <col min="10776" max="10776" width="2.85546875" style="60" customWidth="1"/>
    <col min="10777" max="10777" width="2" style="60" customWidth="1"/>
    <col min="10778" max="10778" width="8.85546875" style="60" customWidth="1"/>
    <col min="10779" max="10779" width="15.42578125" style="60" customWidth="1"/>
    <col min="10780" max="10782" width="8.85546875" style="60"/>
    <col min="10783" max="10783" width="15.42578125" style="60" customWidth="1"/>
    <col min="10784" max="10785" width="8.85546875" style="60"/>
    <col min="10786" max="10786" width="11.42578125" style="60" customWidth="1"/>
    <col min="10787" max="10787" width="15.42578125" style="60" customWidth="1"/>
    <col min="10788" max="11013" width="8.85546875" style="60"/>
    <col min="11014" max="11014" width="1.7109375" style="60" customWidth="1"/>
    <col min="11015" max="11015" width="27.85546875" style="60" customWidth="1"/>
    <col min="11016" max="11016" width="22.42578125" style="60" customWidth="1"/>
    <col min="11017" max="11017" width="2.5703125" style="60" customWidth="1"/>
    <col min="11018" max="11018" width="2.85546875" style="60" customWidth="1"/>
    <col min="11019" max="11019" width="13.7109375" style="60" customWidth="1"/>
    <col min="11020" max="11020" width="2.85546875" style="60" customWidth="1"/>
    <col min="11021" max="11021" width="4.28515625" style="60" customWidth="1"/>
    <col min="11022" max="11022" width="2.85546875" style="60" customWidth="1"/>
    <col min="11023" max="11023" width="13.7109375" style="60" customWidth="1"/>
    <col min="11024" max="11024" width="2.85546875" style="60" customWidth="1"/>
    <col min="11025" max="11025" width="4.28515625" style="60" customWidth="1"/>
    <col min="11026" max="11026" width="2.85546875" style="60" customWidth="1"/>
    <col min="11027" max="11027" width="13.7109375" style="60" customWidth="1"/>
    <col min="11028" max="11028" width="2.85546875" style="60" customWidth="1"/>
    <col min="11029" max="11029" width="4.28515625" style="60" customWidth="1"/>
    <col min="11030" max="11030" width="2.85546875" style="60" customWidth="1"/>
    <col min="11031" max="11031" width="13.7109375" style="60" customWidth="1"/>
    <col min="11032" max="11032" width="2.85546875" style="60" customWidth="1"/>
    <col min="11033" max="11033" width="2" style="60" customWidth="1"/>
    <col min="11034" max="11034" width="8.85546875" style="60" customWidth="1"/>
    <col min="11035" max="11035" width="15.42578125" style="60" customWidth="1"/>
    <col min="11036" max="11038" width="8.85546875" style="60"/>
    <col min="11039" max="11039" width="15.42578125" style="60" customWidth="1"/>
    <col min="11040" max="11041" width="8.85546875" style="60"/>
    <col min="11042" max="11042" width="11.42578125" style="60" customWidth="1"/>
    <col min="11043" max="11043" width="15.42578125" style="60" customWidth="1"/>
    <col min="11044" max="11269" width="8.85546875" style="60"/>
    <col min="11270" max="11270" width="1.7109375" style="60" customWidth="1"/>
    <col min="11271" max="11271" width="27.85546875" style="60" customWidth="1"/>
    <col min="11272" max="11272" width="22.42578125" style="60" customWidth="1"/>
    <col min="11273" max="11273" width="2.5703125" style="60" customWidth="1"/>
    <col min="11274" max="11274" width="2.85546875" style="60" customWidth="1"/>
    <col min="11275" max="11275" width="13.7109375" style="60" customWidth="1"/>
    <col min="11276" max="11276" width="2.85546875" style="60" customWidth="1"/>
    <col min="11277" max="11277" width="4.28515625" style="60" customWidth="1"/>
    <col min="11278" max="11278" width="2.85546875" style="60" customWidth="1"/>
    <col min="11279" max="11279" width="13.7109375" style="60" customWidth="1"/>
    <col min="11280" max="11280" width="2.85546875" style="60" customWidth="1"/>
    <col min="11281" max="11281" width="4.28515625" style="60" customWidth="1"/>
    <col min="11282" max="11282" width="2.85546875" style="60" customWidth="1"/>
    <col min="11283" max="11283" width="13.7109375" style="60" customWidth="1"/>
    <col min="11284" max="11284" width="2.85546875" style="60" customWidth="1"/>
    <col min="11285" max="11285" width="4.28515625" style="60" customWidth="1"/>
    <col min="11286" max="11286" width="2.85546875" style="60" customWidth="1"/>
    <col min="11287" max="11287" width="13.7109375" style="60" customWidth="1"/>
    <col min="11288" max="11288" width="2.85546875" style="60" customWidth="1"/>
    <col min="11289" max="11289" width="2" style="60" customWidth="1"/>
    <col min="11290" max="11290" width="8.85546875" style="60" customWidth="1"/>
    <col min="11291" max="11291" width="15.42578125" style="60" customWidth="1"/>
    <col min="11292" max="11294" width="8.85546875" style="60"/>
    <col min="11295" max="11295" width="15.42578125" style="60" customWidth="1"/>
    <col min="11296" max="11297" width="8.85546875" style="60"/>
    <col min="11298" max="11298" width="11.42578125" style="60" customWidth="1"/>
    <col min="11299" max="11299" width="15.42578125" style="60" customWidth="1"/>
    <col min="11300" max="11525" width="8.85546875" style="60"/>
    <col min="11526" max="11526" width="1.7109375" style="60" customWidth="1"/>
    <col min="11527" max="11527" width="27.85546875" style="60" customWidth="1"/>
    <col min="11528" max="11528" width="22.42578125" style="60" customWidth="1"/>
    <col min="11529" max="11529" width="2.5703125" style="60" customWidth="1"/>
    <col min="11530" max="11530" width="2.85546875" style="60" customWidth="1"/>
    <col min="11531" max="11531" width="13.7109375" style="60" customWidth="1"/>
    <col min="11532" max="11532" width="2.85546875" style="60" customWidth="1"/>
    <col min="11533" max="11533" width="4.28515625" style="60" customWidth="1"/>
    <col min="11534" max="11534" width="2.85546875" style="60" customWidth="1"/>
    <col min="11535" max="11535" width="13.7109375" style="60" customWidth="1"/>
    <col min="11536" max="11536" width="2.85546875" style="60" customWidth="1"/>
    <col min="11537" max="11537" width="4.28515625" style="60" customWidth="1"/>
    <col min="11538" max="11538" width="2.85546875" style="60" customWidth="1"/>
    <col min="11539" max="11539" width="13.7109375" style="60" customWidth="1"/>
    <col min="11540" max="11540" width="2.85546875" style="60" customWidth="1"/>
    <col min="11541" max="11541" width="4.28515625" style="60" customWidth="1"/>
    <col min="11542" max="11542" width="2.85546875" style="60" customWidth="1"/>
    <col min="11543" max="11543" width="13.7109375" style="60" customWidth="1"/>
    <col min="11544" max="11544" width="2.85546875" style="60" customWidth="1"/>
    <col min="11545" max="11545" width="2" style="60" customWidth="1"/>
    <col min="11546" max="11546" width="8.85546875" style="60" customWidth="1"/>
    <col min="11547" max="11547" width="15.42578125" style="60" customWidth="1"/>
    <col min="11548" max="11550" width="8.85546875" style="60"/>
    <col min="11551" max="11551" width="15.42578125" style="60" customWidth="1"/>
    <col min="11552" max="11553" width="8.85546875" style="60"/>
    <col min="11554" max="11554" width="11.42578125" style="60" customWidth="1"/>
    <col min="11555" max="11555" width="15.42578125" style="60" customWidth="1"/>
    <col min="11556" max="11781" width="8.85546875" style="60"/>
    <col min="11782" max="11782" width="1.7109375" style="60" customWidth="1"/>
    <col min="11783" max="11783" width="27.85546875" style="60" customWidth="1"/>
    <col min="11784" max="11784" width="22.42578125" style="60" customWidth="1"/>
    <col min="11785" max="11785" width="2.5703125" style="60" customWidth="1"/>
    <col min="11786" max="11786" width="2.85546875" style="60" customWidth="1"/>
    <col min="11787" max="11787" width="13.7109375" style="60" customWidth="1"/>
    <col min="11788" max="11788" width="2.85546875" style="60" customWidth="1"/>
    <col min="11789" max="11789" width="4.28515625" style="60" customWidth="1"/>
    <col min="11790" max="11790" width="2.85546875" style="60" customWidth="1"/>
    <col min="11791" max="11791" width="13.7109375" style="60" customWidth="1"/>
    <col min="11792" max="11792" width="2.85546875" style="60" customWidth="1"/>
    <col min="11793" max="11793" width="4.28515625" style="60" customWidth="1"/>
    <col min="11794" max="11794" width="2.85546875" style="60" customWidth="1"/>
    <col min="11795" max="11795" width="13.7109375" style="60" customWidth="1"/>
    <col min="11796" max="11796" width="2.85546875" style="60" customWidth="1"/>
    <col min="11797" max="11797" width="4.28515625" style="60" customWidth="1"/>
    <col min="11798" max="11798" width="2.85546875" style="60" customWidth="1"/>
    <col min="11799" max="11799" width="13.7109375" style="60" customWidth="1"/>
    <col min="11800" max="11800" width="2.85546875" style="60" customWidth="1"/>
    <col min="11801" max="11801" width="2" style="60" customWidth="1"/>
    <col min="11802" max="11802" width="8.85546875" style="60" customWidth="1"/>
    <col min="11803" max="11803" width="15.42578125" style="60" customWidth="1"/>
    <col min="11804" max="11806" width="8.85546875" style="60"/>
    <col min="11807" max="11807" width="15.42578125" style="60" customWidth="1"/>
    <col min="11808" max="11809" width="8.85546875" style="60"/>
    <col min="11810" max="11810" width="11.42578125" style="60" customWidth="1"/>
    <col min="11811" max="11811" width="15.42578125" style="60" customWidth="1"/>
    <col min="11812" max="12037" width="8.85546875" style="60"/>
    <col min="12038" max="12038" width="1.7109375" style="60" customWidth="1"/>
    <col min="12039" max="12039" width="27.85546875" style="60" customWidth="1"/>
    <col min="12040" max="12040" width="22.42578125" style="60" customWidth="1"/>
    <col min="12041" max="12041" width="2.5703125" style="60" customWidth="1"/>
    <col min="12042" max="12042" width="2.85546875" style="60" customWidth="1"/>
    <col min="12043" max="12043" width="13.7109375" style="60" customWidth="1"/>
    <col min="12044" max="12044" width="2.85546875" style="60" customWidth="1"/>
    <col min="12045" max="12045" width="4.28515625" style="60" customWidth="1"/>
    <col min="12046" max="12046" width="2.85546875" style="60" customWidth="1"/>
    <col min="12047" max="12047" width="13.7109375" style="60" customWidth="1"/>
    <col min="12048" max="12048" width="2.85546875" style="60" customWidth="1"/>
    <col min="12049" max="12049" width="4.28515625" style="60" customWidth="1"/>
    <col min="12050" max="12050" width="2.85546875" style="60" customWidth="1"/>
    <col min="12051" max="12051" width="13.7109375" style="60" customWidth="1"/>
    <col min="12052" max="12052" width="2.85546875" style="60" customWidth="1"/>
    <col min="12053" max="12053" width="4.28515625" style="60" customWidth="1"/>
    <col min="12054" max="12054" width="2.85546875" style="60" customWidth="1"/>
    <col min="12055" max="12055" width="13.7109375" style="60" customWidth="1"/>
    <col min="12056" max="12056" width="2.85546875" style="60" customWidth="1"/>
    <col min="12057" max="12057" width="2" style="60" customWidth="1"/>
    <col min="12058" max="12058" width="8.85546875" style="60" customWidth="1"/>
    <col min="12059" max="12059" width="15.42578125" style="60" customWidth="1"/>
    <col min="12060" max="12062" width="8.85546875" style="60"/>
    <col min="12063" max="12063" width="15.42578125" style="60" customWidth="1"/>
    <col min="12064" max="12065" width="8.85546875" style="60"/>
    <col min="12066" max="12066" width="11.42578125" style="60" customWidth="1"/>
    <col min="12067" max="12067" width="15.42578125" style="60" customWidth="1"/>
    <col min="12068" max="12293" width="8.85546875" style="60"/>
    <col min="12294" max="12294" width="1.7109375" style="60" customWidth="1"/>
    <col min="12295" max="12295" width="27.85546875" style="60" customWidth="1"/>
    <col min="12296" max="12296" width="22.42578125" style="60" customWidth="1"/>
    <col min="12297" max="12297" width="2.5703125" style="60" customWidth="1"/>
    <col min="12298" max="12298" width="2.85546875" style="60" customWidth="1"/>
    <col min="12299" max="12299" width="13.7109375" style="60" customWidth="1"/>
    <col min="12300" max="12300" width="2.85546875" style="60" customWidth="1"/>
    <col min="12301" max="12301" width="4.28515625" style="60" customWidth="1"/>
    <col min="12302" max="12302" width="2.85546875" style="60" customWidth="1"/>
    <col min="12303" max="12303" width="13.7109375" style="60" customWidth="1"/>
    <col min="12304" max="12304" width="2.85546875" style="60" customWidth="1"/>
    <col min="12305" max="12305" width="4.28515625" style="60" customWidth="1"/>
    <col min="12306" max="12306" width="2.85546875" style="60" customWidth="1"/>
    <col min="12307" max="12307" width="13.7109375" style="60" customWidth="1"/>
    <col min="12308" max="12308" width="2.85546875" style="60" customWidth="1"/>
    <col min="12309" max="12309" width="4.28515625" style="60" customWidth="1"/>
    <col min="12310" max="12310" width="2.85546875" style="60" customWidth="1"/>
    <col min="12311" max="12311" width="13.7109375" style="60" customWidth="1"/>
    <col min="12312" max="12312" width="2.85546875" style="60" customWidth="1"/>
    <col min="12313" max="12313" width="2" style="60" customWidth="1"/>
    <col min="12314" max="12314" width="8.85546875" style="60" customWidth="1"/>
    <col min="12315" max="12315" width="15.42578125" style="60" customWidth="1"/>
    <col min="12316" max="12318" width="8.85546875" style="60"/>
    <col min="12319" max="12319" width="15.42578125" style="60" customWidth="1"/>
    <col min="12320" max="12321" width="8.85546875" style="60"/>
    <col min="12322" max="12322" width="11.42578125" style="60" customWidth="1"/>
    <col min="12323" max="12323" width="15.42578125" style="60" customWidth="1"/>
    <col min="12324" max="12549" width="8.85546875" style="60"/>
    <col min="12550" max="12550" width="1.7109375" style="60" customWidth="1"/>
    <col min="12551" max="12551" width="27.85546875" style="60" customWidth="1"/>
    <col min="12552" max="12552" width="22.42578125" style="60" customWidth="1"/>
    <col min="12553" max="12553" width="2.5703125" style="60" customWidth="1"/>
    <col min="12554" max="12554" width="2.85546875" style="60" customWidth="1"/>
    <col min="12555" max="12555" width="13.7109375" style="60" customWidth="1"/>
    <col min="12556" max="12556" width="2.85546875" style="60" customWidth="1"/>
    <col min="12557" max="12557" width="4.28515625" style="60" customWidth="1"/>
    <col min="12558" max="12558" width="2.85546875" style="60" customWidth="1"/>
    <col min="12559" max="12559" width="13.7109375" style="60" customWidth="1"/>
    <col min="12560" max="12560" width="2.85546875" style="60" customWidth="1"/>
    <col min="12561" max="12561" width="4.28515625" style="60" customWidth="1"/>
    <col min="12562" max="12562" width="2.85546875" style="60" customWidth="1"/>
    <col min="12563" max="12563" width="13.7109375" style="60" customWidth="1"/>
    <col min="12564" max="12564" width="2.85546875" style="60" customWidth="1"/>
    <col min="12565" max="12565" width="4.28515625" style="60" customWidth="1"/>
    <col min="12566" max="12566" width="2.85546875" style="60" customWidth="1"/>
    <col min="12567" max="12567" width="13.7109375" style="60" customWidth="1"/>
    <col min="12568" max="12568" width="2.85546875" style="60" customWidth="1"/>
    <col min="12569" max="12569" width="2" style="60" customWidth="1"/>
    <col min="12570" max="12570" width="8.85546875" style="60" customWidth="1"/>
    <col min="12571" max="12571" width="15.42578125" style="60" customWidth="1"/>
    <col min="12572" max="12574" width="8.85546875" style="60"/>
    <col min="12575" max="12575" width="15.42578125" style="60" customWidth="1"/>
    <col min="12576" max="12577" width="8.85546875" style="60"/>
    <col min="12578" max="12578" width="11.42578125" style="60" customWidth="1"/>
    <col min="12579" max="12579" width="15.42578125" style="60" customWidth="1"/>
    <col min="12580" max="12805" width="8.85546875" style="60"/>
    <col min="12806" max="12806" width="1.7109375" style="60" customWidth="1"/>
    <col min="12807" max="12807" width="27.85546875" style="60" customWidth="1"/>
    <col min="12808" max="12808" width="22.42578125" style="60" customWidth="1"/>
    <col min="12809" max="12809" width="2.5703125" style="60" customWidth="1"/>
    <col min="12810" max="12810" width="2.85546875" style="60" customWidth="1"/>
    <col min="12811" max="12811" width="13.7109375" style="60" customWidth="1"/>
    <col min="12812" max="12812" width="2.85546875" style="60" customWidth="1"/>
    <col min="12813" max="12813" width="4.28515625" style="60" customWidth="1"/>
    <col min="12814" max="12814" width="2.85546875" style="60" customWidth="1"/>
    <col min="12815" max="12815" width="13.7109375" style="60" customWidth="1"/>
    <col min="12816" max="12816" width="2.85546875" style="60" customWidth="1"/>
    <col min="12817" max="12817" width="4.28515625" style="60" customWidth="1"/>
    <col min="12818" max="12818" width="2.85546875" style="60" customWidth="1"/>
    <col min="12819" max="12819" width="13.7109375" style="60" customWidth="1"/>
    <col min="12820" max="12820" width="2.85546875" style="60" customWidth="1"/>
    <col min="12821" max="12821" width="4.28515625" style="60" customWidth="1"/>
    <col min="12822" max="12822" width="2.85546875" style="60" customWidth="1"/>
    <col min="12823" max="12823" width="13.7109375" style="60" customWidth="1"/>
    <col min="12824" max="12824" width="2.85546875" style="60" customWidth="1"/>
    <col min="12825" max="12825" width="2" style="60" customWidth="1"/>
    <col min="12826" max="12826" width="8.85546875" style="60" customWidth="1"/>
    <col min="12827" max="12827" width="15.42578125" style="60" customWidth="1"/>
    <col min="12828" max="12830" width="8.85546875" style="60"/>
    <col min="12831" max="12831" width="15.42578125" style="60" customWidth="1"/>
    <col min="12832" max="12833" width="8.85546875" style="60"/>
    <col min="12834" max="12834" width="11.42578125" style="60" customWidth="1"/>
    <col min="12835" max="12835" width="15.42578125" style="60" customWidth="1"/>
    <col min="12836" max="13061" width="8.85546875" style="60"/>
    <col min="13062" max="13062" width="1.7109375" style="60" customWidth="1"/>
    <col min="13063" max="13063" width="27.85546875" style="60" customWidth="1"/>
    <col min="13064" max="13064" width="22.42578125" style="60" customWidth="1"/>
    <col min="13065" max="13065" width="2.5703125" style="60" customWidth="1"/>
    <col min="13066" max="13066" width="2.85546875" style="60" customWidth="1"/>
    <col min="13067" max="13067" width="13.7109375" style="60" customWidth="1"/>
    <col min="13068" max="13068" width="2.85546875" style="60" customWidth="1"/>
    <col min="13069" max="13069" width="4.28515625" style="60" customWidth="1"/>
    <col min="13070" max="13070" width="2.85546875" style="60" customWidth="1"/>
    <col min="13071" max="13071" width="13.7109375" style="60" customWidth="1"/>
    <col min="13072" max="13072" width="2.85546875" style="60" customWidth="1"/>
    <col min="13073" max="13073" width="4.28515625" style="60" customWidth="1"/>
    <col min="13074" max="13074" width="2.85546875" style="60" customWidth="1"/>
    <col min="13075" max="13075" width="13.7109375" style="60" customWidth="1"/>
    <col min="13076" max="13076" width="2.85546875" style="60" customWidth="1"/>
    <col min="13077" max="13077" width="4.28515625" style="60" customWidth="1"/>
    <col min="13078" max="13078" width="2.85546875" style="60" customWidth="1"/>
    <col min="13079" max="13079" width="13.7109375" style="60" customWidth="1"/>
    <col min="13080" max="13080" width="2.85546875" style="60" customWidth="1"/>
    <col min="13081" max="13081" width="2" style="60" customWidth="1"/>
    <col min="13082" max="13082" width="8.85546875" style="60" customWidth="1"/>
    <col min="13083" max="13083" width="15.42578125" style="60" customWidth="1"/>
    <col min="13084" max="13086" width="8.85546875" style="60"/>
    <col min="13087" max="13087" width="15.42578125" style="60" customWidth="1"/>
    <col min="13088" max="13089" width="8.85546875" style="60"/>
    <col min="13090" max="13090" width="11.42578125" style="60" customWidth="1"/>
    <col min="13091" max="13091" width="15.42578125" style="60" customWidth="1"/>
    <col min="13092" max="13317" width="8.85546875" style="60"/>
    <col min="13318" max="13318" width="1.7109375" style="60" customWidth="1"/>
    <col min="13319" max="13319" width="27.85546875" style="60" customWidth="1"/>
    <col min="13320" max="13320" width="22.42578125" style="60" customWidth="1"/>
    <col min="13321" max="13321" width="2.5703125" style="60" customWidth="1"/>
    <col min="13322" max="13322" width="2.85546875" style="60" customWidth="1"/>
    <col min="13323" max="13323" width="13.7109375" style="60" customWidth="1"/>
    <col min="13324" max="13324" width="2.85546875" style="60" customWidth="1"/>
    <col min="13325" max="13325" width="4.28515625" style="60" customWidth="1"/>
    <col min="13326" max="13326" width="2.85546875" style="60" customWidth="1"/>
    <col min="13327" max="13327" width="13.7109375" style="60" customWidth="1"/>
    <col min="13328" max="13328" width="2.85546875" style="60" customWidth="1"/>
    <col min="13329" max="13329" width="4.28515625" style="60" customWidth="1"/>
    <col min="13330" max="13330" width="2.85546875" style="60" customWidth="1"/>
    <col min="13331" max="13331" width="13.7109375" style="60" customWidth="1"/>
    <col min="13332" max="13332" width="2.85546875" style="60" customWidth="1"/>
    <col min="13333" max="13333" width="4.28515625" style="60" customWidth="1"/>
    <col min="13334" max="13334" width="2.85546875" style="60" customWidth="1"/>
    <col min="13335" max="13335" width="13.7109375" style="60" customWidth="1"/>
    <col min="13336" max="13336" width="2.85546875" style="60" customWidth="1"/>
    <col min="13337" max="13337" width="2" style="60" customWidth="1"/>
    <col min="13338" max="13338" width="8.85546875" style="60" customWidth="1"/>
    <col min="13339" max="13339" width="15.42578125" style="60" customWidth="1"/>
    <col min="13340" max="13342" width="8.85546875" style="60"/>
    <col min="13343" max="13343" width="15.42578125" style="60" customWidth="1"/>
    <col min="13344" max="13345" width="8.85546875" style="60"/>
    <col min="13346" max="13346" width="11.42578125" style="60" customWidth="1"/>
    <col min="13347" max="13347" width="15.42578125" style="60" customWidth="1"/>
    <col min="13348" max="13573" width="8.85546875" style="60"/>
    <col min="13574" max="13574" width="1.7109375" style="60" customWidth="1"/>
    <col min="13575" max="13575" width="27.85546875" style="60" customWidth="1"/>
    <col min="13576" max="13576" width="22.42578125" style="60" customWidth="1"/>
    <col min="13577" max="13577" width="2.5703125" style="60" customWidth="1"/>
    <col min="13578" max="13578" width="2.85546875" style="60" customWidth="1"/>
    <col min="13579" max="13579" width="13.7109375" style="60" customWidth="1"/>
    <col min="13580" max="13580" width="2.85546875" style="60" customWidth="1"/>
    <col min="13581" max="13581" width="4.28515625" style="60" customWidth="1"/>
    <col min="13582" max="13582" width="2.85546875" style="60" customWidth="1"/>
    <col min="13583" max="13583" width="13.7109375" style="60" customWidth="1"/>
    <col min="13584" max="13584" width="2.85546875" style="60" customWidth="1"/>
    <col min="13585" max="13585" width="4.28515625" style="60" customWidth="1"/>
    <col min="13586" max="13586" width="2.85546875" style="60" customWidth="1"/>
    <col min="13587" max="13587" width="13.7109375" style="60" customWidth="1"/>
    <col min="13588" max="13588" width="2.85546875" style="60" customWidth="1"/>
    <col min="13589" max="13589" width="4.28515625" style="60" customWidth="1"/>
    <col min="13590" max="13590" width="2.85546875" style="60" customWidth="1"/>
    <col min="13591" max="13591" width="13.7109375" style="60" customWidth="1"/>
    <col min="13592" max="13592" width="2.85546875" style="60" customWidth="1"/>
    <col min="13593" max="13593" width="2" style="60" customWidth="1"/>
    <col min="13594" max="13594" width="8.85546875" style="60" customWidth="1"/>
    <col min="13595" max="13595" width="15.42578125" style="60" customWidth="1"/>
    <col min="13596" max="13598" width="8.85546875" style="60"/>
    <col min="13599" max="13599" width="15.42578125" style="60" customWidth="1"/>
    <col min="13600" max="13601" width="8.85546875" style="60"/>
    <col min="13602" max="13602" width="11.42578125" style="60" customWidth="1"/>
    <col min="13603" max="13603" width="15.42578125" style="60" customWidth="1"/>
    <col min="13604" max="13829" width="8.85546875" style="60"/>
    <col min="13830" max="13830" width="1.7109375" style="60" customWidth="1"/>
    <col min="13831" max="13831" width="27.85546875" style="60" customWidth="1"/>
    <col min="13832" max="13832" width="22.42578125" style="60" customWidth="1"/>
    <col min="13833" max="13833" width="2.5703125" style="60" customWidth="1"/>
    <col min="13834" max="13834" width="2.85546875" style="60" customWidth="1"/>
    <col min="13835" max="13835" width="13.7109375" style="60" customWidth="1"/>
    <col min="13836" max="13836" width="2.85546875" style="60" customWidth="1"/>
    <col min="13837" max="13837" width="4.28515625" style="60" customWidth="1"/>
    <col min="13838" max="13838" width="2.85546875" style="60" customWidth="1"/>
    <col min="13839" max="13839" width="13.7109375" style="60" customWidth="1"/>
    <col min="13840" max="13840" width="2.85546875" style="60" customWidth="1"/>
    <col min="13841" max="13841" width="4.28515625" style="60" customWidth="1"/>
    <col min="13842" max="13842" width="2.85546875" style="60" customWidth="1"/>
    <col min="13843" max="13843" width="13.7109375" style="60" customWidth="1"/>
    <col min="13844" max="13844" width="2.85546875" style="60" customWidth="1"/>
    <col min="13845" max="13845" width="4.28515625" style="60" customWidth="1"/>
    <col min="13846" max="13846" width="2.85546875" style="60" customWidth="1"/>
    <col min="13847" max="13847" width="13.7109375" style="60" customWidth="1"/>
    <col min="13848" max="13848" width="2.85546875" style="60" customWidth="1"/>
    <col min="13849" max="13849" width="2" style="60" customWidth="1"/>
    <col min="13850" max="13850" width="8.85546875" style="60" customWidth="1"/>
    <col min="13851" max="13851" width="15.42578125" style="60" customWidth="1"/>
    <col min="13852" max="13854" width="8.85546875" style="60"/>
    <col min="13855" max="13855" width="15.42578125" style="60" customWidth="1"/>
    <col min="13856" max="13857" width="8.85546875" style="60"/>
    <col min="13858" max="13858" width="11.42578125" style="60" customWidth="1"/>
    <col min="13859" max="13859" width="15.42578125" style="60" customWidth="1"/>
    <col min="13860" max="14085" width="8.85546875" style="60"/>
    <col min="14086" max="14086" width="1.7109375" style="60" customWidth="1"/>
    <col min="14087" max="14087" width="27.85546875" style="60" customWidth="1"/>
    <col min="14088" max="14088" width="22.42578125" style="60" customWidth="1"/>
    <col min="14089" max="14089" width="2.5703125" style="60" customWidth="1"/>
    <col min="14090" max="14090" width="2.85546875" style="60" customWidth="1"/>
    <col min="14091" max="14091" width="13.7109375" style="60" customWidth="1"/>
    <col min="14092" max="14092" width="2.85546875" style="60" customWidth="1"/>
    <col min="14093" max="14093" width="4.28515625" style="60" customWidth="1"/>
    <col min="14094" max="14094" width="2.85546875" style="60" customWidth="1"/>
    <col min="14095" max="14095" width="13.7109375" style="60" customWidth="1"/>
    <col min="14096" max="14096" width="2.85546875" style="60" customWidth="1"/>
    <col min="14097" max="14097" width="4.28515625" style="60" customWidth="1"/>
    <col min="14098" max="14098" width="2.85546875" style="60" customWidth="1"/>
    <col min="14099" max="14099" width="13.7109375" style="60" customWidth="1"/>
    <col min="14100" max="14100" width="2.85546875" style="60" customWidth="1"/>
    <col min="14101" max="14101" width="4.28515625" style="60" customWidth="1"/>
    <col min="14102" max="14102" width="2.85546875" style="60" customWidth="1"/>
    <col min="14103" max="14103" width="13.7109375" style="60" customWidth="1"/>
    <col min="14104" max="14104" width="2.85546875" style="60" customWidth="1"/>
    <col min="14105" max="14105" width="2" style="60" customWidth="1"/>
    <col min="14106" max="14106" width="8.85546875" style="60" customWidth="1"/>
    <col min="14107" max="14107" width="15.42578125" style="60" customWidth="1"/>
    <col min="14108" max="14110" width="8.85546875" style="60"/>
    <col min="14111" max="14111" width="15.42578125" style="60" customWidth="1"/>
    <col min="14112" max="14113" width="8.85546875" style="60"/>
    <col min="14114" max="14114" width="11.42578125" style="60" customWidth="1"/>
    <col min="14115" max="14115" width="15.42578125" style="60" customWidth="1"/>
    <col min="14116" max="14341" width="8.85546875" style="60"/>
    <col min="14342" max="14342" width="1.7109375" style="60" customWidth="1"/>
    <col min="14343" max="14343" width="27.85546875" style="60" customWidth="1"/>
    <col min="14344" max="14344" width="22.42578125" style="60" customWidth="1"/>
    <col min="14345" max="14345" width="2.5703125" style="60" customWidth="1"/>
    <col min="14346" max="14346" width="2.85546875" style="60" customWidth="1"/>
    <col min="14347" max="14347" width="13.7109375" style="60" customWidth="1"/>
    <col min="14348" max="14348" width="2.85546875" style="60" customWidth="1"/>
    <col min="14349" max="14349" width="4.28515625" style="60" customWidth="1"/>
    <col min="14350" max="14350" width="2.85546875" style="60" customWidth="1"/>
    <col min="14351" max="14351" width="13.7109375" style="60" customWidth="1"/>
    <col min="14352" max="14352" width="2.85546875" style="60" customWidth="1"/>
    <col min="14353" max="14353" width="4.28515625" style="60" customWidth="1"/>
    <col min="14354" max="14354" width="2.85546875" style="60" customWidth="1"/>
    <col min="14355" max="14355" width="13.7109375" style="60" customWidth="1"/>
    <col min="14356" max="14356" width="2.85546875" style="60" customWidth="1"/>
    <col min="14357" max="14357" width="4.28515625" style="60" customWidth="1"/>
    <col min="14358" max="14358" width="2.85546875" style="60" customWidth="1"/>
    <col min="14359" max="14359" width="13.7109375" style="60" customWidth="1"/>
    <col min="14360" max="14360" width="2.85546875" style="60" customWidth="1"/>
    <col min="14361" max="14361" width="2" style="60" customWidth="1"/>
    <col min="14362" max="14362" width="8.85546875" style="60" customWidth="1"/>
    <col min="14363" max="14363" width="15.42578125" style="60" customWidth="1"/>
    <col min="14364" max="14366" width="8.85546875" style="60"/>
    <col min="14367" max="14367" width="15.42578125" style="60" customWidth="1"/>
    <col min="14368" max="14369" width="8.85546875" style="60"/>
    <col min="14370" max="14370" width="11.42578125" style="60" customWidth="1"/>
    <col min="14371" max="14371" width="15.42578125" style="60" customWidth="1"/>
    <col min="14372" max="14597" width="8.85546875" style="60"/>
    <col min="14598" max="14598" width="1.7109375" style="60" customWidth="1"/>
    <col min="14599" max="14599" width="27.85546875" style="60" customWidth="1"/>
    <col min="14600" max="14600" width="22.42578125" style="60" customWidth="1"/>
    <col min="14601" max="14601" width="2.5703125" style="60" customWidth="1"/>
    <col min="14602" max="14602" width="2.85546875" style="60" customWidth="1"/>
    <col min="14603" max="14603" width="13.7109375" style="60" customWidth="1"/>
    <col min="14604" max="14604" width="2.85546875" style="60" customWidth="1"/>
    <col min="14605" max="14605" width="4.28515625" style="60" customWidth="1"/>
    <col min="14606" max="14606" width="2.85546875" style="60" customWidth="1"/>
    <col min="14607" max="14607" width="13.7109375" style="60" customWidth="1"/>
    <col min="14608" max="14608" width="2.85546875" style="60" customWidth="1"/>
    <col min="14609" max="14609" width="4.28515625" style="60" customWidth="1"/>
    <col min="14610" max="14610" width="2.85546875" style="60" customWidth="1"/>
    <col min="14611" max="14611" width="13.7109375" style="60" customWidth="1"/>
    <col min="14612" max="14612" width="2.85546875" style="60" customWidth="1"/>
    <col min="14613" max="14613" width="4.28515625" style="60" customWidth="1"/>
    <col min="14614" max="14614" width="2.85546875" style="60" customWidth="1"/>
    <col min="14615" max="14615" width="13.7109375" style="60" customWidth="1"/>
    <col min="14616" max="14616" width="2.85546875" style="60" customWidth="1"/>
    <col min="14617" max="14617" width="2" style="60" customWidth="1"/>
    <col min="14618" max="14618" width="8.85546875" style="60" customWidth="1"/>
    <col min="14619" max="14619" width="15.42578125" style="60" customWidth="1"/>
    <col min="14620" max="14622" width="8.85546875" style="60"/>
    <col min="14623" max="14623" width="15.42578125" style="60" customWidth="1"/>
    <col min="14624" max="14625" width="8.85546875" style="60"/>
    <col min="14626" max="14626" width="11.42578125" style="60" customWidth="1"/>
    <col min="14627" max="14627" width="15.42578125" style="60" customWidth="1"/>
    <col min="14628" max="14853" width="8.85546875" style="60"/>
    <col min="14854" max="14854" width="1.7109375" style="60" customWidth="1"/>
    <col min="14855" max="14855" width="27.85546875" style="60" customWidth="1"/>
    <col min="14856" max="14856" width="22.42578125" style="60" customWidth="1"/>
    <col min="14857" max="14857" width="2.5703125" style="60" customWidth="1"/>
    <col min="14858" max="14858" width="2.85546875" style="60" customWidth="1"/>
    <col min="14859" max="14859" width="13.7109375" style="60" customWidth="1"/>
    <col min="14860" max="14860" width="2.85546875" style="60" customWidth="1"/>
    <col min="14861" max="14861" width="4.28515625" style="60" customWidth="1"/>
    <col min="14862" max="14862" width="2.85546875" style="60" customWidth="1"/>
    <col min="14863" max="14863" width="13.7109375" style="60" customWidth="1"/>
    <col min="14864" max="14864" width="2.85546875" style="60" customWidth="1"/>
    <col min="14865" max="14865" width="4.28515625" style="60" customWidth="1"/>
    <col min="14866" max="14866" width="2.85546875" style="60" customWidth="1"/>
    <col min="14867" max="14867" width="13.7109375" style="60" customWidth="1"/>
    <col min="14868" max="14868" width="2.85546875" style="60" customWidth="1"/>
    <col min="14869" max="14869" width="4.28515625" style="60" customWidth="1"/>
    <col min="14870" max="14870" width="2.85546875" style="60" customWidth="1"/>
    <col min="14871" max="14871" width="13.7109375" style="60" customWidth="1"/>
    <col min="14872" max="14872" width="2.85546875" style="60" customWidth="1"/>
    <col min="14873" max="14873" width="2" style="60" customWidth="1"/>
    <col min="14874" max="14874" width="8.85546875" style="60" customWidth="1"/>
    <col min="14875" max="14875" width="15.42578125" style="60" customWidth="1"/>
    <col min="14876" max="14878" width="8.85546875" style="60"/>
    <col min="14879" max="14879" width="15.42578125" style="60" customWidth="1"/>
    <col min="14880" max="14881" width="8.85546875" style="60"/>
    <col min="14882" max="14882" width="11.42578125" style="60" customWidth="1"/>
    <col min="14883" max="14883" width="15.42578125" style="60" customWidth="1"/>
    <col min="14884" max="15109" width="8.85546875" style="60"/>
    <col min="15110" max="15110" width="1.7109375" style="60" customWidth="1"/>
    <col min="15111" max="15111" width="27.85546875" style="60" customWidth="1"/>
    <col min="15112" max="15112" width="22.42578125" style="60" customWidth="1"/>
    <col min="15113" max="15113" width="2.5703125" style="60" customWidth="1"/>
    <col min="15114" max="15114" width="2.85546875" style="60" customWidth="1"/>
    <col min="15115" max="15115" width="13.7109375" style="60" customWidth="1"/>
    <col min="15116" max="15116" width="2.85546875" style="60" customWidth="1"/>
    <col min="15117" max="15117" width="4.28515625" style="60" customWidth="1"/>
    <col min="15118" max="15118" width="2.85546875" style="60" customWidth="1"/>
    <col min="15119" max="15119" width="13.7109375" style="60" customWidth="1"/>
    <col min="15120" max="15120" width="2.85546875" style="60" customWidth="1"/>
    <col min="15121" max="15121" width="4.28515625" style="60" customWidth="1"/>
    <col min="15122" max="15122" width="2.85546875" style="60" customWidth="1"/>
    <col min="15123" max="15123" width="13.7109375" style="60" customWidth="1"/>
    <col min="15124" max="15124" width="2.85546875" style="60" customWidth="1"/>
    <col min="15125" max="15125" width="4.28515625" style="60" customWidth="1"/>
    <col min="15126" max="15126" width="2.85546875" style="60" customWidth="1"/>
    <col min="15127" max="15127" width="13.7109375" style="60" customWidth="1"/>
    <col min="15128" max="15128" width="2.85546875" style="60" customWidth="1"/>
    <col min="15129" max="15129" width="2" style="60" customWidth="1"/>
    <col min="15130" max="15130" width="8.85546875" style="60" customWidth="1"/>
    <col min="15131" max="15131" width="15.42578125" style="60" customWidth="1"/>
    <col min="15132" max="15134" width="8.85546875" style="60"/>
    <col min="15135" max="15135" width="15.42578125" style="60" customWidth="1"/>
    <col min="15136" max="15137" width="8.85546875" style="60"/>
    <col min="15138" max="15138" width="11.42578125" style="60" customWidth="1"/>
    <col min="15139" max="15139" width="15.42578125" style="60" customWidth="1"/>
    <col min="15140" max="15365" width="8.85546875" style="60"/>
    <col min="15366" max="15366" width="1.7109375" style="60" customWidth="1"/>
    <col min="15367" max="15367" width="27.85546875" style="60" customWidth="1"/>
    <col min="15368" max="15368" width="22.42578125" style="60" customWidth="1"/>
    <col min="15369" max="15369" width="2.5703125" style="60" customWidth="1"/>
    <col min="15370" max="15370" width="2.85546875" style="60" customWidth="1"/>
    <col min="15371" max="15371" width="13.7109375" style="60" customWidth="1"/>
    <col min="15372" max="15372" width="2.85546875" style="60" customWidth="1"/>
    <col min="15373" max="15373" width="4.28515625" style="60" customWidth="1"/>
    <col min="15374" max="15374" width="2.85546875" style="60" customWidth="1"/>
    <col min="15375" max="15375" width="13.7109375" style="60" customWidth="1"/>
    <col min="15376" max="15376" width="2.85546875" style="60" customWidth="1"/>
    <col min="15377" max="15377" width="4.28515625" style="60" customWidth="1"/>
    <col min="15378" max="15378" width="2.85546875" style="60" customWidth="1"/>
    <col min="15379" max="15379" width="13.7109375" style="60" customWidth="1"/>
    <col min="15380" max="15380" width="2.85546875" style="60" customWidth="1"/>
    <col min="15381" max="15381" width="4.28515625" style="60" customWidth="1"/>
    <col min="15382" max="15382" width="2.85546875" style="60" customWidth="1"/>
    <col min="15383" max="15383" width="13.7109375" style="60" customWidth="1"/>
    <col min="15384" max="15384" width="2.85546875" style="60" customWidth="1"/>
    <col min="15385" max="15385" width="2" style="60" customWidth="1"/>
    <col min="15386" max="15386" width="8.85546875" style="60" customWidth="1"/>
    <col min="15387" max="15387" width="15.42578125" style="60" customWidth="1"/>
    <col min="15388" max="15390" width="8.85546875" style="60"/>
    <col min="15391" max="15391" width="15.42578125" style="60" customWidth="1"/>
    <col min="15392" max="15393" width="8.85546875" style="60"/>
    <col min="15394" max="15394" width="11.42578125" style="60" customWidth="1"/>
    <col min="15395" max="15395" width="15.42578125" style="60" customWidth="1"/>
    <col min="15396" max="15621" width="8.85546875" style="60"/>
    <col min="15622" max="15622" width="1.7109375" style="60" customWidth="1"/>
    <col min="15623" max="15623" width="27.85546875" style="60" customWidth="1"/>
    <col min="15624" max="15624" width="22.42578125" style="60" customWidth="1"/>
    <col min="15625" max="15625" width="2.5703125" style="60" customWidth="1"/>
    <col min="15626" max="15626" width="2.85546875" style="60" customWidth="1"/>
    <col min="15627" max="15627" width="13.7109375" style="60" customWidth="1"/>
    <col min="15628" max="15628" width="2.85546875" style="60" customWidth="1"/>
    <col min="15629" max="15629" width="4.28515625" style="60" customWidth="1"/>
    <col min="15630" max="15630" width="2.85546875" style="60" customWidth="1"/>
    <col min="15631" max="15631" width="13.7109375" style="60" customWidth="1"/>
    <col min="15632" max="15632" width="2.85546875" style="60" customWidth="1"/>
    <col min="15633" max="15633" width="4.28515625" style="60" customWidth="1"/>
    <col min="15634" max="15634" width="2.85546875" style="60" customWidth="1"/>
    <col min="15635" max="15635" width="13.7109375" style="60" customWidth="1"/>
    <col min="15636" max="15636" width="2.85546875" style="60" customWidth="1"/>
    <col min="15637" max="15637" width="4.28515625" style="60" customWidth="1"/>
    <col min="15638" max="15638" width="2.85546875" style="60" customWidth="1"/>
    <col min="15639" max="15639" width="13.7109375" style="60" customWidth="1"/>
    <col min="15640" max="15640" width="2.85546875" style="60" customWidth="1"/>
    <col min="15641" max="15641" width="2" style="60" customWidth="1"/>
    <col min="15642" max="15642" width="8.85546875" style="60" customWidth="1"/>
    <col min="15643" max="15643" width="15.42578125" style="60" customWidth="1"/>
    <col min="15644" max="15646" width="8.85546875" style="60"/>
    <col min="15647" max="15647" width="15.42578125" style="60" customWidth="1"/>
    <col min="15648" max="15649" width="8.85546875" style="60"/>
    <col min="15650" max="15650" width="11.42578125" style="60" customWidth="1"/>
    <col min="15651" max="15651" width="15.42578125" style="60" customWidth="1"/>
    <col min="15652" max="15877" width="8.85546875" style="60"/>
    <col min="15878" max="15878" width="1.7109375" style="60" customWidth="1"/>
    <col min="15879" max="15879" width="27.85546875" style="60" customWidth="1"/>
    <col min="15880" max="15880" width="22.42578125" style="60" customWidth="1"/>
    <col min="15881" max="15881" width="2.5703125" style="60" customWidth="1"/>
    <col min="15882" max="15882" width="2.85546875" style="60" customWidth="1"/>
    <col min="15883" max="15883" width="13.7109375" style="60" customWidth="1"/>
    <col min="15884" max="15884" width="2.85546875" style="60" customWidth="1"/>
    <col min="15885" max="15885" width="4.28515625" style="60" customWidth="1"/>
    <col min="15886" max="15886" width="2.85546875" style="60" customWidth="1"/>
    <col min="15887" max="15887" width="13.7109375" style="60" customWidth="1"/>
    <col min="15888" max="15888" width="2.85546875" style="60" customWidth="1"/>
    <col min="15889" max="15889" width="4.28515625" style="60" customWidth="1"/>
    <col min="15890" max="15890" width="2.85546875" style="60" customWidth="1"/>
    <col min="15891" max="15891" width="13.7109375" style="60" customWidth="1"/>
    <col min="15892" max="15892" width="2.85546875" style="60" customWidth="1"/>
    <col min="15893" max="15893" width="4.28515625" style="60" customWidth="1"/>
    <col min="15894" max="15894" width="2.85546875" style="60" customWidth="1"/>
    <col min="15895" max="15895" width="13.7109375" style="60" customWidth="1"/>
    <col min="15896" max="15896" width="2.85546875" style="60" customWidth="1"/>
    <col min="15897" max="15897" width="2" style="60" customWidth="1"/>
    <col min="15898" max="15898" width="8.85546875" style="60" customWidth="1"/>
    <col min="15899" max="15899" width="15.42578125" style="60" customWidth="1"/>
    <col min="15900" max="15902" width="8.85546875" style="60"/>
    <col min="15903" max="15903" width="15.42578125" style="60" customWidth="1"/>
    <col min="15904" max="15905" width="8.85546875" style="60"/>
    <col min="15906" max="15906" width="11.42578125" style="60" customWidth="1"/>
    <col min="15907" max="15907" width="15.42578125" style="60" customWidth="1"/>
    <col min="15908" max="16133" width="8.85546875" style="60"/>
    <col min="16134" max="16134" width="1.7109375" style="60" customWidth="1"/>
    <col min="16135" max="16135" width="27.85546875" style="60" customWidth="1"/>
    <col min="16136" max="16136" width="22.42578125" style="60" customWidth="1"/>
    <col min="16137" max="16137" width="2.5703125" style="60" customWidth="1"/>
    <col min="16138" max="16138" width="2.85546875" style="60" customWidth="1"/>
    <col min="16139" max="16139" width="13.7109375" style="60" customWidth="1"/>
    <col min="16140" max="16140" width="2.85546875" style="60" customWidth="1"/>
    <col min="16141" max="16141" width="4.28515625" style="60" customWidth="1"/>
    <col min="16142" max="16142" width="2.85546875" style="60" customWidth="1"/>
    <col min="16143" max="16143" width="13.7109375" style="60" customWidth="1"/>
    <col min="16144" max="16144" width="2.85546875" style="60" customWidth="1"/>
    <col min="16145" max="16145" width="4.28515625" style="60" customWidth="1"/>
    <col min="16146" max="16146" width="2.85546875" style="60" customWidth="1"/>
    <col min="16147" max="16147" width="13.7109375" style="60" customWidth="1"/>
    <col min="16148" max="16148" width="2.85546875" style="60" customWidth="1"/>
    <col min="16149" max="16149" width="4.28515625" style="60" customWidth="1"/>
    <col min="16150" max="16150" width="2.85546875" style="60" customWidth="1"/>
    <col min="16151" max="16151" width="13.7109375" style="60" customWidth="1"/>
    <col min="16152" max="16152" width="2.85546875" style="60" customWidth="1"/>
    <col min="16153" max="16153" width="2" style="60" customWidth="1"/>
    <col min="16154" max="16154" width="8.85546875" style="60" customWidth="1"/>
    <col min="16155" max="16155" width="15.42578125" style="60" customWidth="1"/>
    <col min="16156" max="16158" width="8.85546875" style="60"/>
    <col min="16159" max="16159" width="15.42578125" style="60" customWidth="1"/>
    <col min="16160" max="16161" width="8.85546875" style="60"/>
    <col min="16162" max="16162" width="11.42578125" style="60" customWidth="1"/>
    <col min="16163" max="16163" width="15.42578125" style="60" customWidth="1"/>
    <col min="16164" max="16384" width="8.85546875" style="60"/>
  </cols>
  <sheetData>
    <row r="1" spans="2:51" s="252" customFormat="1" ht="14.25" customHeight="1" thickBot="1">
      <c r="C1" s="253"/>
      <c r="D1" s="253"/>
      <c r="E1" s="253"/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3"/>
      <c r="AR1" s="255" t="s">
        <v>0</v>
      </c>
      <c r="AS1" s="255"/>
      <c r="AT1" s="255"/>
      <c r="AU1" s="255"/>
      <c r="AV1" s="255"/>
      <c r="AW1" s="255"/>
      <c r="AX1" s="255"/>
      <c r="AY1" s="255"/>
    </row>
    <row r="2" spans="2:51" ht="14.25" customHeight="1" thickBot="1">
      <c r="B2" s="237"/>
      <c r="C2" s="238" t="s">
        <v>1</v>
      </c>
      <c r="D2" s="239"/>
      <c r="E2" s="238"/>
      <c r="F2" s="238"/>
      <c r="G2" s="239" t="s">
        <v>2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8"/>
      <c r="Y2" s="240"/>
      <c r="AR2" s="255" t="s">
        <v>3</v>
      </c>
      <c r="AS2" s="255"/>
      <c r="AT2" s="255"/>
      <c r="AU2" s="255"/>
      <c r="AV2" s="255"/>
      <c r="AW2" s="255"/>
      <c r="AX2" s="255"/>
      <c r="AY2" s="255"/>
    </row>
    <row r="3" spans="2:51" ht="14.25" customHeight="1" thickBot="1">
      <c r="B3" s="135"/>
      <c r="C3" s="57" t="s">
        <v>4</v>
      </c>
      <c r="D3" s="241"/>
      <c r="E3" s="132"/>
      <c r="F3" s="336" t="s">
        <v>5</v>
      </c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8"/>
      <c r="Y3" s="136"/>
      <c r="AR3" s="255"/>
      <c r="AS3" s="255"/>
      <c r="AT3" s="255"/>
      <c r="AU3" s="255"/>
      <c r="AV3" s="255"/>
      <c r="AW3" s="255"/>
      <c r="AX3" s="255"/>
      <c r="AY3" s="255"/>
    </row>
    <row r="4" spans="2:51" ht="14.25" customHeight="1" thickBot="1">
      <c r="B4" s="135"/>
      <c r="C4" s="242" t="s">
        <v>6</v>
      </c>
      <c r="D4" s="243" t="s">
        <v>7</v>
      </c>
      <c r="E4" s="132"/>
      <c r="F4" s="244"/>
      <c r="G4" s="245" t="s">
        <v>8</v>
      </c>
      <c r="H4" s="245"/>
      <c r="I4" s="339" t="s">
        <v>9</v>
      </c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244"/>
      <c r="Y4" s="136"/>
      <c r="AR4" s="255"/>
      <c r="AS4" s="255"/>
      <c r="AT4" s="255"/>
      <c r="AU4" s="255"/>
      <c r="AV4" s="255"/>
      <c r="AW4" s="255"/>
      <c r="AX4" s="255"/>
      <c r="AY4" s="255"/>
    </row>
    <row r="5" spans="2:51" ht="15.75" customHeight="1" thickBot="1">
      <c r="B5" s="135"/>
      <c r="C5" s="42" t="s">
        <v>10</v>
      </c>
      <c r="D5" s="171">
        <v>2</v>
      </c>
      <c r="E5" s="246"/>
      <c r="F5" s="342">
        <v>25580</v>
      </c>
      <c r="G5" s="343"/>
      <c r="H5" s="340" t="str">
        <f>IFERROR(VLOOKUP(F5,db_crebolijst_all!A3:S498,17),"1")</f>
        <v>Dierverzorging 23214 (Medewerker dierverzorging)</v>
      </c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1"/>
      <c r="Y5" s="136"/>
      <c r="AA5" s="256"/>
      <c r="AB5" s="256"/>
      <c r="AC5" s="257" t="s">
        <v>11</v>
      </c>
      <c r="AD5" s="258"/>
      <c r="AE5" s="258"/>
      <c r="AF5" s="258"/>
      <c r="AR5" s="255"/>
      <c r="AS5" s="255"/>
      <c r="AT5" s="255"/>
      <c r="AU5" s="255"/>
      <c r="AV5" s="255"/>
      <c r="AW5" s="255"/>
      <c r="AX5" s="255"/>
      <c r="AY5" s="255"/>
    </row>
    <row r="6" spans="2:51" ht="14.25" customHeight="1" thickBot="1">
      <c r="B6" s="135"/>
      <c r="C6" s="247" t="s">
        <v>12</v>
      </c>
      <c r="D6" s="248" t="s">
        <v>13</v>
      </c>
      <c r="E6" s="132"/>
      <c r="F6" s="132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132"/>
      <c r="Y6" s="136"/>
      <c r="AA6" s="258"/>
      <c r="AB6" s="258"/>
      <c r="AC6" s="258"/>
      <c r="AD6" s="258"/>
      <c r="AE6" s="258"/>
      <c r="AF6" s="258"/>
      <c r="AR6" s="255"/>
      <c r="AS6" s="255"/>
      <c r="AT6" s="259" t="s">
        <v>14</v>
      </c>
      <c r="AU6" s="259" t="s">
        <v>15</v>
      </c>
      <c r="AV6" s="259" t="s">
        <v>16</v>
      </c>
      <c r="AW6" s="259" t="s">
        <v>16</v>
      </c>
      <c r="AX6" s="259" t="s">
        <v>17</v>
      </c>
      <c r="AY6" s="259" t="s">
        <v>18</v>
      </c>
    </row>
    <row r="7" spans="2:51" ht="15.75" customHeight="1" thickBot="1">
      <c r="B7" s="135"/>
      <c r="C7" s="140" t="s">
        <v>19</v>
      </c>
      <c r="D7" s="316">
        <f>IFERROR(VLOOKUP(F5,db_crebolijst_all!A3:Q498,db_crebolijst_all!J1),"gcg")</f>
        <v>2</v>
      </c>
      <c r="E7" s="246"/>
      <c r="F7" s="324" t="s">
        <v>20</v>
      </c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6"/>
      <c r="Y7" s="136"/>
      <c r="AR7" s="255" t="str">
        <f>CONCATENATE(C7,";",D5+AS10)</f>
        <v>BOL;2</v>
      </c>
      <c r="AS7" s="385" t="s">
        <v>21</v>
      </c>
      <c r="AT7" s="386">
        <f>VLOOKUP($AR$7,db_duur!$B$2:$J$11,4)</f>
        <v>700</v>
      </c>
      <c r="AU7" s="386"/>
      <c r="AV7" s="386"/>
      <c r="AW7" s="386"/>
      <c r="AX7" s="386"/>
      <c r="AY7" s="387">
        <f>VLOOKUP($AR$7,db_duur!$B$2:$J$11,5)</f>
        <v>1250</v>
      </c>
    </row>
    <row r="8" spans="2:51" ht="14.25" customHeight="1" thickBot="1">
      <c r="B8" s="135"/>
      <c r="C8" s="134"/>
      <c r="D8" s="131"/>
      <c r="E8" s="132"/>
      <c r="F8" s="132"/>
      <c r="G8" s="250"/>
      <c r="H8" s="250"/>
      <c r="I8" s="250"/>
      <c r="J8" s="251"/>
      <c r="K8" s="251"/>
      <c r="L8" s="251"/>
      <c r="M8" s="250"/>
      <c r="N8" s="251"/>
      <c r="O8" s="251"/>
      <c r="P8" s="251"/>
      <c r="Q8" s="250"/>
      <c r="R8" s="251"/>
      <c r="S8" s="251"/>
      <c r="T8" s="251"/>
      <c r="U8" s="250"/>
      <c r="V8" s="250"/>
      <c r="W8" s="250"/>
      <c r="X8" s="132"/>
      <c r="Y8" s="136"/>
      <c r="AR8" s="255"/>
      <c r="AS8" s="385" t="s">
        <v>22</v>
      </c>
      <c r="AT8" s="386">
        <f>VLOOKUP($AR$7,db_duur!$B$2:$J$11,6)</f>
        <v>0</v>
      </c>
      <c r="AU8" s="386"/>
      <c r="AV8" s="386"/>
      <c r="AW8" s="386"/>
      <c r="AX8" s="386"/>
      <c r="AY8" s="387">
        <f>VLOOKUP($AR$7,db_duur!$B$2:$J$11,7)</f>
        <v>450</v>
      </c>
    </row>
    <row r="9" spans="2:51" ht="21.75" customHeight="1" thickBot="1">
      <c r="B9" s="135"/>
      <c r="C9" s="134" t="s">
        <v>23</v>
      </c>
      <c r="D9" s="131"/>
      <c r="E9" s="132"/>
      <c r="F9" s="324" t="s">
        <v>24</v>
      </c>
      <c r="G9" s="325"/>
      <c r="H9" s="347"/>
      <c r="I9" s="128"/>
      <c r="J9" s="344" t="s">
        <v>25</v>
      </c>
      <c r="K9" s="345"/>
      <c r="L9" s="346"/>
      <c r="M9" s="128"/>
      <c r="N9" s="344" t="s">
        <v>26</v>
      </c>
      <c r="O9" s="345"/>
      <c r="P9" s="346"/>
      <c r="Q9" s="129"/>
      <c r="R9" s="344" t="s">
        <v>27</v>
      </c>
      <c r="S9" s="345"/>
      <c r="T9" s="346"/>
      <c r="U9" s="129"/>
      <c r="V9" s="324" t="s">
        <v>28</v>
      </c>
      <c r="W9" s="325"/>
      <c r="X9" s="326"/>
      <c r="Y9" s="136"/>
      <c r="AR9" s="255"/>
      <c r="AS9" s="255"/>
      <c r="AT9" s="259"/>
      <c r="AU9" s="259"/>
      <c r="AV9" s="259"/>
      <c r="AW9" s="259"/>
      <c r="AX9" s="259"/>
      <c r="AY9" s="259">
        <f>VLOOKUP($AR$7,db_duur!$B$2:$J$11,9)</f>
        <v>2000</v>
      </c>
    </row>
    <row r="10" spans="2:51" ht="18.75" customHeight="1" thickBot="1">
      <c r="B10" s="135"/>
      <c r="C10" s="52">
        <v>7.0000000000000007E-2</v>
      </c>
      <c r="D10" s="128" t="s">
        <v>21</v>
      </c>
      <c r="E10" s="131"/>
      <c r="F10" s="132"/>
      <c r="G10" s="388">
        <v>700</v>
      </c>
      <c r="H10" s="130">
        <f>IFERROR(IF(G10&lt;(AT7),"!",0),"gcg")</f>
        <v>0</v>
      </c>
      <c r="I10" s="128"/>
      <c r="J10" s="128"/>
      <c r="K10" s="172">
        <v>550</v>
      </c>
      <c r="L10" s="128"/>
      <c r="M10" s="128"/>
      <c r="N10" s="128"/>
      <c r="O10" s="172">
        <v>0</v>
      </c>
      <c r="P10" s="128"/>
      <c r="Q10" s="128"/>
      <c r="R10" s="128"/>
      <c r="S10" s="172">
        <v>0</v>
      </c>
      <c r="T10" s="128"/>
      <c r="U10" s="128"/>
      <c r="V10" s="128" t="s">
        <v>29</v>
      </c>
      <c r="W10" s="58">
        <f>IF(VALUE($D$5)=1,G10,IF(VALUE($D$5)=2,SUM($G10:$K10),IF(VALUE($D$5)=3,SUM($G10:$O10),SUM($G10:$S10))))</f>
        <v>1250</v>
      </c>
      <c r="X10" s="127" t="str">
        <f>IFERROR(IF(W10&lt;AY7,"!",""),AC5)</f>
        <v/>
      </c>
      <c r="Y10" s="136"/>
    </row>
    <row r="11" spans="2:51" ht="18.75" customHeight="1" thickBot="1">
      <c r="B11" s="135"/>
      <c r="C11" s="236">
        <v>0</v>
      </c>
      <c r="D11" s="128" t="s">
        <v>22</v>
      </c>
      <c r="E11" s="131"/>
      <c r="F11" s="132"/>
      <c r="G11" s="388">
        <v>300</v>
      </c>
      <c r="H11" s="130">
        <f>IFERROR(IF(G11&lt;(AT8),"!",0),"gcg")</f>
        <v>0</v>
      </c>
      <c r="I11" s="128"/>
      <c r="J11" s="128"/>
      <c r="K11" s="172">
        <v>450</v>
      </c>
      <c r="L11" s="128"/>
      <c r="M11" s="128"/>
      <c r="N11" s="128"/>
      <c r="O11" s="172">
        <v>0</v>
      </c>
      <c r="P11" s="128"/>
      <c r="Q11" s="128"/>
      <c r="R11" s="128"/>
      <c r="S11" s="172">
        <v>0</v>
      </c>
      <c r="T11" s="128"/>
      <c r="U11" s="128"/>
      <c r="V11" s="128" t="s">
        <v>29</v>
      </c>
      <c r="W11" s="59">
        <f t="shared" ref="W11:W12" si="0">IF(VALUE($D$5)=1,G11,IF(VALUE($D$5)=2,SUM($G11:$K11),IF(VALUE($D$5)=3,SUM($G11:$O11),SUM($G11:$S11))))</f>
        <v>750</v>
      </c>
      <c r="X11" s="127" t="str">
        <f>IFERROR(IF(W11&lt;AY8,"!",""),AC5)</f>
        <v/>
      </c>
      <c r="Y11" s="136"/>
    </row>
    <row r="12" spans="2:51" ht="18.75" customHeight="1" thickBot="1">
      <c r="B12" s="135"/>
      <c r="C12" s="132"/>
      <c r="D12" s="128" t="s">
        <v>28</v>
      </c>
      <c r="E12" s="133"/>
      <c r="F12" s="132"/>
      <c r="G12" s="389">
        <f>SUM(G10:G11)</f>
        <v>1000</v>
      </c>
      <c r="H12" s="128"/>
      <c r="I12" s="128"/>
      <c r="J12" s="128"/>
      <c r="K12" s="59">
        <f>SUM(K10:K11)</f>
        <v>1000</v>
      </c>
      <c r="L12" s="128"/>
      <c r="M12" s="128"/>
      <c r="N12" s="128"/>
      <c r="O12" s="59">
        <f>SUM(O10:O11)</f>
        <v>0</v>
      </c>
      <c r="P12" s="128"/>
      <c r="Q12" s="128"/>
      <c r="R12" s="128"/>
      <c r="S12" s="59">
        <f>SUM(S10:S11)</f>
        <v>0</v>
      </c>
      <c r="T12" s="128"/>
      <c r="U12" s="128"/>
      <c r="V12" s="128" t="s">
        <v>29</v>
      </c>
      <c r="W12" s="58">
        <f t="shared" si="0"/>
        <v>2000</v>
      </c>
      <c r="X12" s="127" t="str">
        <f>IFERROR(IF(W12&lt;AY9,"!",""),AC5)</f>
        <v/>
      </c>
      <c r="Y12" s="136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R12" s="261"/>
      <c r="AS12" s="262"/>
    </row>
    <row r="13" spans="2:51" ht="41.25" customHeight="1" thickBot="1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0"/>
    </row>
    <row r="14" spans="2:51" ht="14.25" customHeight="1" thickBot="1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5" customHeight="1" thickBot="1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5" thickBot="1">
      <c r="B16" s="65"/>
      <c r="C16" s="66"/>
      <c r="D16" s="66"/>
      <c r="E16" s="66"/>
      <c r="F16" s="324" t="s">
        <v>24</v>
      </c>
      <c r="G16" s="325"/>
      <c r="H16" s="326"/>
      <c r="I16" s="67"/>
      <c r="J16" s="324" t="s">
        <v>25</v>
      </c>
      <c r="K16" s="325"/>
      <c r="L16" s="326"/>
      <c r="M16" s="67"/>
      <c r="N16" s="324" t="s">
        <v>26</v>
      </c>
      <c r="O16" s="325"/>
      <c r="P16" s="326"/>
      <c r="Q16" s="68"/>
      <c r="R16" s="324" t="s">
        <v>27</v>
      </c>
      <c r="S16" s="325"/>
      <c r="T16" s="326"/>
      <c r="U16" s="68"/>
      <c r="V16" s="324" t="s">
        <v>28</v>
      </c>
      <c r="W16" s="325"/>
      <c r="X16" s="326"/>
      <c r="Y16" s="69"/>
      <c r="AR16" s="260"/>
      <c r="AS16" s="260"/>
    </row>
    <row r="17" spans="2:25" ht="10.15" customHeight="1" thickBot="1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>
      <c r="B18" s="65"/>
      <c r="C18" s="327" t="s">
        <v>21</v>
      </c>
      <c r="D18" s="71"/>
      <c r="F18" s="330">
        <f>IFERROR(W10*(1+$C$10),AC5)</f>
        <v>1337.5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2"/>
      <c r="Y18" s="69"/>
    </row>
    <row r="19" spans="2:25" ht="10.15" customHeight="1" thickBot="1">
      <c r="B19" s="65"/>
      <c r="C19" s="328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5" customHeight="1">
      <c r="B20" s="65"/>
      <c r="C20" s="328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>
      <c r="B21" s="65"/>
      <c r="C21" s="328"/>
      <c r="D21" s="67" t="s">
        <v>30</v>
      </c>
      <c r="E21" s="76"/>
      <c r="F21" s="77"/>
      <c r="G21" s="263">
        <f>G10*(1+$C$10)</f>
        <v>749</v>
      </c>
      <c r="H21" s="79"/>
      <c r="I21" s="68"/>
      <c r="J21" s="80"/>
      <c r="K21" s="263">
        <f>K10*(1+$C$10)</f>
        <v>588.5</v>
      </c>
      <c r="L21" s="79"/>
      <c r="M21" s="68"/>
      <c r="N21" s="80"/>
      <c r="O21" s="263">
        <f>O10*(1+$C$10)</f>
        <v>0</v>
      </c>
      <c r="P21" s="79"/>
      <c r="Q21" s="68"/>
      <c r="R21" s="80"/>
      <c r="S21" s="26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1337.5</v>
      </c>
      <c r="X21" s="79"/>
      <c r="Y21" s="69"/>
    </row>
    <row r="22" spans="2:25" ht="10.15" customHeight="1">
      <c r="B22" s="65"/>
      <c r="C22" s="328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>
      <c r="B23" s="65"/>
      <c r="C23" s="328"/>
      <c r="D23" s="68" t="s">
        <v>31</v>
      </c>
      <c r="E23" s="82"/>
      <c r="F23" s="83"/>
      <c r="G23" s="263">
        <f>Opleidingsplan!L96+Opleidingsplan!J96</f>
        <v>721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5" customHeight="1">
      <c r="B24" s="65"/>
      <c r="C24" s="328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>
      <c r="B25" s="65"/>
      <c r="C25" s="328"/>
      <c r="D25" s="68" t="s">
        <v>32</v>
      </c>
      <c r="E25" s="66"/>
      <c r="F25" s="81"/>
      <c r="G25" s="68"/>
      <c r="H25" s="79"/>
      <c r="I25" s="68"/>
      <c r="J25" s="80"/>
      <c r="K25" s="263">
        <f>Opleidingsplan!AL96+Opleidingsplan!AJ96</f>
        <v>577.5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5" customHeight="1">
      <c r="B26" s="65"/>
      <c r="C26" s="328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>
      <c r="B27" s="65"/>
      <c r="C27" s="328"/>
      <c r="D27" s="68" t="s">
        <v>33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3">
        <f>Opleidingsplan!BK96</f>
        <v>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5" customHeight="1">
      <c r="B28" s="65"/>
      <c r="C28" s="328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>
      <c r="B29" s="65"/>
      <c r="C29" s="328"/>
      <c r="D29" s="68" t="s">
        <v>34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3">
        <f>Opleidingsplan!CJ96</f>
        <v>0</v>
      </c>
      <c r="T29" s="79"/>
      <c r="U29" s="68"/>
      <c r="V29" s="80"/>
      <c r="W29" s="78">
        <f>+G23+K25+O27+S29</f>
        <v>1298.5</v>
      </c>
      <c r="X29" s="79"/>
      <c r="Y29" s="69"/>
    </row>
    <row r="30" spans="2:25" ht="10.15" customHeight="1">
      <c r="B30" s="65"/>
      <c r="C30" s="328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>
      <c r="B31" s="65"/>
      <c r="C31" s="328"/>
      <c r="D31" s="67" t="s">
        <v>28</v>
      </c>
      <c r="E31" s="76"/>
      <c r="F31" s="81"/>
      <c r="G31" s="264">
        <f>+G23-G21</f>
        <v>-28</v>
      </c>
      <c r="H31" s="79"/>
      <c r="I31" s="68"/>
      <c r="J31" s="80"/>
      <c r="K31" s="264">
        <f>+K25-K21</f>
        <v>-11</v>
      </c>
      <c r="L31" s="79"/>
      <c r="M31" s="68"/>
      <c r="N31" s="80"/>
      <c r="O31" s="264">
        <f>+O27-O21</f>
        <v>0</v>
      </c>
      <c r="P31" s="79"/>
      <c r="Q31" s="68"/>
      <c r="R31" s="80"/>
      <c r="S31" s="264">
        <f>+S29-S21</f>
        <v>0</v>
      </c>
      <c r="T31" s="79"/>
      <c r="U31" s="68"/>
      <c r="V31" s="80"/>
      <c r="W31" s="78">
        <f>+W29-W21</f>
        <v>-39</v>
      </c>
      <c r="X31" s="79"/>
      <c r="Y31" s="69"/>
    </row>
    <row r="32" spans="2:25" ht="10.15" customHeight="1" thickBot="1">
      <c r="B32" s="65"/>
      <c r="C32" s="329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5" customHeight="1" thickBot="1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>
      <c r="B34" s="65"/>
      <c r="C34" s="327" t="s">
        <v>22</v>
      </c>
      <c r="D34" s="71"/>
      <c r="F34" s="330">
        <f>W11*(1+$C$11)</f>
        <v>750</v>
      </c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2"/>
      <c r="Y34" s="69"/>
    </row>
    <row r="35" spans="2:25" ht="10.15" customHeight="1" thickBot="1">
      <c r="B35" s="65"/>
      <c r="C35" s="328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5" customHeight="1">
      <c r="B36" s="65"/>
      <c r="C36" s="328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>
      <c r="B37" s="65"/>
      <c r="C37" s="328"/>
      <c r="D37" s="67" t="s">
        <v>30</v>
      </c>
      <c r="E37" s="76"/>
      <c r="F37" s="77"/>
      <c r="G37" s="263">
        <f>G11*(1+$C$11)</f>
        <v>300</v>
      </c>
      <c r="H37" s="69"/>
      <c r="I37" s="70"/>
      <c r="J37" s="81"/>
      <c r="K37" s="263">
        <f>K11*(1+$C$11)</f>
        <v>450</v>
      </c>
      <c r="L37" s="79"/>
      <c r="M37" s="68"/>
      <c r="N37" s="80"/>
      <c r="O37" s="263">
        <f>O11*(1+$C$11)</f>
        <v>0</v>
      </c>
      <c r="P37" s="79"/>
      <c r="Q37" s="68"/>
      <c r="R37" s="80"/>
      <c r="S37" s="26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750</v>
      </c>
      <c r="X37" s="79"/>
      <c r="Y37" s="69"/>
    </row>
    <row r="38" spans="2:25" ht="10.15" customHeight="1">
      <c r="B38" s="65"/>
      <c r="C38" s="328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>
      <c r="B39" s="65"/>
      <c r="C39" s="328"/>
      <c r="D39" s="68" t="s">
        <v>31</v>
      </c>
      <c r="E39" s="82"/>
      <c r="F39" s="83"/>
      <c r="G39" s="263">
        <f>Opleidingsplan!K96</f>
        <v>368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5" customHeight="1">
      <c r="B40" s="65"/>
      <c r="C40" s="328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>
      <c r="B41" s="65"/>
      <c r="C41" s="328"/>
      <c r="D41" s="68" t="s">
        <v>32</v>
      </c>
      <c r="E41" s="66"/>
      <c r="F41" s="81"/>
      <c r="G41" s="68"/>
      <c r="H41" s="79"/>
      <c r="I41" s="68"/>
      <c r="J41" s="80"/>
      <c r="K41" s="263">
        <f>Opleidingsplan!AK96</f>
        <v>560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5" customHeight="1">
      <c r="B42" s="65"/>
      <c r="C42" s="328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>
      <c r="B43" s="65"/>
      <c r="C43" s="328"/>
      <c r="D43" s="68" t="s">
        <v>33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3">
        <f>Opleidingsplan!BL96</f>
        <v>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5" customHeight="1">
      <c r="B44" s="65"/>
      <c r="C44" s="328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>
      <c r="B45" s="65"/>
      <c r="C45" s="328"/>
      <c r="D45" s="68" t="s">
        <v>34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3">
        <f>Opleidingsplan!CK96</f>
        <v>0</v>
      </c>
      <c r="T45" s="79"/>
      <c r="U45" s="68"/>
      <c r="V45" s="80"/>
      <c r="W45" s="78">
        <f>+G39+K41+O43+S45</f>
        <v>928</v>
      </c>
      <c r="X45" s="79"/>
      <c r="Y45" s="69"/>
    </row>
    <row r="46" spans="2:25" ht="10.15" customHeight="1">
      <c r="B46" s="65"/>
      <c r="C46" s="328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>
      <c r="B47" s="65"/>
      <c r="C47" s="328"/>
      <c r="D47" s="67" t="s">
        <v>28</v>
      </c>
      <c r="E47" s="76"/>
      <c r="F47" s="81"/>
      <c r="G47" s="264">
        <f>+G39-G37</f>
        <v>68</v>
      </c>
      <c r="H47" s="79"/>
      <c r="I47" s="68"/>
      <c r="J47" s="80"/>
      <c r="K47" s="264">
        <f>+K41-K37</f>
        <v>110</v>
      </c>
      <c r="L47" s="79"/>
      <c r="M47" s="68"/>
      <c r="N47" s="80"/>
      <c r="O47" s="264">
        <f>+O43-O37</f>
        <v>0</v>
      </c>
      <c r="P47" s="79"/>
      <c r="Q47" s="68"/>
      <c r="R47" s="80"/>
      <c r="S47" s="264">
        <f>+S45-S37</f>
        <v>0</v>
      </c>
      <c r="T47" s="79"/>
      <c r="U47" s="68"/>
      <c r="V47" s="80"/>
      <c r="W47" s="78">
        <f>(G47+K47+O47+S47)</f>
        <v>178</v>
      </c>
      <c r="X47" s="79"/>
      <c r="Y47" s="69"/>
    </row>
    <row r="48" spans="2:25" ht="10.15" customHeight="1" thickBot="1">
      <c r="B48" s="65"/>
      <c r="C48" s="329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5" customHeight="1" thickBot="1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>
      <c r="B50" s="65"/>
      <c r="C50" s="318" t="s">
        <v>28</v>
      </c>
      <c r="D50" s="71"/>
      <c r="E50" s="66"/>
      <c r="F50" s="321">
        <f>F18+F34+W12-W11-W10</f>
        <v>2087.5</v>
      </c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3"/>
      <c r="Y50" s="69"/>
    </row>
    <row r="51" spans="1:125" ht="10.15" customHeight="1" thickBot="1">
      <c r="B51" s="65"/>
      <c r="C51" s="319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5" customHeight="1">
      <c r="B52" s="65"/>
      <c r="C52" s="319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>
      <c r="B53" s="65"/>
      <c r="C53" s="319"/>
      <c r="D53" s="67" t="s">
        <v>30</v>
      </c>
      <c r="E53" s="76"/>
      <c r="F53" s="77"/>
      <c r="G53" s="263">
        <f>+G21+G37</f>
        <v>1049</v>
      </c>
      <c r="H53" s="69"/>
      <c r="I53" s="70"/>
      <c r="J53" s="81"/>
      <c r="K53" s="263">
        <f>+K21+K37</f>
        <v>1038.5</v>
      </c>
      <c r="L53" s="79"/>
      <c r="M53" s="68"/>
      <c r="N53" s="80"/>
      <c r="O53" s="263">
        <f>+O21+O37</f>
        <v>0</v>
      </c>
      <c r="P53" s="79"/>
      <c r="Q53" s="68"/>
      <c r="R53" s="80"/>
      <c r="S53" s="26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2087.5</v>
      </c>
      <c r="X53" s="93"/>
      <c r="Y53" s="69"/>
      <c r="AP53" s="260"/>
    </row>
    <row r="54" spans="1:125" ht="10.15" customHeight="1">
      <c r="B54" s="65"/>
      <c r="C54" s="319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0"/>
    </row>
    <row r="55" spans="1:125" ht="14.25" customHeight="1">
      <c r="B55" s="65"/>
      <c r="C55" s="319"/>
      <c r="D55" s="67" t="s">
        <v>21</v>
      </c>
      <c r="E55" s="76"/>
      <c r="F55" s="77"/>
      <c r="G55" s="263">
        <f>G23</f>
        <v>721</v>
      </c>
      <c r="H55" s="79"/>
      <c r="I55" s="68"/>
      <c r="J55" s="80"/>
      <c r="K55" s="263">
        <f>K25</f>
        <v>577.5</v>
      </c>
      <c r="L55" s="79"/>
      <c r="M55" s="68"/>
      <c r="N55" s="80"/>
      <c r="O55" s="263">
        <f>O27</f>
        <v>0</v>
      </c>
      <c r="P55" s="79"/>
      <c r="Q55" s="68"/>
      <c r="R55" s="80"/>
      <c r="S55" s="26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1298.5</v>
      </c>
      <c r="X55" s="93"/>
      <c r="Y55" s="69"/>
    </row>
    <row r="56" spans="1:125" ht="14.25" customHeight="1">
      <c r="B56" s="65"/>
      <c r="C56" s="319"/>
      <c r="D56" s="67" t="s">
        <v>22</v>
      </c>
      <c r="E56" s="76"/>
      <c r="F56" s="77"/>
      <c r="G56" s="263">
        <f>G39</f>
        <v>368</v>
      </c>
      <c r="H56" s="79"/>
      <c r="I56" s="68"/>
      <c r="J56" s="80"/>
      <c r="K56" s="263">
        <f>K41</f>
        <v>560</v>
      </c>
      <c r="L56" s="79"/>
      <c r="M56" s="68"/>
      <c r="N56" s="80"/>
      <c r="O56" s="263">
        <f>O43</f>
        <v>0</v>
      </c>
      <c r="P56" s="79"/>
      <c r="Q56" s="68"/>
      <c r="R56" s="80"/>
      <c r="S56" s="26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928</v>
      </c>
      <c r="X56" s="93"/>
      <c r="Y56" s="69"/>
    </row>
    <row r="57" spans="1:125" s="265" customFormat="1" ht="14.25" customHeight="1">
      <c r="A57" s="258"/>
      <c r="B57" s="96"/>
      <c r="C57" s="319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0.41679766449584549</v>
      </c>
      <c r="X57" s="106"/>
      <c r="Y57" s="107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</row>
    <row r="58" spans="1:125" ht="14.25" customHeight="1">
      <c r="B58" s="65"/>
      <c r="C58" s="319"/>
      <c r="D58" s="67" t="s">
        <v>28</v>
      </c>
      <c r="E58" s="76"/>
      <c r="F58" s="81"/>
      <c r="G58" s="263">
        <f>+G55+G56</f>
        <v>1089</v>
      </c>
      <c r="H58" s="69"/>
      <c r="I58" s="70"/>
      <c r="J58" s="81"/>
      <c r="K58" s="263">
        <f>+K55+K56</f>
        <v>1137.5</v>
      </c>
      <c r="L58" s="79"/>
      <c r="M58" s="68"/>
      <c r="N58" s="80"/>
      <c r="O58" s="263">
        <f>+O55+O56</f>
        <v>0</v>
      </c>
      <c r="P58" s="79"/>
      <c r="Q58" s="68"/>
      <c r="R58" s="80"/>
      <c r="S58" s="26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2226.5</v>
      </c>
      <c r="X58" s="93"/>
      <c r="Y58" s="69"/>
    </row>
    <row r="59" spans="1:125" ht="10.15" customHeight="1">
      <c r="B59" s="65"/>
      <c r="C59" s="319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15" customHeight="1">
      <c r="B60" s="65"/>
      <c r="C60" s="319"/>
      <c r="D60" s="109" t="s">
        <v>35</v>
      </c>
      <c r="E60" s="76"/>
      <c r="F60" s="81"/>
      <c r="G60" s="264">
        <f>(G56+G55)-G53</f>
        <v>40</v>
      </c>
      <c r="H60" s="69"/>
      <c r="I60" s="70"/>
      <c r="J60" s="81"/>
      <c r="K60" s="264">
        <f>(K56+K55)-K53</f>
        <v>99</v>
      </c>
      <c r="L60" s="79"/>
      <c r="M60" s="68"/>
      <c r="N60" s="80"/>
      <c r="O60" s="264">
        <f>(O56+O55)-O53</f>
        <v>0</v>
      </c>
      <c r="P60" s="79"/>
      <c r="Q60" s="68"/>
      <c r="R60" s="80"/>
      <c r="S60" s="264">
        <f>(S56+S55)-S53</f>
        <v>0</v>
      </c>
      <c r="T60" s="79"/>
      <c r="U60" s="68"/>
      <c r="V60" s="80"/>
      <c r="W60" s="187">
        <f>IF(VALUE($D$5)=1,G60,IF(VALUE($D$5)=2,SUM($G60:$K60),IF(VALUE($D$5)=3,SUM($G60:$O60),SUM($G60:$S60))))</f>
        <v>139</v>
      </c>
      <c r="X60" s="93"/>
      <c r="Y60" s="69"/>
    </row>
    <row r="61" spans="1:125" ht="10.15" customHeight="1">
      <c r="B61" s="65"/>
      <c r="C61" s="319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>
      <c r="B62" s="65"/>
      <c r="C62" s="319"/>
      <c r="D62" s="109" t="s">
        <v>36</v>
      </c>
      <c r="E62" s="76"/>
      <c r="F62" s="81"/>
      <c r="G62" s="264">
        <f>G55+G56-((G21/(1+$C$10))+(G37/(1+$C$11)))</f>
        <v>89</v>
      </c>
      <c r="H62" s="69"/>
      <c r="I62" s="70"/>
      <c r="J62" s="81"/>
      <c r="K62" s="264">
        <f>K55+K56-((K21/(1+$C$10))+(K37/(1+$C$11)))</f>
        <v>137.5</v>
      </c>
      <c r="L62" s="79"/>
      <c r="M62" s="68"/>
      <c r="N62" s="80"/>
      <c r="O62" s="264">
        <f>O55+O56-((O21/(1+$C$10))+(O37/(1+$C$11)))</f>
        <v>0</v>
      </c>
      <c r="P62" s="79"/>
      <c r="Q62" s="68"/>
      <c r="R62" s="80"/>
      <c r="S62" s="264">
        <f>S55+S56-((S21/(1+$C$10))+(S37/(1+$C$11)))</f>
        <v>0</v>
      </c>
      <c r="T62" s="79"/>
      <c r="U62" s="68"/>
      <c r="V62" s="80"/>
      <c r="W62" s="187">
        <f>IF(VALUE($D$5)=1,G62,IF(VALUE($D$5)=2,SUM($G62:$K62),IF(VALUE($D$5)=3,SUM($G62:$O62),SUM($G62:$S62))))</f>
        <v>226.5</v>
      </c>
      <c r="X62" s="93"/>
      <c r="Y62" s="69"/>
    </row>
    <row r="63" spans="1:125" ht="10.15" customHeight="1" thickBot="1">
      <c r="B63" s="65"/>
      <c r="C63" s="320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5" customHeight="1" thickBot="1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>
      <c r="C65" s="265" t="s">
        <v>37</v>
      </c>
    </row>
    <row r="66" spans="3:23" ht="14.45">
      <c r="C66" s="235" t="s">
        <v>38</v>
      </c>
      <c r="D66" s="56"/>
      <c r="E66" s="55"/>
      <c r="F66" s="55"/>
      <c r="G66" s="55"/>
      <c r="H66" s="55"/>
      <c r="I66" s="55"/>
      <c r="J66" s="56"/>
      <c r="K66" s="333" t="e">
        <f>#REF!</f>
        <v>#REF!</v>
      </c>
      <c r="L66" s="333"/>
      <c r="M66" s="333"/>
      <c r="N66" s="333"/>
      <c r="O66" s="333"/>
    </row>
    <row r="67" spans="3:23" ht="14.45">
      <c r="C67" s="235" t="s">
        <v>39</v>
      </c>
      <c r="D67" s="56"/>
      <c r="E67" s="55"/>
      <c r="F67" s="55"/>
      <c r="G67" s="55"/>
      <c r="H67" s="55"/>
      <c r="I67" s="55"/>
      <c r="J67" s="56"/>
      <c r="K67" s="334" t="e">
        <f>#REF!</f>
        <v>#REF!</v>
      </c>
      <c r="L67" s="334"/>
      <c r="M67" s="334"/>
      <c r="N67" s="334"/>
      <c r="O67" s="334"/>
    </row>
    <row r="68" spans="3:23" ht="14.45">
      <c r="C68" s="235" t="s">
        <v>40</v>
      </c>
      <c r="D68" s="56"/>
      <c r="E68" s="55"/>
      <c r="F68" s="55"/>
      <c r="G68" s="55"/>
      <c r="H68" s="55"/>
      <c r="I68" s="55"/>
      <c r="J68" s="56"/>
      <c r="K68" s="335" t="e">
        <f>#REF!</f>
        <v>#REF!</v>
      </c>
      <c r="L68" s="335"/>
      <c r="M68" s="335"/>
      <c r="N68" s="335"/>
      <c r="O68" s="335"/>
    </row>
    <row r="69" spans="3:23" s="252" customFormat="1"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</row>
    <row r="70" spans="3:23" s="252" customFormat="1"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</row>
    <row r="71" spans="3:23" s="252" customFormat="1"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</row>
    <row r="72" spans="3:23" s="252" customFormat="1"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</row>
    <row r="73" spans="3:23" s="252" customFormat="1"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</row>
    <row r="74" spans="3:23" s="252" customFormat="1"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</row>
    <row r="75" spans="3:23" s="252" customFormat="1"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</row>
    <row r="76" spans="3:23" s="252" customFormat="1"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</row>
    <row r="77" spans="3:23" s="252" customFormat="1"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</row>
    <row r="78" spans="3:23" s="252" customFormat="1"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</row>
    <row r="79" spans="3:23" s="252" customFormat="1"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</row>
    <row r="80" spans="3:23" s="252" customFormat="1"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</row>
    <row r="81" spans="7:23" s="252" customFormat="1"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</row>
    <row r="82" spans="7:23" s="252" customFormat="1"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</row>
    <row r="83" spans="7:23" s="252" customFormat="1"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</row>
    <row r="84" spans="7:23" s="252" customFormat="1"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</row>
    <row r="85" spans="7:23" s="252" customFormat="1"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</row>
    <row r="86" spans="7:23" s="252" customFormat="1"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</row>
    <row r="87" spans="7:23" s="252" customFormat="1"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</row>
    <row r="88" spans="7:23" s="252" customFormat="1"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</row>
    <row r="89" spans="7:23" s="252" customFormat="1"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</row>
    <row r="90" spans="7:23" s="252" customFormat="1"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</row>
    <row r="91" spans="7:23" s="252" customFormat="1"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</row>
    <row r="92" spans="7:23" s="252" customFormat="1"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</row>
    <row r="93" spans="7:23" s="252" customFormat="1"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</row>
    <row r="94" spans="7:23" s="252" customFormat="1"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</row>
    <row r="95" spans="7:23" s="252" customFormat="1"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</row>
    <row r="96" spans="7:23" s="252" customFormat="1"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</row>
    <row r="97" spans="7:23" s="252" customFormat="1"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</row>
    <row r="98" spans="7:23" s="252" customFormat="1"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</row>
    <row r="99" spans="7:23" s="252" customFormat="1"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</row>
    <row r="100" spans="7:23" s="252" customFormat="1"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</row>
    <row r="101" spans="7:23" s="252" customFormat="1"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</row>
    <row r="102" spans="7:23" s="252" customFormat="1"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</row>
    <row r="103" spans="7:23" s="252" customFormat="1"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</row>
    <row r="104" spans="7:23" s="252" customFormat="1"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</row>
    <row r="105" spans="7:23" s="252" customFormat="1"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</row>
    <row r="106" spans="7:23" s="252" customFormat="1"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</row>
    <row r="107" spans="7:23" s="252" customFormat="1"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</row>
    <row r="108" spans="7:23" s="252" customFormat="1"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</row>
    <row r="109" spans="7:23" s="252" customFormat="1"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</row>
    <row r="110" spans="7:23" s="252" customFormat="1"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</row>
    <row r="111" spans="7:23" s="252" customFormat="1"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</row>
    <row r="112" spans="7:23" s="252" customFormat="1"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</row>
    <row r="113" spans="7:23" s="252" customFormat="1"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</row>
    <row r="114" spans="7:23" s="252" customFormat="1"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</row>
    <row r="115" spans="7:23" s="252" customFormat="1"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</row>
    <row r="116" spans="7:23" s="252" customFormat="1"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</row>
    <row r="117" spans="7:23" s="252" customFormat="1"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</row>
    <row r="118" spans="7:23" s="252" customFormat="1"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</row>
    <row r="119" spans="7:23" s="252" customFormat="1"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</row>
    <row r="120" spans="7:23" s="252" customFormat="1"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</row>
    <row r="121" spans="7:23" s="252" customFormat="1"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</row>
    <row r="122" spans="7:23" s="252" customFormat="1"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</row>
    <row r="123" spans="7:23" s="252" customFormat="1"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</row>
    <row r="124" spans="7:23" s="252" customFormat="1"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</row>
    <row r="125" spans="7:23" s="252" customFormat="1"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</row>
    <row r="126" spans="7:23" s="252" customFormat="1"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</row>
    <row r="127" spans="7:23" s="252" customFormat="1"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</row>
    <row r="128" spans="7:23" s="252" customFormat="1"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</row>
    <row r="129" spans="7:23" s="252" customFormat="1"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</row>
    <row r="130" spans="7:23" s="252" customFormat="1"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</row>
    <row r="131" spans="7:23" s="252" customFormat="1"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</row>
    <row r="132" spans="7:23" s="252" customFormat="1"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</row>
    <row r="133" spans="7:23" s="252" customFormat="1"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</row>
    <row r="134" spans="7:23" s="252" customFormat="1"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</row>
    <row r="135" spans="7:23" s="252" customFormat="1"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</row>
    <row r="136" spans="7:23" s="252" customFormat="1"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</row>
    <row r="137" spans="7:23" s="252" customFormat="1"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</row>
    <row r="138" spans="7:23" s="252" customFormat="1"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</row>
    <row r="139" spans="7:23" s="252" customFormat="1"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</row>
    <row r="140" spans="7:23" s="252" customFormat="1"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</row>
    <row r="141" spans="7:23" s="252" customFormat="1"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</row>
    <row r="142" spans="7:23" s="252" customFormat="1"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</row>
    <row r="143" spans="7:23" s="252" customFormat="1"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</row>
    <row r="144" spans="7:23" s="252" customFormat="1"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</row>
    <row r="145" spans="7:23" s="252" customFormat="1"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</row>
    <row r="146" spans="7:23" s="252" customFormat="1"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</row>
    <row r="147" spans="7:23" s="252" customFormat="1"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</row>
    <row r="148" spans="7:23" s="252" customFormat="1"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</row>
    <row r="149" spans="7:23" s="252" customFormat="1"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</row>
    <row r="150" spans="7:23" s="252" customFormat="1"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</row>
    <row r="151" spans="7:23" s="252" customFormat="1"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</row>
    <row r="152" spans="7:23" s="252" customFormat="1"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</row>
    <row r="153" spans="7:23" s="252" customFormat="1"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</row>
    <row r="154" spans="7:23" s="252" customFormat="1"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</row>
    <row r="155" spans="7:23" s="252" customFormat="1"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</row>
    <row r="156" spans="7:23" s="252" customFormat="1"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</row>
    <row r="157" spans="7:23" s="252" customFormat="1"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</row>
    <row r="158" spans="7:23" s="252" customFormat="1"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</row>
    <row r="159" spans="7:23" s="252" customFormat="1"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</row>
    <row r="160" spans="7:23" s="252" customFormat="1"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</row>
    <row r="161" spans="7:23" s="252" customFormat="1"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</row>
    <row r="162" spans="7:23" s="252" customFormat="1"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</row>
    <row r="163" spans="7:23" s="252" customFormat="1"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</row>
    <row r="164" spans="7:23" s="252" customFormat="1"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</row>
    <row r="165" spans="7:23" s="252" customFormat="1"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</row>
    <row r="166" spans="7:23" s="252" customFormat="1"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</row>
    <row r="167" spans="7:23" s="252" customFormat="1"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</row>
    <row r="168" spans="7:23" s="252" customFormat="1"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</row>
    <row r="169" spans="7:23" s="252" customFormat="1"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</row>
    <row r="170" spans="7:23" s="252" customFormat="1"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</row>
    <row r="171" spans="7:23" s="252" customFormat="1"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</row>
    <row r="172" spans="7:23" s="252" customFormat="1"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</row>
    <row r="173" spans="7:23" s="252" customFormat="1"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</row>
    <row r="174" spans="7:23" s="252" customFormat="1"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</row>
    <row r="175" spans="7:23" s="252" customFormat="1"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</row>
    <row r="176" spans="7:23" s="252" customFormat="1"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</row>
    <row r="177" spans="7:23" s="252" customFormat="1"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</row>
    <row r="178" spans="7:23" s="252" customFormat="1"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</row>
    <row r="179" spans="7:23" s="252" customFormat="1"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</row>
    <row r="180" spans="7:23" s="252" customFormat="1"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</row>
    <row r="181" spans="7:23" s="252" customFormat="1"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</row>
    <row r="182" spans="7:23" s="252" customFormat="1"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</row>
    <row r="183" spans="7:23" s="252" customFormat="1"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</row>
    <row r="184" spans="7:23" s="252" customFormat="1"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</row>
    <row r="185" spans="7:23" s="252" customFormat="1"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</row>
    <row r="186" spans="7:23" s="252" customFormat="1"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</row>
    <row r="187" spans="7:23" s="252" customFormat="1"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</row>
    <row r="188" spans="7:23" s="252" customFormat="1"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</row>
    <row r="189" spans="7:23" s="252" customFormat="1"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</row>
    <row r="190" spans="7:23" s="252" customFormat="1"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</row>
    <row r="191" spans="7:23" s="252" customFormat="1"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</row>
    <row r="192" spans="7:23" s="252" customFormat="1"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</row>
    <row r="193" spans="7:23" s="252" customFormat="1"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</row>
    <row r="194" spans="7:23" s="252" customFormat="1"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</row>
    <row r="195" spans="7:23" s="252" customFormat="1"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</row>
    <row r="196" spans="7:23" s="252" customFormat="1"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</row>
    <row r="197" spans="7:23" s="252" customFormat="1"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</row>
    <row r="198" spans="7:23" s="252" customFormat="1"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</row>
    <row r="199" spans="7:23" s="252" customFormat="1"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</row>
    <row r="200" spans="7:23" s="252" customFormat="1"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</row>
    <row r="201" spans="7:23" s="252" customFormat="1"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</row>
    <row r="202" spans="7:23" s="252" customFormat="1"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</row>
    <row r="203" spans="7:23" s="252" customFormat="1"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</row>
    <row r="204" spans="7:23" s="252" customFormat="1"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</row>
    <row r="205" spans="7:23" s="252" customFormat="1"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</row>
    <row r="206" spans="7:23" s="252" customFormat="1"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</row>
    <row r="207" spans="7:23" s="252" customFormat="1"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</row>
    <row r="208" spans="7:23" s="252" customFormat="1"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</row>
    <row r="209" spans="7:23" s="252" customFormat="1"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</row>
    <row r="210" spans="7:23" s="252" customFormat="1"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</row>
    <row r="211" spans="7:23" s="252" customFormat="1"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</row>
    <row r="212" spans="7:23" s="252" customFormat="1"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</row>
    <row r="213" spans="7:23" s="252" customFormat="1"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</row>
    <row r="214" spans="7:23" s="252" customFormat="1"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</row>
    <row r="215" spans="7:23" s="252" customFormat="1"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</row>
    <row r="216" spans="7:23" s="252" customFormat="1"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</row>
    <row r="217" spans="7:23" s="252" customFormat="1"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</row>
    <row r="218" spans="7:23" s="252" customFormat="1"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</row>
    <row r="219" spans="7:23" s="252" customFormat="1"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</row>
    <row r="220" spans="7:23" s="252" customFormat="1"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</row>
    <row r="221" spans="7:23" s="252" customFormat="1"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</row>
    <row r="222" spans="7:23" s="252" customFormat="1"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</row>
    <row r="223" spans="7:23" s="252" customFormat="1"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</row>
    <row r="224" spans="7:23" s="252" customFormat="1"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</row>
    <row r="225" spans="7:23" s="252" customFormat="1"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</row>
    <row r="226" spans="7:23" s="252" customFormat="1"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</row>
    <row r="227" spans="7:23" s="252" customFormat="1"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</row>
    <row r="228" spans="7:23" s="252" customFormat="1"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</row>
    <row r="229" spans="7:23" s="252" customFormat="1"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</row>
    <row r="230" spans="7:23" s="252" customFormat="1"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</row>
    <row r="231" spans="7:23" s="252" customFormat="1"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</row>
    <row r="232" spans="7:23" s="252" customFormat="1"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</row>
    <row r="233" spans="7:23" s="252" customFormat="1"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</row>
    <row r="234" spans="7:23" s="252" customFormat="1"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</row>
    <row r="235" spans="7:23" s="269" customFormat="1"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</row>
    <row r="236" spans="7:23" s="269" customFormat="1"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</row>
    <row r="237" spans="7:23" s="269" customFormat="1"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</row>
    <row r="238" spans="7:23" s="269" customFormat="1"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</row>
    <row r="239" spans="7:23" s="269" customFormat="1"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</row>
    <row r="240" spans="7:23" s="269" customFormat="1"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</row>
    <row r="241" spans="7:23" s="269" customFormat="1"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</row>
    <row r="242" spans="7:23" s="269" customFormat="1"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</row>
    <row r="243" spans="7:23" s="269" customFormat="1"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</row>
    <row r="244" spans="7:23" s="269" customFormat="1"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</row>
    <row r="245" spans="7:23" s="269" customFormat="1"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</row>
    <row r="246" spans="7:23" s="269" customFormat="1"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</row>
    <row r="247" spans="7:23" s="269" customFormat="1"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</row>
    <row r="248" spans="7:23" s="269" customFormat="1"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</row>
    <row r="249" spans="7:23" s="269" customFormat="1"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</row>
    <row r="250" spans="7:23" s="269" customFormat="1"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</row>
    <row r="251" spans="7:23" s="269" customFormat="1"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</row>
    <row r="252" spans="7:23" s="269" customFormat="1"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</row>
    <row r="253" spans="7:23" s="269" customFormat="1"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</row>
    <row r="254" spans="7:23" s="269" customFormat="1"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</row>
    <row r="255" spans="7:23" s="269" customFormat="1"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</row>
    <row r="256" spans="7:23" s="269" customFormat="1"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</row>
    <row r="257" spans="7:23" s="269" customFormat="1"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</row>
    <row r="258" spans="7:23" s="269" customFormat="1"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</row>
    <row r="259" spans="7:23" s="269" customFormat="1"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</row>
    <row r="260" spans="7:23" s="269" customFormat="1"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</row>
    <row r="261" spans="7:23" s="269" customFormat="1"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</row>
    <row r="262" spans="7:23" s="269" customFormat="1"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</row>
    <row r="263" spans="7:23" s="269" customFormat="1"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</row>
    <row r="264" spans="7:23" s="269" customFormat="1"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</row>
    <row r="265" spans="7:23" s="269" customFormat="1"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</row>
    <row r="266" spans="7:23" s="269" customFormat="1"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</row>
    <row r="267" spans="7:23" s="269" customFormat="1"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</row>
    <row r="268" spans="7:23" s="269" customFormat="1"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</row>
    <row r="269" spans="7:23" s="269" customFormat="1"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</row>
    <row r="270" spans="7:23" s="269" customFormat="1"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</row>
    <row r="271" spans="7:23" s="269" customFormat="1"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</row>
    <row r="272" spans="7:23" s="269" customFormat="1"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</row>
    <row r="273" spans="7:23" s="269" customFormat="1"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</row>
    <row r="274" spans="7:23" s="269" customFormat="1"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</row>
    <row r="275" spans="7:23" s="269" customFormat="1"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</row>
    <row r="276" spans="7:23" s="269" customFormat="1"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</row>
    <row r="277" spans="7:23" s="269" customFormat="1"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</row>
    <row r="278" spans="7:23" s="269" customFormat="1"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</row>
    <row r="279" spans="7:23" s="269" customFormat="1"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</row>
    <row r="280" spans="7:23" s="269" customFormat="1"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</row>
    <row r="281" spans="7:23" s="269" customFormat="1"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</row>
    <row r="282" spans="7:23" s="271" customFormat="1"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</row>
    <row r="283" spans="7:23" s="271" customFormat="1"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</row>
    <row r="284" spans="7:23" s="271" customFormat="1"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</row>
    <row r="285" spans="7:23" s="271" customFormat="1"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</row>
    <row r="286" spans="7:23" s="271" customFormat="1"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</row>
    <row r="287" spans="7:23" s="271" customFormat="1"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</row>
    <row r="288" spans="7:23" s="271" customFormat="1"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</row>
    <row r="289" spans="7:23" s="271" customFormat="1"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</row>
    <row r="290" spans="7:23" s="271" customFormat="1"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</row>
    <row r="291" spans="7:23" s="271" customFormat="1"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</row>
    <row r="292" spans="7:23" s="271" customFormat="1"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</row>
    <row r="293" spans="7:23" s="271" customFormat="1"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</row>
    <row r="294" spans="7:23" s="271" customFormat="1"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</row>
    <row r="295" spans="7:23" s="271" customFormat="1"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</row>
    <row r="296" spans="7:23" s="271" customFormat="1"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</row>
    <row r="297" spans="7:23" s="271" customFormat="1"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</row>
    <row r="298" spans="7:23" s="271" customFormat="1"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</row>
    <row r="299" spans="7:23" s="271" customFormat="1"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</row>
    <row r="300" spans="7:23" s="271" customFormat="1"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</row>
    <row r="301" spans="7:23" s="271" customFormat="1"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</row>
    <row r="302" spans="7:23" s="271" customFormat="1"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</row>
    <row r="303" spans="7:23" s="271" customFormat="1"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</row>
    <row r="304" spans="7:23" s="271" customFormat="1"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</row>
    <row r="305" spans="7:23" s="271" customFormat="1"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</row>
    <row r="306" spans="7:23" s="271" customFormat="1"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</row>
    <row r="307" spans="7:23" s="271" customFormat="1"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</row>
    <row r="308" spans="7:23" s="271" customFormat="1"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</row>
    <row r="309" spans="7:23" s="271" customFormat="1"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</row>
    <row r="310" spans="7:23" s="271" customFormat="1"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</row>
    <row r="311" spans="7:23" s="271" customFormat="1"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</row>
    <row r="312" spans="7:23" s="271" customFormat="1"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</row>
    <row r="313" spans="7:23" s="271" customFormat="1"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</row>
    <row r="314" spans="7:23" s="271" customFormat="1"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</row>
    <row r="315" spans="7:23" s="271" customFormat="1"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</row>
    <row r="316" spans="7:23" s="271" customFormat="1"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</row>
    <row r="317" spans="7:23" s="271" customFormat="1"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</row>
    <row r="318" spans="7:23" s="271" customFormat="1"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</row>
    <row r="319" spans="7:23" s="271" customFormat="1"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</row>
    <row r="320" spans="7:23" s="271" customFormat="1"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</row>
    <row r="321" spans="7:23" s="271" customFormat="1"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</row>
    <row r="322" spans="7:23" s="271" customFormat="1"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</row>
    <row r="323" spans="7:23" s="271" customFormat="1"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</row>
    <row r="324" spans="7:23" s="271" customFormat="1"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</row>
    <row r="325" spans="7:23" s="271" customFormat="1"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</row>
    <row r="326" spans="7:23" s="271" customFormat="1"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</row>
    <row r="327" spans="7:23" s="271" customFormat="1"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</row>
    <row r="328" spans="7:23" s="271" customFormat="1"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</row>
    <row r="329" spans="7:23" s="271" customFormat="1"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</row>
    <row r="330" spans="7:23" s="271" customFormat="1"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</row>
    <row r="331" spans="7:23" s="271" customFormat="1"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</row>
    <row r="332" spans="7:23" s="271" customFormat="1"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</row>
    <row r="333" spans="7:23" s="271" customFormat="1"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</row>
    <row r="334" spans="7:23" s="271" customFormat="1"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</row>
    <row r="335" spans="7:23" s="271" customFormat="1"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</row>
    <row r="336" spans="7:23" s="271" customFormat="1"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</row>
    <row r="337" spans="7:23" s="271" customFormat="1"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</row>
    <row r="338" spans="7:23" s="271" customFormat="1"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</row>
    <row r="339" spans="7:23" s="271" customFormat="1"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</row>
    <row r="340" spans="7:23" s="271" customFormat="1"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</row>
    <row r="341" spans="7:23" s="271" customFormat="1"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</row>
    <row r="342" spans="7:23" s="271" customFormat="1"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</row>
    <row r="343" spans="7:23" s="271" customFormat="1"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</row>
    <row r="344" spans="7:23" s="271" customFormat="1"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</row>
    <row r="345" spans="7:23" s="271" customFormat="1"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</row>
    <row r="346" spans="7:23" s="271" customFormat="1"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</row>
    <row r="347" spans="7:23" s="271" customFormat="1"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</row>
    <row r="348" spans="7:23" s="271" customFormat="1"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</row>
    <row r="349" spans="7:23" s="271" customFormat="1"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</row>
    <row r="350" spans="7:23" s="271" customFormat="1"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</row>
    <row r="351" spans="7:23" s="271" customFormat="1"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</row>
    <row r="352" spans="7:23" s="271" customFormat="1"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</row>
    <row r="353" spans="7:23" s="271" customFormat="1"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</row>
    <row r="354" spans="7:23" s="271" customFormat="1"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</row>
    <row r="355" spans="7:23" s="271" customFormat="1"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</row>
    <row r="356" spans="7:23" s="271" customFormat="1"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</row>
    <row r="357" spans="7:23" s="271" customFormat="1"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</row>
    <row r="358" spans="7:23" s="271" customFormat="1"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</row>
    <row r="359" spans="7:23" s="271" customFormat="1"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</row>
    <row r="360" spans="7:23" s="271" customFormat="1"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</row>
    <row r="361" spans="7:23" s="271" customFormat="1"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</row>
    <row r="362" spans="7:23" s="271" customFormat="1"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</row>
    <row r="363" spans="7:23" s="271" customFormat="1"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</row>
    <row r="364" spans="7:23" s="271" customFormat="1"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</row>
    <row r="365" spans="7:23" s="271" customFormat="1"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</row>
    <row r="366" spans="7:23" s="271" customFormat="1"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</row>
    <row r="367" spans="7:23" s="271" customFormat="1"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</row>
    <row r="368" spans="7:23" s="271" customFormat="1"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</row>
    <row r="369" spans="7:23" s="271" customFormat="1"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</row>
    <row r="370" spans="7:23" s="271" customFormat="1"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</row>
    <row r="371" spans="7:23" s="271" customFormat="1"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</row>
    <row r="372" spans="7:23" s="271" customFormat="1"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</row>
    <row r="373" spans="7:23" s="271" customFormat="1"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</row>
    <row r="374" spans="7:23" s="271" customFormat="1"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</row>
    <row r="375" spans="7:23" s="271" customFormat="1"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</row>
    <row r="376" spans="7:23" s="271" customFormat="1"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</row>
    <row r="377" spans="7:23" s="271" customFormat="1"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</row>
    <row r="378" spans="7:23" s="271" customFormat="1"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</row>
    <row r="379" spans="7:23" s="271" customFormat="1"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</row>
    <row r="380" spans="7:23" s="271" customFormat="1"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</row>
    <row r="381" spans="7:23" s="271" customFormat="1"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</row>
    <row r="382" spans="7:23" s="271" customFormat="1"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</row>
    <row r="383" spans="7:23" s="271" customFormat="1"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</row>
    <row r="384" spans="7:23" s="271" customFormat="1"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</row>
    <row r="385" spans="7:23" s="271" customFormat="1"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</row>
    <row r="386" spans="7:23" s="271" customFormat="1"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</row>
    <row r="387" spans="7:23" s="271" customFormat="1"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</row>
    <row r="388" spans="7:23" s="271" customFormat="1"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</row>
    <row r="389" spans="7:23" s="271" customFormat="1"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</row>
    <row r="390" spans="7:23" s="271" customFormat="1"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</row>
    <row r="391" spans="7:23" s="271" customFormat="1"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</row>
    <row r="392" spans="7:23" s="271" customFormat="1"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</row>
    <row r="393" spans="7:23" s="271" customFormat="1"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</row>
    <row r="394" spans="7:23" s="271" customFormat="1"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</row>
    <row r="395" spans="7:23" s="271" customFormat="1"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</row>
    <row r="396" spans="7:23" s="271" customFormat="1"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</row>
    <row r="397" spans="7:23" s="271" customFormat="1"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</row>
    <row r="398" spans="7:23" s="271" customFormat="1"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</row>
    <row r="399" spans="7:23" s="271" customFormat="1"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</row>
    <row r="400" spans="7:23" s="271" customFormat="1"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</row>
    <row r="401" spans="7:23" s="271" customFormat="1"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</row>
    <row r="402" spans="7:23" s="271" customFormat="1"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</row>
    <row r="403" spans="7:23" s="271" customFormat="1"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</row>
    <row r="404" spans="7:23" s="271" customFormat="1"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</row>
    <row r="405" spans="7:23" s="271" customFormat="1"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</row>
    <row r="406" spans="7:23" s="271" customFormat="1"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</row>
    <row r="407" spans="7:23" s="271" customFormat="1"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</row>
    <row r="408" spans="7:23" s="271" customFormat="1"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</row>
    <row r="409" spans="7:23" s="271" customFormat="1"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</row>
    <row r="410" spans="7:23" s="271" customFormat="1"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</row>
    <row r="411" spans="7:23" s="271" customFormat="1"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</row>
    <row r="412" spans="7:23" s="271" customFormat="1"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</row>
    <row r="413" spans="7:23" s="271" customFormat="1"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</row>
    <row r="414" spans="7:23" s="271" customFormat="1"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</row>
    <row r="415" spans="7:23" s="271" customFormat="1"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</row>
    <row r="416" spans="7:23" s="271" customFormat="1"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</row>
    <row r="417" spans="7:23" s="271" customFormat="1"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</row>
    <row r="418" spans="7:23" s="271" customFormat="1"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</row>
    <row r="419" spans="7:23" s="271" customFormat="1"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</row>
    <row r="420" spans="7:23" s="271" customFormat="1"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</row>
    <row r="421" spans="7:23" s="271" customFormat="1"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</row>
    <row r="422" spans="7:23" s="271" customFormat="1"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</row>
    <row r="423" spans="7:23" s="271" customFormat="1"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</row>
    <row r="424" spans="7:23" s="271" customFormat="1"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</row>
    <row r="425" spans="7:23" s="271" customFormat="1"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</row>
    <row r="426" spans="7:23" s="271" customFormat="1"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</row>
    <row r="427" spans="7:23" s="271" customFormat="1"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</row>
    <row r="428" spans="7:23" s="271" customFormat="1"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</row>
    <row r="429" spans="7:23" s="271" customFormat="1"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</row>
    <row r="430" spans="7:23" s="271" customFormat="1"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</row>
    <row r="431" spans="7:23" s="271" customFormat="1"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</row>
    <row r="432" spans="7:23" s="271" customFormat="1"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</row>
    <row r="433" spans="7:23" s="271" customFormat="1"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</row>
    <row r="434" spans="7:23" s="271" customFormat="1"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</row>
    <row r="435" spans="7:23" s="271" customFormat="1"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</row>
    <row r="436" spans="7:23" s="271" customFormat="1"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</row>
    <row r="437" spans="7:23" s="271" customFormat="1"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</row>
    <row r="438" spans="7:23" s="271" customFormat="1"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</row>
    <row r="439" spans="7:23" s="271" customFormat="1"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</row>
    <row r="440" spans="7:23" s="271" customFormat="1"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</row>
    <row r="441" spans="7:23" s="271" customFormat="1"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</row>
    <row r="442" spans="7:23" s="271" customFormat="1"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</row>
    <row r="443" spans="7:23" s="271" customFormat="1"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</row>
    <row r="444" spans="7:23" s="271" customFormat="1"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</row>
    <row r="445" spans="7:23" s="271" customFormat="1"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</row>
    <row r="446" spans="7:23" s="271" customFormat="1"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</row>
    <row r="447" spans="7:23" s="271" customFormat="1"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</row>
    <row r="448" spans="7:23" s="271" customFormat="1"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</row>
    <row r="449" spans="7:23" s="271" customFormat="1"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</row>
    <row r="450" spans="7:23" s="271" customFormat="1"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</row>
    <row r="451" spans="7:23" s="271" customFormat="1"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</row>
    <row r="452" spans="7:23" s="271" customFormat="1"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</row>
    <row r="453" spans="7:23" s="271" customFormat="1"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</row>
    <row r="454" spans="7:23" s="271" customFormat="1"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</row>
    <row r="455" spans="7:23" s="271" customFormat="1"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</row>
    <row r="456" spans="7:23" s="271" customFormat="1"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</row>
    <row r="457" spans="7:23" s="271" customFormat="1"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</row>
    <row r="458" spans="7:23" s="271" customFormat="1"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</row>
    <row r="459" spans="7:23" s="271" customFormat="1"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</row>
    <row r="460" spans="7:23" s="271" customFormat="1"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</row>
    <row r="461" spans="7:23" s="271" customFormat="1"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</row>
    <row r="462" spans="7:23" s="271" customFormat="1"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</row>
    <row r="463" spans="7:23" s="271" customFormat="1"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</row>
    <row r="464" spans="7:23" s="271" customFormat="1"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</row>
    <row r="465" spans="7:23" s="271" customFormat="1"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</row>
    <row r="466" spans="7:23" s="271" customFormat="1"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</row>
    <row r="467" spans="7:23" s="271" customFormat="1"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</row>
    <row r="468" spans="7:23" s="271" customFormat="1"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</row>
    <row r="469" spans="7:23" s="271" customFormat="1"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</row>
    <row r="470" spans="7:23" s="271" customFormat="1"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</row>
    <row r="471" spans="7:23" s="271" customFormat="1"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</row>
    <row r="472" spans="7:23" s="271" customFormat="1"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</row>
    <row r="473" spans="7:23" s="271" customFormat="1"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</row>
    <row r="474" spans="7:23" s="271" customFormat="1"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</row>
    <row r="475" spans="7:23" s="271" customFormat="1"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</row>
    <row r="476" spans="7:23" s="271" customFormat="1"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</row>
    <row r="477" spans="7:23" s="271" customFormat="1"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</row>
    <row r="478" spans="7:23" s="271" customFormat="1"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</row>
    <row r="479" spans="7:23" s="271" customFormat="1"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</row>
    <row r="480" spans="7:23" s="271" customFormat="1"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</row>
    <row r="481" spans="7:23" s="271" customFormat="1"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</row>
    <row r="482" spans="7:23" s="271" customFormat="1"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</row>
    <row r="483" spans="7:23" s="271" customFormat="1"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</row>
    <row r="484" spans="7:23" s="271" customFormat="1"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</row>
    <row r="485" spans="7:23" s="271" customFormat="1"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</row>
    <row r="486" spans="7:23" s="271" customFormat="1"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</row>
    <row r="487" spans="7:23" s="271" customFormat="1"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</row>
    <row r="488" spans="7:23" s="271" customFormat="1"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</row>
    <row r="489" spans="7:23" s="271" customFormat="1"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</row>
    <row r="490" spans="7:23" s="271" customFormat="1"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</row>
    <row r="491" spans="7:23" s="271" customFormat="1"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</row>
    <row r="492" spans="7:23" s="271" customFormat="1"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</row>
    <row r="493" spans="7:23" s="271" customFormat="1"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</row>
    <row r="494" spans="7:23" s="271" customFormat="1"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</row>
    <row r="495" spans="7:23" s="271" customFormat="1"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</row>
    <row r="496" spans="7:23" s="271" customFormat="1"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</row>
    <row r="497" spans="7:23" s="271" customFormat="1"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</row>
    <row r="498" spans="7:23" s="271" customFormat="1"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</row>
    <row r="499" spans="7:23" s="271" customFormat="1"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</row>
    <row r="500" spans="7:23" s="271" customFormat="1"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</row>
    <row r="501" spans="7:23" s="271" customFormat="1"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</row>
    <row r="502" spans="7:23" s="271" customFormat="1"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</row>
    <row r="503" spans="7:23" s="271" customFormat="1"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</row>
    <row r="504" spans="7:23" s="271" customFormat="1"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</row>
    <row r="505" spans="7:23" s="271" customFormat="1"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</row>
    <row r="506" spans="7:23" s="271" customFormat="1"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</row>
    <row r="507" spans="7:23" s="271" customFormat="1"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</row>
    <row r="508" spans="7:23" s="271" customFormat="1"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</row>
    <row r="509" spans="7:23" s="271" customFormat="1"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</row>
    <row r="510" spans="7:23" s="271" customFormat="1"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</row>
    <row r="511" spans="7:23" s="271" customFormat="1"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</row>
    <row r="512" spans="7:23" s="271" customFormat="1"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</row>
    <row r="513" spans="7:23" s="271" customFormat="1"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</row>
    <row r="514" spans="7:23" s="271" customFormat="1"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</row>
    <row r="515" spans="7:23" s="271" customFormat="1"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</row>
    <row r="516" spans="7:23" s="271" customFormat="1"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</row>
    <row r="517" spans="7:23" s="271" customFormat="1"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</row>
    <row r="518" spans="7:23" s="271" customFormat="1"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</row>
    <row r="519" spans="7:23" s="271" customFormat="1"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</row>
    <row r="520" spans="7:23" s="271" customFormat="1"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</row>
    <row r="521" spans="7:23" s="271" customFormat="1"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</row>
    <row r="522" spans="7:23" s="271" customFormat="1"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</row>
    <row r="523" spans="7:23" s="271" customFormat="1"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</row>
    <row r="524" spans="7:23" s="271" customFormat="1"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</row>
    <row r="525" spans="7:23" s="271" customFormat="1"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</row>
    <row r="526" spans="7:23" s="271" customFormat="1"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</row>
    <row r="527" spans="7:23" s="271" customFormat="1"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</row>
    <row r="528" spans="7:23" s="271" customFormat="1"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</row>
    <row r="529" spans="7:23" s="271" customFormat="1"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</row>
    <row r="530" spans="7:23" s="271" customFormat="1"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</row>
    <row r="531" spans="7:23" s="271" customFormat="1"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</row>
    <row r="532" spans="7:23" s="271" customFormat="1"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</row>
    <row r="533" spans="7:23" s="271" customFormat="1"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</row>
    <row r="534" spans="7:23" s="271" customFormat="1"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</row>
    <row r="535" spans="7:23" s="271" customFormat="1"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</row>
    <row r="536" spans="7:23" s="271" customFormat="1"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</row>
    <row r="537" spans="7:23" s="271" customFormat="1"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</row>
    <row r="538" spans="7:23" s="271" customFormat="1"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</row>
    <row r="539" spans="7:23" s="271" customFormat="1"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</row>
    <row r="540" spans="7:23" s="271" customFormat="1"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</row>
    <row r="541" spans="7:23" s="271" customFormat="1"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</row>
    <row r="542" spans="7:23" s="271" customFormat="1"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</row>
    <row r="543" spans="7:23" s="271" customFormat="1"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</row>
    <row r="544" spans="7:23" s="271" customFormat="1"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</row>
    <row r="545" spans="7:23" s="271" customFormat="1"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</row>
    <row r="546" spans="7:23" s="271" customFormat="1"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</row>
    <row r="547" spans="7:23" s="271" customFormat="1"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</row>
    <row r="548" spans="7:23" s="271" customFormat="1"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</row>
    <row r="549" spans="7:23" s="271" customFormat="1"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</row>
    <row r="550" spans="7:23" s="271" customFormat="1"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</row>
    <row r="551" spans="7:23" s="271" customFormat="1"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</row>
    <row r="552" spans="7:23" s="271" customFormat="1"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</row>
    <row r="553" spans="7:23" s="271" customFormat="1"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</row>
    <row r="554" spans="7:23" s="271" customFormat="1"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</row>
    <row r="555" spans="7:23" s="271" customFormat="1"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</row>
    <row r="556" spans="7:23" s="271" customFormat="1"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</row>
    <row r="557" spans="7:23" s="271" customFormat="1"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</row>
    <row r="558" spans="7:23" s="271" customFormat="1"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</row>
    <row r="559" spans="7:23" s="271" customFormat="1"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</row>
    <row r="560" spans="7:23" s="271" customFormat="1"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</row>
    <row r="561" spans="7:23" s="271" customFormat="1"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</row>
    <row r="562" spans="7:23" s="271" customFormat="1"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</row>
    <row r="563" spans="7:23" s="271" customFormat="1"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</row>
    <row r="564" spans="7:23" s="271" customFormat="1"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</row>
    <row r="565" spans="7:23" s="271" customFormat="1"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</row>
    <row r="566" spans="7:23" s="271" customFormat="1"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</row>
    <row r="567" spans="7:23" s="271" customFormat="1"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</row>
    <row r="568" spans="7:23" s="271" customFormat="1"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</row>
    <row r="569" spans="7:23" s="271" customFormat="1"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</row>
    <row r="570" spans="7:23" s="271" customFormat="1"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</row>
    <row r="571" spans="7:23" s="271" customFormat="1"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</row>
    <row r="572" spans="7:23" s="271" customFormat="1"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</row>
    <row r="573" spans="7:23" s="271" customFormat="1"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</row>
    <row r="574" spans="7:23" s="271" customFormat="1"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</row>
    <row r="575" spans="7:23" s="271" customFormat="1"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</row>
    <row r="576" spans="7:23" s="271" customFormat="1"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</row>
    <row r="577" spans="7:23" s="271" customFormat="1"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</row>
    <row r="578" spans="7:23" s="271" customFormat="1"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</row>
    <row r="579" spans="7:23" s="271" customFormat="1"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</row>
    <row r="580" spans="7:23" s="271" customFormat="1"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</row>
    <row r="581" spans="7:23" s="271" customFormat="1"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</row>
    <row r="582" spans="7:23" s="271" customFormat="1"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</row>
    <row r="583" spans="7:23" s="271" customFormat="1"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</row>
    <row r="584" spans="7:23" s="271" customFormat="1"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</row>
    <row r="585" spans="7:23" s="271" customFormat="1"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</row>
    <row r="586" spans="7:23" s="271" customFormat="1"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</row>
    <row r="587" spans="7:23" s="271" customFormat="1"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</row>
    <row r="588" spans="7:23" s="271" customFormat="1"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</row>
    <row r="589" spans="7:23" s="271" customFormat="1"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</row>
    <row r="590" spans="7:23" s="271" customFormat="1"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</row>
    <row r="591" spans="7:23" s="271" customFormat="1"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</row>
    <row r="592" spans="7:23" s="271" customFormat="1"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</row>
    <row r="593" spans="7:23" s="271" customFormat="1"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</row>
    <row r="594" spans="7:23" s="271" customFormat="1"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</row>
    <row r="595" spans="7:23" s="271" customFormat="1"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</row>
    <row r="596" spans="7:23" s="271" customFormat="1"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</row>
    <row r="597" spans="7:23" s="271" customFormat="1"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</row>
    <row r="598" spans="7:23" s="271" customFormat="1"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</row>
    <row r="599" spans="7:23" s="271" customFormat="1"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</row>
    <row r="600" spans="7:23" s="271" customFormat="1"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</row>
    <row r="601" spans="7:23" s="271" customFormat="1"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</row>
    <row r="602" spans="7:23" s="271" customFormat="1"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</row>
    <row r="603" spans="7:23" s="271" customFormat="1"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</row>
    <row r="604" spans="7:23" s="271" customFormat="1"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</row>
    <row r="605" spans="7:23" s="271" customFormat="1"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</row>
    <row r="606" spans="7:23" s="271" customFormat="1"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</row>
    <row r="607" spans="7:23" s="271" customFormat="1"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</row>
    <row r="608" spans="7:23" s="271" customFormat="1"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</row>
    <row r="609" spans="7:23" s="271" customFormat="1"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</row>
    <row r="610" spans="7:23" s="271" customFormat="1"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</row>
    <row r="611" spans="7:23" s="271" customFormat="1"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</row>
    <row r="612" spans="7:23" s="271" customFormat="1"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</row>
    <row r="613" spans="7:23" s="271" customFormat="1"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</row>
    <row r="614" spans="7:23" s="271" customFormat="1"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</row>
    <row r="615" spans="7:23" s="271" customFormat="1"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</row>
    <row r="616" spans="7:23" s="271" customFormat="1"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</row>
    <row r="617" spans="7:23" s="271" customFormat="1"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</row>
    <row r="618" spans="7:23" s="271" customFormat="1"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</row>
    <row r="619" spans="7:23" s="271" customFormat="1"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</row>
    <row r="620" spans="7:23" s="271" customFormat="1"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</row>
    <row r="621" spans="7:23" s="271" customFormat="1"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</row>
    <row r="622" spans="7:23" s="271" customFormat="1"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</row>
    <row r="623" spans="7:23" s="271" customFormat="1"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</row>
    <row r="624" spans="7:23" s="271" customFormat="1"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</row>
    <row r="625" spans="7:23" s="271" customFormat="1"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</row>
    <row r="626" spans="7:23" s="271" customFormat="1"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</row>
    <row r="627" spans="7:23" s="271" customFormat="1"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</row>
    <row r="628" spans="7:23" s="271" customFormat="1"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</row>
    <row r="629" spans="7:23" s="271" customFormat="1"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</row>
    <row r="630" spans="7:23" s="271" customFormat="1"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</row>
    <row r="631" spans="7:23" s="271" customFormat="1"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</row>
    <row r="632" spans="7:23" s="271" customFormat="1"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</row>
    <row r="633" spans="7:23" s="271" customFormat="1"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</row>
    <row r="634" spans="7:23" s="271" customFormat="1"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</row>
    <row r="635" spans="7:23" s="271" customFormat="1"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</row>
    <row r="636" spans="7:23" s="271" customFormat="1"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</row>
    <row r="637" spans="7:23" s="271" customFormat="1"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</row>
    <row r="638" spans="7:23" s="271" customFormat="1"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</row>
    <row r="639" spans="7:23" s="271" customFormat="1"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</row>
    <row r="640" spans="7:23" s="271" customFormat="1"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</row>
    <row r="641" spans="7:23" s="271" customFormat="1"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</row>
    <row r="642" spans="7:23" s="271" customFormat="1"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</row>
    <row r="643" spans="7:23" s="271" customFormat="1"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</row>
    <row r="644" spans="7:23" s="271" customFormat="1"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</row>
    <row r="645" spans="7:23" s="271" customFormat="1"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</row>
    <row r="646" spans="7:23" s="271" customFormat="1"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</row>
    <row r="647" spans="7:23" s="271" customFormat="1"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</row>
    <row r="648" spans="7:23" s="271" customFormat="1"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</row>
    <row r="649" spans="7:23" s="271" customFormat="1"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</row>
    <row r="650" spans="7:23" s="271" customFormat="1"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</row>
    <row r="651" spans="7:23" s="271" customFormat="1"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</row>
    <row r="652" spans="7:23" s="271" customFormat="1"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</row>
    <row r="653" spans="7:23" s="271" customFormat="1"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</row>
    <row r="654" spans="7:23" s="271" customFormat="1"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</row>
    <row r="655" spans="7:23" s="271" customFormat="1"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</row>
    <row r="656" spans="7:23" s="271" customFormat="1"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</row>
    <row r="657" spans="7:23" s="271" customFormat="1"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</row>
    <row r="658" spans="7:23" s="271" customFormat="1"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</row>
    <row r="659" spans="7:23" s="271" customFormat="1"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</row>
    <row r="660" spans="7:23" s="271" customFormat="1"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</row>
    <row r="661" spans="7:23" s="271" customFormat="1"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</row>
    <row r="662" spans="7:23" s="271" customFormat="1"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</row>
    <row r="663" spans="7:23" s="271" customFormat="1"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</row>
    <row r="664" spans="7:23" s="271" customFormat="1"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</row>
    <row r="665" spans="7:23" s="271" customFormat="1"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</row>
    <row r="666" spans="7:23" s="271" customFormat="1"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</row>
    <row r="667" spans="7:23" s="271" customFormat="1"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</row>
    <row r="668" spans="7:23" s="271" customFormat="1"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</row>
    <row r="669" spans="7:23" s="271" customFormat="1"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</row>
    <row r="670" spans="7:23" s="271" customFormat="1"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</row>
    <row r="671" spans="7:23" s="271" customFormat="1"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</row>
    <row r="672" spans="7:23" s="271" customFormat="1"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</row>
    <row r="673" spans="7:23" s="271" customFormat="1"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</row>
    <row r="674" spans="7:23" s="271" customFormat="1"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</row>
    <row r="675" spans="7:23" s="271" customFormat="1"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</row>
    <row r="676" spans="7:23" s="271" customFormat="1"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</row>
    <row r="677" spans="7:23" s="271" customFormat="1"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</row>
    <row r="678" spans="7:23" s="271" customFormat="1"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</row>
    <row r="679" spans="7:23" s="271" customFormat="1"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</row>
    <row r="680" spans="7:23" s="271" customFormat="1"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</row>
    <row r="681" spans="7:23" s="271" customFormat="1"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</row>
    <row r="682" spans="7:23" s="271" customFormat="1"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</row>
    <row r="683" spans="7:23" s="271" customFormat="1"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</row>
    <row r="684" spans="7:23" s="271" customFormat="1"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</row>
    <row r="685" spans="7:23" s="271" customFormat="1"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</row>
  </sheetData>
  <sheetProtection algorithmName="SHA-512" hashValue="vF14b8l8hsEv4q/FDOSROGjRWyxmzUacm0iLa+3sYeznql4N4f1hve+VsaXyESXhs0CkAUNqM5dN6PRTZSL99g==" saltValue="zy7EdLsryXrrMJQHdBP7jQ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117"/>
  <sheetViews>
    <sheetView tabSelected="1" zoomScale="90" zoomScaleNormal="90" workbookViewId="0">
      <pane xSplit="3" ySplit="14" topLeftCell="J15" activePane="bottomRight" state="frozen"/>
      <selection pane="bottomRight" activeCell="Y21" sqref="Y21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19.85546875" style="191" customWidth="1"/>
    <col min="2" max="2" width="18.140625" style="191" customWidth="1"/>
    <col min="3" max="3" width="18.140625" style="189" customWidth="1"/>
    <col min="4" max="4" width="18.140625" style="190" hidden="1" customWidth="1"/>
    <col min="5" max="7" width="18.140625" style="191" hidden="1" customWidth="1"/>
    <col min="8" max="8" width="18.140625" style="191" hidden="1" customWidth="1" outlineLevel="1"/>
    <col min="9" max="9" width="18.140625" style="189" hidden="1" customWidth="1" collapsed="1"/>
    <col min="10" max="10" width="9.7109375" style="191" customWidth="1"/>
    <col min="11" max="11" width="9.7109375" style="191" hidden="1" customWidth="1"/>
    <col min="12" max="13" width="11.85546875" style="191" hidden="1" customWidth="1"/>
    <col min="14" max="14" width="1.7109375" style="189" customWidth="1"/>
    <col min="15" max="15" width="9.7109375" style="191" customWidth="1" outlineLevel="1"/>
    <col min="16" max="16" width="9.7109375" style="191" hidden="1" customWidth="1" outlineLevel="1"/>
    <col min="17" max="18" width="12.85546875" style="191" hidden="1" customWidth="1" outlineLevel="1"/>
    <col min="19" max="19" width="1.7109375" style="189" customWidth="1" outlineLevel="1"/>
    <col min="20" max="20" width="9.7109375" style="191" customWidth="1" outlineLevel="1"/>
    <col min="21" max="21" width="9.7109375" style="191" hidden="1" customWidth="1" outlineLevel="1"/>
    <col min="22" max="23" width="11.85546875" style="191" hidden="1" customWidth="1" outlineLevel="1"/>
    <col min="24" max="24" width="1.7109375" style="189" customWidth="1" outlineLevel="1"/>
    <col min="25" max="25" width="9.7109375" style="191" customWidth="1" outlineLevel="1"/>
    <col min="26" max="26" width="9.7109375" style="191" hidden="1" customWidth="1" outlineLevel="1"/>
    <col min="27" max="28" width="11.28515625" style="191" hidden="1" customWidth="1" outlineLevel="1"/>
    <col min="29" max="29" width="1.7109375" style="191" customWidth="1" outlineLevel="1"/>
    <col min="30" max="31" width="9.7109375" style="191" hidden="1" customWidth="1" outlineLevel="1"/>
    <col min="32" max="33" width="11.140625" style="191" hidden="1" customWidth="1" outlineLevel="1"/>
    <col min="34" max="34" width="12.85546875" style="191" customWidth="1" outlineLevel="1"/>
    <col min="35" max="35" width="1.7109375" style="191" customWidth="1"/>
    <col min="36" max="36" width="9.7109375" style="191" customWidth="1"/>
    <col min="37" max="37" width="9.7109375" style="191" hidden="1" customWidth="1"/>
    <col min="38" max="39" width="11.85546875" style="191" hidden="1" customWidth="1"/>
    <col min="40" max="40" width="3.28515625" style="191" customWidth="1"/>
    <col min="41" max="41" width="9.7109375" style="191" customWidth="1" outlineLevel="1"/>
    <col min="42" max="42" width="9.7109375" style="191" hidden="1" customWidth="1" outlineLevel="1"/>
    <col min="43" max="43" width="9.42578125" style="191" hidden="1" customWidth="1" outlineLevel="1"/>
    <col min="44" max="44" width="11.140625" style="191" hidden="1" customWidth="1" outlineLevel="1"/>
    <col min="45" max="45" width="1.7109375" style="189" customWidth="1" outlineLevel="1"/>
    <col min="46" max="46" width="9.7109375" style="191" customWidth="1" outlineLevel="1"/>
    <col min="47" max="48" width="9.7109375" style="191" hidden="1" customWidth="1" outlineLevel="1"/>
    <col min="49" max="49" width="11.140625" style="191" hidden="1" customWidth="1" outlineLevel="1"/>
    <col min="50" max="50" width="1.7109375" style="189" customWidth="1" outlineLevel="1"/>
    <col min="51" max="51" width="9.7109375" style="191" customWidth="1" outlineLevel="1"/>
    <col min="52" max="53" width="9.7109375" style="191" hidden="1" customWidth="1" outlineLevel="1"/>
    <col min="54" max="54" width="11.85546875" style="191" hidden="1" customWidth="1" outlineLevel="1"/>
    <col min="55" max="55" width="1.7109375" style="191" hidden="1" customWidth="1" outlineLevel="1"/>
    <col min="56" max="58" width="9.7109375" style="191" hidden="1" customWidth="1" outlineLevel="1"/>
    <col min="59" max="59" width="11.28515625" style="191" hidden="1" customWidth="1" outlineLevel="1"/>
    <col min="60" max="60" width="11.28515625" style="191" customWidth="1" outlineLevel="1"/>
    <col min="61" max="61" width="1.7109375" style="191" customWidth="1" outlineLevel="1"/>
    <col min="62" max="62" width="1.7109375" style="191" customWidth="1"/>
    <col min="63" max="64" width="9.7109375" style="191" hidden="1" customWidth="1"/>
    <col min="65" max="65" width="12.42578125" style="191" hidden="1" customWidth="1"/>
    <col min="66" max="66" width="11.42578125" style="191" hidden="1" customWidth="1"/>
    <col min="67" max="67" width="2.5703125" style="191" hidden="1" customWidth="1"/>
    <col min="68" max="69" width="9.7109375" style="191" hidden="1" customWidth="1" outlineLevel="1"/>
    <col min="70" max="71" width="12" style="191" hidden="1" customWidth="1" outlineLevel="1"/>
    <col min="72" max="72" width="1.7109375" style="189" hidden="1" customWidth="1" outlineLevel="1"/>
    <col min="73" max="74" width="9.7109375" style="191" hidden="1" customWidth="1" outlineLevel="1"/>
    <col min="75" max="76" width="12.28515625" style="191" hidden="1" customWidth="1" outlineLevel="1"/>
    <col min="77" max="77" width="1.7109375" style="189" hidden="1" customWidth="1" outlineLevel="1"/>
    <col min="78" max="79" width="9.7109375" style="191" hidden="1" customWidth="1" outlineLevel="1"/>
    <col min="80" max="81" width="12" style="191" hidden="1" customWidth="1" outlineLevel="1"/>
    <col min="82" max="82" width="1.7109375" style="191" hidden="1" customWidth="1" outlineLevel="1"/>
    <col min="83" max="84" width="9.7109375" style="191" hidden="1" customWidth="1" outlineLevel="1"/>
    <col min="85" max="86" width="13.7109375" style="191" hidden="1" customWidth="1" outlineLevel="1"/>
    <col min="87" max="87" width="1.7109375" style="191" hidden="1" customWidth="1" collapsed="1"/>
    <col min="88" max="89" width="9.7109375" style="191" hidden="1" customWidth="1"/>
    <col min="90" max="91" width="13.28515625" style="191" hidden="1" customWidth="1"/>
    <col min="92" max="92" width="8.85546875" style="191" hidden="1" customWidth="1"/>
    <col min="93" max="94" width="9.7109375" style="191" hidden="1" customWidth="1" outlineLevel="1"/>
    <col min="95" max="96" width="12.42578125" style="191" hidden="1" customWidth="1" outlineLevel="1"/>
    <col min="97" max="97" width="1.7109375" style="189" hidden="1" customWidth="1" outlineLevel="1"/>
    <col min="98" max="99" width="9.7109375" style="191" hidden="1" customWidth="1" outlineLevel="1"/>
    <col min="100" max="101" width="12.7109375" style="191" hidden="1" customWidth="1" outlineLevel="1"/>
    <col min="102" max="102" width="1.7109375" style="189" hidden="1" customWidth="1" outlineLevel="1"/>
    <col min="103" max="104" width="9.7109375" style="191" hidden="1" customWidth="1" outlineLevel="1"/>
    <col min="105" max="106" width="12.28515625" style="191" hidden="1" customWidth="1" outlineLevel="1"/>
    <col min="107" max="107" width="1.7109375" style="191" hidden="1" customWidth="1" outlineLevel="1"/>
    <col min="108" max="109" width="9.7109375" style="191" hidden="1" customWidth="1" outlineLevel="1"/>
    <col min="110" max="111" width="13.5703125" style="191" hidden="1" customWidth="1" outlineLevel="1"/>
    <col min="112" max="112" width="1.7109375" style="191" customWidth="1" collapsed="1"/>
    <col min="113" max="114" width="9.7109375" style="191" customWidth="1"/>
    <col min="115" max="115" width="13" style="191" customWidth="1"/>
    <col min="116" max="116" width="12.7109375" style="191" customWidth="1"/>
    <col min="117" max="16384" width="8.85546875" style="191"/>
  </cols>
  <sheetData>
    <row r="1" spans="1:116">
      <c r="A1" s="188" t="s">
        <v>41</v>
      </c>
      <c r="B1" s="188"/>
    </row>
    <row r="2" spans="1:116" ht="13.9" customHeight="1">
      <c r="A2" s="188"/>
      <c r="B2" s="188"/>
    </row>
    <row r="3" spans="1:116">
      <c r="A3" s="192" t="s">
        <v>42</v>
      </c>
      <c r="B3" s="192"/>
      <c r="D3" s="334" t="str">
        <f>+Opleidingseis!$C$5</f>
        <v>MBO | Maasland</v>
      </c>
      <c r="E3" s="334"/>
      <c r="F3" s="334"/>
      <c r="G3" s="334"/>
      <c r="H3" s="193"/>
      <c r="I3" s="193"/>
      <c r="J3" s="193" t="s">
        <v>10</v>
      </c>
      <c r="K3" s="193"/>
      <c r="L3" s="193"/>
      <c r="M3" s="193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F3" s="221"/>
      <c r="AS3" s="191"/>
      <c r="AX3" s="191"/>
      <c r="BF3" s="221"/>
      <c r="BT3" s="191"/>
      <c r="BY3" s="191"/>
      <c r="CG3" s="221"/>
      <c r="CS3" s="191"/>
      <c r="CX3" s="191"/>
      <c r="DF3" s="221"/>
    </row>
    <row r="4" spans="1:116">
      <c r="A4" s="192" t="s">
        <v>43</v>
      </c>
      <c r="B4" s="192"/>
      <c r="D4" s="334" t="e">
        <f>#REF!</f>
        <v>#REF!</v>
      </c>
      <c r="E4" s="334"/>
      <c r="F4" s="334"/>
      <c r="G4" s="334"/>
      <c r="H4" s="193"/>
      <c r="I4" s="193"/>
      <c r="J4" s="193" t="s">
        <v>44</v>
      </c>
      <c r="K4" s="193"/>
      <c r="L4" s="193"/>
      <c r="M4" s="193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S4" s="191"/>
      <c r="AX4" s="191"/>
      <c r="BT4" s="191"/>
      <c r="BY4" s="191"/>
      <c r="CS4" s="191"/>
      <c r="CX4" s="191"/>
    </row>
    <row r="5" spans="1:116">
      <c r="A5" s="192" t="s">
        <v>45</v>
      </c>
      <c r="B5" s="192"/>
      <c r="D5" s="334" t="str">
        <f>Opleidingseis!F3</f>
        <v>Dierverzorging niveau 2</v>
      </c>
      <c r="E5" s="334"/>
      <c r="F5" s="334"/>
      <c r="G5" s="334"/>
      <c r="H5" s="193"/>
      <c r="I5" s="193"/>
      <c r="J5" s="193" t="s">
        <v>5</v>
      </c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16">
      <c r="A6" s="192" t="s">
        <v>46</v>
      </c>
      <c r="B6" s="192"/>
      <c r="D6" s="334" t="str">
        <f>Opleidingseis!C3</f>
        <v>2019-2020</v>
      </c>
      <c r="E6" s="334"/>
      <c r="F6" s="334"/>
      <c r="G6" s="334"/>
      <c r="H6" s="193"/>
      <c r="I6" s="193"/>
      <c r="J6" s="193" t="s">
        <v>47</v>
      </c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16">
      <c r="A7" s="192" t="s">
        <v>48</v>
      </c>
      <c r="B7" s="192"/>
      <c r="D7" s="334" t="str">
        <f>Opleidingseis!H5</f>
        <v>Dierverzorging 23214 (Medewerker dierverzorging)</v>
      </c>
      <c r="E7" s="334"/>
      <c r="F7" s="334"/>
      <c r="G7" s="334"/>
      <c r="H7" s="193"/>
      <c r="I7" s="193"/>
      <c r="J7" s="193" t="s">
        <v>49</v>
      </c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16">
      <c r="A8" s="192" t="s">
        <v>50</v>
      </c>
      <c r="B8" s="192"/>
      <c r="D8" s="334">
        <f>Opleidingseis!F5</f>
        <v>25580</v>
      </c>
      <c r="E8" s="334"/>
      <c r="F8" s="334"/>
      <c r="G8" s="334"/>
      <c r="H8" s="193"/>
      <c r="I8" s="193"/>
      <c r="J8" s="193">
        <v>25580</v>
      </c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16">
      <c r="A9" s="192" t="s">
        <v>51</v>
      </c>
      <c r="B9" s="192"/>
      <c r="D9" s="334" t="str">
        <f>Opleidingseis!C7</f>
        <v>BOL</v>
      </c>
      <c r="E9" s="334"/>
      <c r="F9" s="334"/>
      <c r="G9" s="334"/>
      <c r="H9" s="193"/>
      <c r="I9" s="193"/>
      <c r="J9" s="193" t="s">
        <v>19</v>
      </c>
      <c r="K9" s="193"/>
      <c r="L9" s="193"/>
      <c r="M9" s="193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S9" s="191"/>
      <c r="AX9" s="191"/>
      <c r="BT9" s="191"/>
      <c r="BY9" s="191"/>
      <c r="CS9" s="191"/>
      <c r="CX9" s="191"/>
    </row>
    <row r="10" spans="1:116">
      <c r="A10" s="192" t="s">
        <v>52</v>
      </c>
      <c r="B10" s="192"/>
      <c r="D10" s="334">
        <f>Opleidingseis!D7</f>
        <v>2</v>
      </c>
      <c r="E10" s="334"/>
      <c r="F10" s="334"/>
      <c r="G10" s="334"/>
      <c r="H10" s="193"/>
      <c r="I10" s="193"/>
      <c r="J10" s="390">
        <v>2</v>
      </c>
      <c r="K10" s="272"/>
      <c r="L10" s="272"/>
      <c r="M10" s="272"/>
      <c r="N10" s="198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3"/>
      <c r="AD10" s="223"/>
      <c r="AE10" s="223"/>
      <c r="AF10" s="223"/>
      <c r="AG10" s="223"/>
      <c r="AH10" s="223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4"/>
      <c r="CK10" s="234"/>
      <c r="CL10" s="234"/>
      <c r="CM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I10" s="284"/>
      <c r="DJ10" s="284"/>
      <c r="DK10" s="284"/>
      <c r="DL10" s="284"/>
    </row>
    <row r="11" spans="1:116">
      <c r="A11" s="192" t="s">
        <v>53</v>
      </c>
      <c r="D11" s="334">
        <f>Opleidingseis!D5</f>
        <v>2</v>
      </c>
      <c r="E11" s="334"/>
      <c r="F11" s="334"/>
      <c r="G11" s="334"/>
      <c r="H11" s="193"/>
      <c r="I11" s="193"/>
      <c r="J11" s="317">
        <v>2</v>
      </c>
      <c r="K11" s="317"/>
      <c r="L11" s="317"/>
      <c r="M11" s="193"/>
      <c r="BH11" s="189"/>
    </row>
    <row r="12" spans="1:116" s="274" customFormat="1" ht="14.45" customHeight="1">
      <c r="A12" s="391"/>
      <c r="B12" s="357" t="s">
        <v>54</v>
      </c>
      <c r="C12" s="357" t="s">
        <v>55</v>
      </c>
      <c r="D12" s="360" t="s">
        <v>56</v>
      </c>
      <c r="E12" s="365" t="s">
        <v>56</v>
      </c>
      <c r="F12" s="365" t="s">
        <v>56</v>
      </c>
      <c r="G12" s="365" t="s">
        <v>56</v>
      </c>
      <c r="H12" s="365" t="s">
        <v>56</v>
      </c>
      <c r="I12" s="194"/>
      <c r="J12" s="371" t="s">
        <v>57</v>
      </c>
      <c r="K12" s="371"/>
      <c r="L12" s="371"/>
      <c r="M12" s="273">
        <v>1</v>
      </c>
      <c r="N12" s="194"/>
      <c r="O12" s="392" t="s">
        <v>58</v>
      </c>
      <c r="P12" s="393"/>
      <c r="Q12" s="393"/>
      <c r="R12" s="394" t="s">
        <v>59</v>
      </c>
      <c r="S12" s="194"/>
      <c r="T12" s="392" t="s">
        <v>60</v>
      </c>
      <c r="U12" s="393"/>
      <c r="V12" s="393"/>
      <c r="W12" s="394" t="s">
        <v>61</v>
      </c>
      <c r="X12" s="194"/>
      <c r="Y12" s="392" t="s">
        <v>62</v>
      </c>
      <c r="Z12" s="393"/>
      <c r="AA12" s="393"/>
      <c r="AB12" s="394" t="s">
        <v>63</v>
      </c>
      <c r="AC12" s="224"/>
      <c r="AD12" s="392" t="s">
        <v>64</v>
      </c>
      <c r="AE12" s="393"/>
      <c r="AF12" s="393"/>
      <c r="AG12" s="394" t="s">
        <v>65</v>
      </c>
      <c r="AH12" s="395"/>
      <c r="AI12" s="224"/>
      <c r="AJ12" s="396" t="s">
        <v>66</v>
      </c>
      <c r="AK12" s="397"/>
      <c r="AL12" s="397"/>
      <c r="AM12" s="398">
        <v>2</v>
      </c>
      <c r="AN12" s="194"/>
      <c r="AO12" s="396" t="s">
        <v>58</v>
      </c>
      <c r="AP12" s="397"/>
      <c r="AQ12" s="397"/>
      <c r="AR12" s="398" t="s">
        <v>67</v>
      </c>
      <c r="AS12" s="194"/>
      <c r="AT12" s="396" t="s">
        <v>60</v>
      </c>
      <c r="AU12" s="397"/>
      <c r="AV12" s="397"/>
      <c r="AW12" s="398" t="s">
        <v>68</v>
      </c>
      <c r="AX12" s="194"/>
      <c r="AY12" s="396" t="s">
        <v>62</v>
      </c>
      <c r="AZ12" s="397"/>
      <c r="BA12" s="397"/>
      <c r="BB12" s="398" t="s">
        <v>69</v>
      </c>
      <c r="BC12" s="224"/>
      <c r="BD12" s="396" t="s">
        <v>64</v>
      </c>
      <c r="BE12" s="397"/>
      <c r="BF12" s="397"/>
      <c r="BG12" s="399" t="s">
        <v>70</v>
      </c>
      <c r="BH12" s="400"/>
      <c r="BI12" s="224"/>
      <c r="BJ12" s="224"/>
      <c r="BK12" s="401" t="s">
        <v>71</v>
      </c>
      <c r="BL12" s="402"/>
      <c r="BM12" s="402"/>
      <c r="BN12" s="403">
        <v>3</v>
      </c>
      <c r="BO12" s="194"/>
      <c r="BP12" s="401" t="s">
        <v>72</v>
      </c>
      <c r="BQ12" s="402"/>
      <c r="BR12" s="402"/>
      <c r="BS12" s="403" t="s">
        <v>73</v>
      </c>
      <c r="BT12" s="194"/>
      <c r="BU12" s="401" t="s">
        <v>72</v>
      </c>
      <c r="BV12" s="402"/>
      <c r="BW12" s="402"/>
      <c r="BX12" s="403" t="s">
        <v>74</v>
      </c>
      <c r="BY12" s="194"/>
      <c r="BZ12" s="401" t="s">
        <v>72</v>
      </c>
      <c r="CA12" s="402"/>
      <c r="CB12" s="402"/>
      <c r="CC12" s="403" t="s">
        <v>75</v>
      </c>
      <c r="CD12" s="224"/>
      <c r="CE12" s="401" t="str">
        <f>+BZ12</f>
        <v>Periode</v>
      </c>
      <c r="CF12" s="402"/>
      <c r="CG12" s="402"/>
      <c r="CH12" s="403" t="s">
        <v>76</v>
      </c>
      <c r="CI12" s="224"/>
      <c r="CJ12" s="404" t="s">
        <v>77</v>
      </c>
      <c r="CK12" s="405"/>
      <c r="CL12" s="405"/>
      <c r="CM12" s="406">
        <v>4</v>
      </c>
      <c r="CO12" s="404" t="s">
        <v>72</v>
      </c>
      <c r="CP12" s="405"/>
      <c r="CQ12" s="405"/>
      <c r="CR12" s="406" t="s">
        <v>78</v>
      </c>
      <c r="CS12" s="194"/>
      <c r="CT12" s="404" t="s">
        <v>72</v>
      </c>
      <c r="CU12" s="405"/>
      <c r="CV12" s="405"/>
      <c r="CW12" s="406" t="s">
        <v>79</v>
      </c>
      <c r="CX12" s="194"/>
      <c r="CY12" s="404" t="s">
        <v>72</v>
      </c>
      <c r="CZ12" s="405"/>
      <c r="DA12" s="405"/>
      <c r="DB12" s="406" t="s">
        <v>80</v>
      </c>
      <c r="DC12" s="224"/>
      <c r="DD12" s="404" t="str">
        <f>+CY12</f>
        <v>Periode</v>
      </c>
      <c r="DE12" s="405"/>
      <c r="DF12" s="405"/>
      <c r="DG12" s="406" t="s">
        <v>81</v>
      </c>
      <c r="DH12" s="224"/>
      <c r="DI12" s="407" t="s">
        <v>82</v>
      </c>
      <c r="DJ12" s="408"/>
      <c r="DK12" s="408"/>
      <c r="DL12" s="409"/>
    </row>
    <row r="13" spans="1:116" s="274" customFormat="1" ht="14.45" customHeight="1">
      <c r="A13" s="363" t="s">
        <v>83</v>
      </c>
      <c r="B13" s="358"/>
      <c r="C13" s="358"/>
      <c r="D13" s="361"/>
      <c r="E13" s="366"/>
      <c r="F13" s="366"/>
      <c r="G13" s="366"/>
      <c r="H13" s="366"/>
      <c r="I13" s="195"/>
      <c r="J13" s="359" t="s">
        <v>84</v>
      </c>
      <c r="K13" s="359" t="s">
        <v>22</v>
      </c>
      <c r="L13" s="359" t="s">
        <v>85</v>
      </c>
      <c r="M13" s="410" t="s">
        <v>86</v>
      </c>
      <c r="N13" s="225"/>
      <c r="O13" s="359" t="s">
        <v>87</v>
      </c>
      <c r="P13" s="359" t="s">
        <v>22</v>
      </c>
      <c r="Q13" s="359" t="s">
        <v>85</v>
      </c>
      <c r="R13" s="359" t="s">
        <v>86</v>
      </c>
      <c r="S13" s="225"/>
      <c r="T13" s="359" t="s">
        <v>88</v>
      </c>
      <c r="U13" s="359" t="s">
        <v>22</v>
      </c>
      <c r="V13" s="359" t="s">
        <v>85</v>
      </c>
      <c r="W13" s="359" t="s">
        <v>86</v>
      </c>
      <c r="X13" s="225"/>
      <c r="Y13" s="359" t="s">
        <v>87</v>
      </c>
      <c r="Z13" s="359" t="s">
        <v>22</v>
      </c>
      <c r="AA13" s="359" t="s">
        <v>85</v>
      </c>
      <c r="AB13" s="359" t="s">
        <v>86</v>
      </c>
      <c r="AC13" s="226"/>
      <c r="AD13" s="359"/>
      <c r="AE13" s="359" t="s">
        <v>22</v>
      </c>
      <c r="AF13" s="359" t="s">
        <v>85</v>
      </c>
      <c r="AG13" s="359" t="s">
        <v>86</v>
      </c>
      <c r="AH13" s="286" t="s">
        <v>89</v>
      </c>
      <c r="AI13" s="226"/>
      <c r="AJ13" s="353" t="s">
        <v>90</v>
      </c>
      <c r="AK13" s="353" t="s">
        <v>22</v>
      </c>
      <c r="AL13" s="353" t="s">
        <v>85</v>
      </c>
      <c r="AM13" s="353" t="s">
        <v>86</v>
      </c>
      <c r="AN13" s="225"/>
      <c r="AO13" s="353" t="s">
        <v>87</v>
      </c>
      <c r="AP13" s="353" t="s">
        <v>22</v>
      </c>
      <c r="AQ13" s="353" t="s">
        <v>85</v>
      </c>
      <c r="AR13" s="353" t="s">
        <v>86</v>
      </c>
      <c r="AS13" s="225"/>
      <c r="AT13" s="353" t="s">
        <v>88</v>
      </c>
      <c r="AU13" s="353" t="s">
        <v>22</v>
      </c>
      <c r="AV13" s="353" t="s">
        <v>85</v>
      </c>
      <c r="AW13" s="353" t="s">
        <v>86</v>
      </c>
      <c r="AX13" s="225"/>
      <c r="AY13" s="353" t="s">
        <v>91</v>
      </c>
      <c r="AZ13" s="353" t="s">
        <v>22</v>
      </c>
      <c r="BA13" s="353" t="s">
        <v>85</v>
      </c>
      <c r="BB13" s="353" t="s">
        <v>86</v>
      </c>
      <c r="BC13" s="226"/>
      <c r="BD13" s="353" t="s">
        <v>92</v>
      </c>
      <c r="BE13" s="353" t="s">
        <v>22</v>
      </c>
      <c r="BF13" s="353" t="s">
        <v>85</v>
      </c>
      <c r="BG13" s="411" t="s">
        <v>86</v>
      </c>
      <c r="BH13" s="288" t="s">
        <v>89</v>
      </c>
      <c r="BI13" s="226"/>
      <c r="BJ13" s="226"/>
      <c r="BK13" s="350" t="s">
        <v>21</v>
      </c>
      <c r="BL13" s="350" t="s">
        <v>22</v>
      </c>
      <c r="BM13" s="350" t="s">
        <v>85</v>
      </c>
      <c r="BN13" s="350" t="s">
        <v>86</v>
      </c>
      <c r="BO13" s="225"/>
      <c r="BP13" s="350" t="s">
        <v>21</v>
      </c>
      <c r="BQ13" s="350" t="s">
        <v>22</v>
      </c>
      <c r="BR13" s="350" t="s">
        <v>85</v>
      </c>
      <c r="BS13" s="350" t="s">
        <v>86</v>
      </c>
      <c r="BT13" s="225"/>
      <c r="BU13" s="350" t="s">
        <v>21</v>
      </c>
      <c r="BV13" s="350" t="s">
        <v>22</v>
      </c>
      <c r="BW13" s="350" t="s">
        <v>85</v>
      </c>
      <c r="BX13" s="350" t="s">
        <v>86</v>
      </c>
      <c r="BY13" s="225"/>
      <c r="BZ13" s="350" t="s">
        <v>21</v>
      </c>
      <c r="CA13" s="350" t="s">
        <v>22</v>
      </c>
      <c r="CB13" s="350" t="s">
        <v>85</v>
      </c>
      <c r="CC13" s="350" t="s">
        <v>86</v>
      </c>
      <c r="CD13" s="226"/>
      <c r="CE13" s="350" t="s">
        <v>21</v>
      </c>
      <c r="CF13" s="350" t="s">
        <v>22</v>
      </c>
      <c r="CG13" s="350" t="s">
        <v>85</v>
      </c>
      <c r="CH13" s="350" t="s">
        <v>86</v>
      </c>
      <c r="CI13" s="226"/>
      <c r="CJ13" s="349" t="s">
        <v>21</v>
      </c>
      <c r="CK13" s="349" t="s">
        <v>22</v>
      </c>
      <c r="CL13" s="349" t="s">
        <v>85</v>
      </c>
      <c r="CM13" s="349" t="s">
        <v>86</v>
      </c>
      <c r="CO13" s="349" t="s">
        <v>21</v>
      </c>
      <c r="CP13" s="349" t="s">
        <v>22</v>
      </c>
      <c r="CQ13" s="349" t="s">
        <v>85</v>
      </c>
      <c r="CR13" s="349" t="s">
        <v>86</v>
      </c>
      <c r="CS13" s="225"/>
      <c r="CT13" s="349" t="s">
        <v>21</v>
      </c>
      <c r="CU13" s="349" t="s">
        <v>22</v>
      </c>
      <c r="CV13" s="349" t="s">
        <v>85</v>
      </c>
      <c r="CW13" s="349" t="s">
        <v>86</v>
      </c>
      <c r="CX13" s="225"/>
      <c r="CY13" s="349" t="s">
        <v>21</v>
      </c>
      <c r="CZ13" s="349" t="s">
        <v>22</v>
      </c>
      <c r="DA13" s="349" t="s">
        <v>85</v>
      </c>
      <c r="DB13" s="349" t="s">
        <v>86</v>
      </c>
      <c r="DC13" s="226"/>
      <c r="DD13" s="349" t="s">
        <v>21</v>
      </c>
      <c r="DE13" s="349" t="s">
        <v>22</v>
      </c>
      <c r="DF13" s="349" t="s">
        <v>85</v>
      </c>
      <c r="DG13" s="349" t="s">
        <v>86</v>
      </c>
      <c r="DH13" s="226"/>
      <c r="DI13" s="348" t="s">
        <v>21</v>
      </c>
      <c r="DJ13" s="348" t="s">
        <v>22</v>
      </c>
      <c r="DK13" s="348" t="s">
        <v>85</v>
      </c>
      <c r="DL13" s="348" t="s">
        <v>86</v>
      </c>
    </row>
    <row r="14" spans="1:116" s="227" customFormat="1" ht="12">
      <c r="A14" s="364"/>
      <c r="B14" s="358"/>
      <c r="C14" s="358"/>
      <c r="D14" s="362"/>
      <c r="E14" s="367"/>
      <c r="F14" s="367"/>
      <c r="G14" s="367"/>
      <c r="H14" s="367"/>
      <c r="I14" s="196"/>
      <c r="J14" s="359"/>
      <c r="K14" s="359"/>
      <c r="L14" s="359"/>
      <c r="M14" s="410"/>
      <c r="N14" s="196"/>
      <c r="O14" s="359"/>
      <c r="P14" s="359"/>
      <c r="Q14" s="359"/>
      <c r="R14" s="359"/>
      <c r="S14" s="196"/>
      <c r="T14" s="359"/>
      <c r="U14" s="359"/>
      <c r="V14" s="359"/>
      <c r="W14" s="359"/>
      <c r="X14" s="196"/>
      <c r="Y14" s="359"/>
      <c r="Z14" s="359"/>
      <c r="AA14" s="359"/>
      <c r="AB14" s="359"/>
      <c r="AD14" s="359"/>
      <c r="AE14" s="359"/>
      <c r="AF14" s="359"/>
      <c r="AG14" s="359"/>
      <c r="AH14" s="287"/>
      <c r="AJ14" s="353"/>
      <c r="AK14" s="353"/>
      <c r="AL14" s="353"/>
      <c r="AM14" s="353"/>
      <c r="AN14" s="196"/>
      <c r="AO14" s="353"/>
      <c r="AP14" s="353"/>
      <c r="AQ14" s="353"/>
      <c r="AR14" s="353"/>
      <c r="AS14" s="196"/>
      <c r="AT14" s="353"/>
      <c r="AU14" s="353"/>
      <c r="AV14" s="353"/>
      <c r="AW14" s="353"/>
      <c r="AX14" s="196"/>
      <c r="AY14" s="353"/>
      <c r="AZ14" s="353"/>
      <c r="BA14" s="353"/>
      <c r="BB14" s="353"/>
      <c r="BD14" s="353"/>
      <c r="BE14" s="353"/>
      <c r="BF14" s="353"/>
      <c r="BG14" s="411"/>
      <c r="BH14" s="289"/>
      <c r="BK14" s="350"/>
      <c r="BL14" s="350"/>
      <c r="BM14" s="350"/>
      <c r="BN14" s="350"/>
      <c r="BO14" s="196"/>
      <c r="BP14" s="350"/>
      <c r="BQ14" s="350"/>
      <c r="BR14" s="350"/>
      <c r="BS14" s="350"/>
      <c r="BT14" s="196"/>
      <c r="BU14" s="350"/>
      <c r="BV14" s="350"/>
      <c r="BW14" s="350"/>
      <c r="BX14" s="350"/>
      <c r="BY14" s="196"/>
      <c r="BZ14" s="350"/>
      <c r="CA14" s="350"/>
      <c r="CB14" s="350"/>
      <c r="CC14" s="350"/>
      <c r="CE14" s="350"/>
      <c r="CF14" s="350"/>
      <c r="CG14" s="350"/>
      <c r="CH14" s="350"/>
      <c r="CJ14" s="349"/>
      <c r="CK14" s="349"/>
      <c r="CL14" s="349"/>
      <c r="CM14" s="349"/>
      <c r="CO14" s="349"/>
      <c r="CP14" s="349"/>
      <c r="CQ14" s="349"/>
      <c r="CR14" s="349"/>
      <c r="CS14" s="196"/>
      <c r="CT14" s="349"/>
      <c r="CU14" s="349"/>
      <c r="CV14" s="349"/>
      <c r="CW14" s="349"/>
      <c r="CX14" s="196"/>
      <c r="CY14" s="349"/>
      <c r="CZ14" s="349"/>
      <c r="DA14" s="349"/>
      <c r="DB14" s="349"/>
      <c r="DD14" s="349"/>
      <c r="DE14" s="349"/>
      <c r="DF14" s="349"/>
      <c r="DG14" s="349"/>
      <c r="DI14" s="348"/>
      <c r="DJ14" s="348"/>
      <c r="DK14" s="348"/>
      <c r="DL14" s="348"/>
    </row>
    <row r="15" spans="1:116" s="189" customFormat="1">
      <c r="A15" s="197"/>
      <c r="B15" s="197"/>
      <c r="D15" s="198"/>
    </row>
    <row r="16" spans="1:116" s="228" customFormat="1">
      <c r="A16" s="199" t="s">
        <v>93</v>
      </c>
      <c r="B16" s="200" t="s">
        <v>54</v>
      </c>
      <c r="C16" s="293"/>
      <c r="D16" s="202"/>
      <c r="E16" s="203"/>
      <c r="F16" s="203"/>
      <c r="G16" s="203"/>
      <c r="H16" s="203"/>
      <c r="I16" s="201"/>
      <c r="J16" s="218"/>
      <c r="K16" s="218"/>
      <c r="L16" s="218"/>
      <c r="M16" s="218"/>
      <c r="N16" s="201"/>
      <c r="O16" s="218"/>
      <c r="P16" s="218"/>
      <c r="Q16" s="218"/>
      <c r="R16" s="218"/>
      <c r="S16" s="201"/>
      <c r="T16" s="218"/>
      <c r="U16" s="218"/>
      <c r="V16" s="218"/>
      <c r="W16" s="218"/>
      <c r="X16" s="201"/>
      <c r="Y16" s="218"/>
      <c r="Z16" s="218"/>
      <c r="AA16" s="218"/>
      <c r="AB16" s="218"/>
      <c r="AD16" s="229"/>
      <c r="AE16" s="229"/>
      <c r="AF16" s="229"/>
      <c r="AG16" s="229"/>
      <c r="AH16" s="229"/>
      <c r="AJ16" s="218"/>
      <c r="AK16" s="218"/>
      <c r="AL16" s="218"/>
      <c r="AM16" s="218"/>
      <c r="AN16" s="201"/>
      <c r="AO16" s="218"/>
      <c r="AP16" s="218"/>
      <c r="AQ16" s="218"/>
      <c r="AR16" s="218"/>
      <c r="AS16" s="201"/>
      <c r="AT16" s="218"/>
      <c r="AU16" s="218"/>
      <c r="AV16" s="218"/>
      <c r="AW16" s="218"/>
      <c r="AX16" s="201"/>
      <c r="AY16" s="218"/>
      <c r="AZ16" s="218"/>
      <c r="BA16" s="218"/>
      <c r="BB16" s="218"/>
      <c r="BD16" s="229"/>
      <c r="BE16" s="229"/>
      <c r="BF16" s="229"/>
      <c r="BG16" s="229"/>
      <c r="BH16" s="229"/>
      <c r="BK16" s="218"/>
      <c r="BL16" s="218"/>
      <c r="BM16" s="218"/>
      <c r="BN16" s="218"/>
      <c r="BO16" s="201"/>
      <c r="BP16" s="218"/>
      <c r="BQ16" s="218"/>
      <c r="BR16" s="218"/>
      <c r="BS16" s="218"/>
      <c r="BT16" s="201"/>
      <c r="BU16" s="218"/>
      <c r="BV16" s="218"/>
      <c r="BW16" s="218"/>
      <c r="BX16" s="218"/>
      <c r="BY16" s="201"/>
      <c r="BZ16" s="218"/>
      <c r="CA16" s="218"/>
      <c r="CB16" s="218"/>
      <c r="CC16" s="218"/>
      <c r="CE16" s="229"/>
      <c r="CF16" s="229"/>
      <c r="CG16" s="229"/>
      <c r="CH16" s="229"/>
      <c r="CJ16" s="229"/>
      <c r="CK16" s="229"/>
      <c r="CL16" s="229"/>
      <c r="CM16" s="229"/>
      <c r="CO16" s="218"/>
      <c r="CP16" s="218"/>
      <c r="CQ16" s="218"/>
      <c r="CR16" s="218"/>
      <c r="CS16" s="201"/>
      <c r="CT16" s="218"/>
      <c r="CU16" s="218"/>
      <c r="CV16" s="218"/>
      <c r="CW16" s="218"/>
      <c r="CX16" s="201"/>
      <c r="CY16" s="218"/>
      <c r="CZ16" s="218"/>
      <c r="DA16" s="218"/>
      <c r="DB16" s="218"/>
      <c r="DD16" s="229"/>
      <c r="DE16" s="229"/>
      <c r="DF16" s="229"/>
      <c r="DG16" s="229"/>
      <c r="DI16" s="229"/>
      <c r="DJ16" s="229"/>
      <c r="DK16" s="229"/>
      <c r="DL16" s="229"/>
    </row>
    <row r="17" spans="1:116">
      <c r="A17" s="299" t="s">
        <v>94</v>
      </c>
      <c r="B17" s="412" t="s">
        <v>95</v>
      </c>
      <c r="C17" s="294" t="s">
        <v>96</v>
      </c>
      <c r="D17" s="292" t="s">
        <v>97</v>
      </c>
      <c r="E17" s="206" t="s">
        <v>98</v>
      </c>
      <c r="F17" s="206" t="s">
        <v>99</v>
      </c>
      <c r="G17" s="206" t="s">
        <v>100</v>
      </c>
      <c r="H17" s="206"/>
      <c r="J17" s="212">
        <f>SUM(O17,T17,Y17,AD17)</f>
        <v>57</v>
      </c>
      <c r="K17" s="216"/>
      <c r="L17" s="216"/>
      <c r="M17" s="212">
        <f>SUM(R17,W17,AB17,AG17)</f>
        <v>0</v>
      </c>
      <c r="O17" s="212">
        <v>11</v>
      </c>
      <c r="P17" s="216"/>
      <c r="Q17" s="216"/>
      <c r="R17" s="212"/>
      <c r="T17" s="212">
        <v>24</v>
      </c>
      <c r="U17" s="216"/>
      <c r="V17" s="216"/>
      <c r="W17" s="212"/>
      <c r="Y17" s="212">
        <v>22</v>
      </c>
      <c r="Z17" s="216"/>
      <c r="AA17" s="216"/>
      <c r="AB17" s="212"/>
      <c r="AD17" s="212"/>
      <c r="AE17" s="216"/>
      <c r="AF17" s="216"/>
      <c r="AG17" s="212"/>
      <c r="AH17" s="231" t="s">
        <v>101</v>
      </c>
      <c r="AJ17" s="212">
        <f>SUM(AO17,AT17,AY17,BD17)</f>
        <v>23</v>
      </c>
      <c r="AK17" s="216"/>
      <c r="AL17" s="216"/>
      <c r="AM17" s="212">
        <f>SUM(AR17,AW17,BB17,BG17)</f>
        <v>0</v>
      </c>
      <c r="AN17" s="189"/>
      <c r="AO17" s="212">
        <v>11</v>
      </c>
      <c r="AP17" s="216"/>
      <c r="AQ17" s="216"/>
      <c r="AR17" s="212"/>
      <c r="AT17" s="212">
        <v>12</v>
      </c>
      <c r="AU17" s="216"/>
      <c r="AV17" s="216"/>
      <c r="AW17" s="212"/>
      <c r="AY17" s="212"/>
      <c r="AZ17" s="216"/>
      <c r="BA17" s="216"/>
      <c r="BB17" s="212"/>
      <c r="BD17" s="212"/>
      <c r="BE17" s="216"/>
      <c r="BF17" s="216"/>
      <c r="BG17" s="212"/>
      <c r="BH17" s="212"/>
      <c r="BK17" s="212">
        <f>SUM(BP17,BU17,BZ17,CE17)</f>
        <v>0</v>
      </c>
      <c r="BL17" s="216"/>
      <c r="BM17" s="216"/>
      <c r="BN17" s="212">
        <f>SUM(BS17,BX17,CC17,CH17)</f>
        <v>0</v>
      </c>
      <c r="BO17" s="189"/>
      <c r="BP17" s="212"/>
      <c r="BQ17" s="216"/>
      <c r="BR17" s="216"/>
      <c r="BS17" s="212"/>
      <c r="BU17" s="212"/>
      <c r="BV17" s="216"/>
      <c r="BW17" s="216"/>
      <c r="BX17" s="212"/>
      <c r="BZ17" s="212"/>
      <c r="CA17" s="216"/>
      <c r="CB17" s="216"/>
      <c r="CC17" s="212"/>
      <c r="CE17" s="212"/>
      <c r="CF17" s="216"/>
      <c r="CG17" s="216"/>
      <c r="CH17" s="212"/>
      <c r="CJ17" s="212">
        <f>SUM(CO17,CT17,CY17,DD17)</f>
        <v>0</v>
      </c>
      <c r="CK17" s="216"/>
      <c r="CL17" s="216"/>
      <c r="CM17" s="212">
        <f>SUM(CR17,CW17,DB17,DG17)</f>
        <v>0</v>
      </c>
      <c r="CO17" s="212"/>
      <c r="CP17" s="216"/>
      <c r="CQ17" s="216"/>
      <c r="CR17" s="212"/>
      <c r="CT17" s="212"/>
      <c r="CU17" s="216"/>
      <c r="CV17" s="216"/>
      <c r="CW17" s="212"/>
      <c r="CY17" s="212"/>
      <c r="CZ17" s="216"/>
      <c r="DA17" s="216"/>
      <c r="DB17" s="212"/>
      <c r="DD17" s="212"/>
      <c r="DE17" s="216"/>
      <c r="DF17" s="216"/>
      <c r="DG17" s="212"/>
      <c r="DI17" s="212">
        <f t="shared" ref="DI17:DI26" si="0">SUM(J17,AJ17,BK17,CJ17)</f>
        <v>80</v>
      </c>
      <c r="DJ17" s="216"/>
      <c r="DK17" s="216"/>
      <c r="DL17" s="212">
        <f t="shared" ref="DL17:DL26" si="1">SUM(M17,AM17,BN17,CM17)</f>
        <v>0</v>
      </c>
    </row>
    <row r="18" spans="1:116">
      <c r="A18" s="299" t="s">
        <v>102</v>
      </c>
      <c r="B18" s="412" t="s">
        <v>103</v>
      </c>
      <c r="C18" s="294" t="s">
        <v>104</v>
      </c>
      <c r="D18" s="292" t="s">
        <v>102</v>
      </c>
      <c r="E18" s="206"/>
      <c r="F18" s="206"/>
      <c r="G18" s="206"/>
      <c r="H18" s="206"/>
      <c r="J18" s="212">
        <f t="shared" ref="J18:J90" si="2">SUM(O18,T18,Y18,AD18)</f>
        <v>56</v>
      </c>
      <c r="K18" s="216"/>
      <c r="L18" s="216"/>
      <c r="M18" s="212">
        <f t="shared" ref="M18:M90" si="3">SUM(R18,W18,AB18,AG18)</f>
        <v>0</v>
      </c>
      <c r="O18" s="212">
        <v>22</v>
      </c>
      <c r="P18" s="216"/>
      <c r="Q18" s="216"/>
      <c r="R18" s="212"/>
      <c r="T18" s="212">
        <v>12</v>
      </c>
      <c r="U18" s="216"/>
      <c r="V18" s="216"/>
      <c r="W18" s="212"/>
      <c r="Y18" s="212">
        <v>22</v>
      </c>
      <c r="Z18" s="216"/>
      <c r="AA18" s="216"/>
      <c r="AB18" s="212"/>
      <c r="AD18" s="212"/>
      <c r="AE18" s="216"/>
      <c r="AF18" s="216"/>
      <c r="AG18" s="212"/>
      <c r="AH18" s="231" t="s">
        <v>105</v>
      </c>
      <c r="AJ18" s="212">
        <f t="shared" ref="AJ18:AJ26" si="4">SUM(AO18,AT18,AY18,BD18)</f>
        <v>23</v>
      </c>
      <c r="AK18" s="216"/>
      <c r="AL18" s="216"/>
      <c r="AM18" s="212">
        <f t="shared" ref="AM18:AM26" si="5">SUM(AR18,AW18,BB18,BG18)</f>
        <v>0</v>
      </c>
      <c r="AN18" s="189"/>
      <c r="AO18" s="212">
        <v>11</v>
      </c>
      <c r="AP18" s="216"/>
      <c r="AQ18" s="216"/>
      <c r="AR18" s="212"/>
      <c r="AT18" s="212">
        <v>12</v>
      </c>
      <c r="AU18" s="216"/>
      <c r="AV18" s="216"/>
      <c r="AW18" s="212"/>
      <c r="AY18" s="212"/>
      <c r="AZ18" s="216"/>
      <c r="BA18" s="216"/>
      <c r="BB18" s="212"/>
      <c r="BD18" s="212"/>
      <c r="BE18" s="216"/>
      <c r="BF18" s="216"/>
      <c r="BG18" s="212"/>
      <c r="BH18" s="212"/>
      <c r="BK18" s="212">
        <f t="shared" ref="BK18:BK26" si="6">SUM(BP18,BU18,BZ18,CE18)</f>
        <v>0</v>
      </c>
      <c r="BL18" s="216"/>
      <c r="BM18" s="216"/>
      <c r="BN18" s="212">
        <f t="shared" ref="BN18:BN26" si="7">SUM(BS18,BX18,CC18,CH18)</f>
        <v>0</v>
      </c>
      <c r="BO18" s="189"/>
      <c r="BP18" s="212"/>
      <c r="BQ18" s="216"/>
      <c r="BR18" s="216"/>
      <c r="BS18" s="212"/>
      <c r="BU18" s="212"/>
      <c r="BV18" s="216"/>
      <c r="BW18" s="216"/>
      <c r="BX18" s="212"/>
      <c r="BZ18" s="212"/>
      <c r="CA18" s="216"/>
      <c r="CB18" s="216"/>
      <c r="CC18" s="212"/>
      <c r="CE18" s="212"/>
      <c r="CF18" s="216"/>
      <c r="CG18" s="216"/>
      <c r="CH18" s="212"/>
      <c r="CJ18" s="212">
        <f t="shared" ref="CJ18:CJ26" si="8">SUM(CO18,CT18,CY18,DD18)</f>
        <v>0</v>
      </c>
      <c r="CK18" s="216"/>
      <c r="CL18" s="216"/>
      <c r="CM18" s="212">
        <f t="shared" ref="CM18:CM26" si="9">SUM(CR18,CW18,DB18,DG18)</f>
        <v>0</v>
      </c>
      <c r="CO18" s="212"/>
      <c r="CP18" s="216"/>
      <c r="CQ18" s="216"/>
      <c r="CR18" s="212"/>
      <c r="CT18" s="212"/>
      <c r="CU18" s="216"/>
      <c r="CV18" s="216"/>
      <c r="CW18" s="212"/>
      <c r="CY18" s="212"/>
      <c r="CZ18" s="216"/>
      <c r="DA18" s="216"/>
      <c r="DB18" s="212"/>
      <c r="DD18" s="212"/>
      <c r="DE18" s="216"/>
      <c r="DF18" s="216"/>
      <c r="DG18" s="212"/>
      <c r="DI18" s="212">
        <f t="shared" si="0"/>
        <v>79</v>
      </c>
      <c r="DJ18" s="216"/>
      <c r="DK18" s="216"/>
      <c r="DL18" s="212">
        <f t="shared" si="1"/>
        <v>0</v>
      </c>
    </row>
    <row r="19" spans="1:116">
      <c r="A19" s="299" t="s">
        <v>106</v>
      </c>
      <c r="B19" s="412" t="s">
        <v>107</v>
      </c>
      <c r="C19" s="294" t="s">
        <v>108</v>
      </c>
      <c r="D19" s="292" t="s">
        <v>109</v>
      </c>
      <c r="E19" s="206"/>
      <c r="F19" s="206"/>
      <c r="G19" s="206"/>
      <c r="H19" s="206"/>
      <c r="J19" s="212">
        <f t="shared" si="2"/>
        <v>17</v>
      </c>
      <c r="K19" s="216"/>
      <c r="L19" s="216"/>
      <c r="M19" s="212">
        <f t="shared" si="3"/>
        <v>0</v>
      </c>
      <c r="O19" s="212">
        <v>5</v>
      </c>
      <c r="P19" s="216"/>
      <c r="Q19" s="216"/>
      <c r="R19" s="212"/>
      <c r="T19" s="212">
        <v>12</v>
      </c>
      <c r="U19" s="216"/>
      <c r="V19" s="216"/>
      <c r="W19" s="212"/>
      <c r="Y19" s="212"/>
      <c r="Z19" s="216"/>
      <c r="AA19" s="216"/>
      <c r="AB19" s="212"/>
      <c r="AD19" s="212"/>
      <c r="AE19" s="216"/>
      <c r="AF19" s="216"/>
      <c r="AG19" s="212"/>
      <c r="AH19" s="231" t="s">
        <v>110</v>
      </c>
      <c r="AJ19" s="212">
        <f t="shared" si="4"/>
        <v>23</v>
      </c>
      <c r="AK19" s="216"/>
      <c r="AL19" s="216"/>
      <c r="AM19" s="212">
        <f t="shared" si="5"/>
        <v>0</v>
      </c>
      <c r="AN19" s="189"/>
      <c r="AO19" s="212">
        <v>11</v>
      </c>
      <c r="AP19" s="216"/>
      <c r="AQ19" s="216"/>
      <c r="AR19" s="212"/>
      <c r="AT19" s="212">
        <v>12</v>
      </c>
      <c r="AU19" s="216"/>
      <c r="AV19" s="216"/>
      <c r="AW19" s="212"/>
      <c r="AY19" s="212"/>
      <c r="AZ19" s="216"/>
      <c r="BA19" s="216"/>
      <c r="BB19" s="212"/>
      <c r="BD19" s="212"/>
      <c r="BE19" s="216"/>
      <c r="BF19" s="216"/>
      <c r="BG19" s="212"/>
      <c r="BH19" s="212"/>
      <c r="BK19" s="212">
        <f t="shared" si="6"/>
        <v>0</v>
      </c>
      <c r="BL19" s="216"/>
      <c r="BM19" s="216"/>
      <c r="BN19" s="212">
        <f t="shared" si="7"/>
        <v>0</v>
      </c>
      <c r="BO19" s="189"/>
      <c r="BP19" s="212"/>
      <c r="BQ19" s="216"/>
      <c r="BR19" s="216"/>
      <c r="BS19" s="212"/>
      <c r="BU19" s="212"/>
      <c r="BV19" s="216"/>
      <c r="BW19" s="216"/>
      <c r="BX19" s="212"/>
      <c r="BZ19" s="212"/>
      <c r="CA19" s="216"/>
      <c r="CB19" s="216"/>
      <c r="CC19" s="212"/>
      <c r="CE19" s="212"/>
      <c r="CF19" s="216"/>
      <c r="CG19" s="216"/>
      <c r="CH19" s="212"/>
      <c r="CJ19" s="212">
        <f t="shared" si="8"/>
        <v>0</v>
      </c>
      <c r="CK19" s="216"/>
      <c r="CL19" s="216"/>
      <c r="CM19" s="212">
        <f t="shared" si="9"/>
        <v>0</v>
      </c>
      <c r="CO19" s="212"/>
      <c r="CP19" s="216"/>
      <c r="CQ19" s="216"/>
      <c r="CR19" s="212"/>
      <c r="CT19" s="212"/>
      <c r="CU19" s="216"/>
      <c r="CV19" s="216"/>
      <c r="CW19" s="212"/>
      <c r="CY19" s="212"/>
      <c r="CZ19" s="216"/>
      <c r="DA19" s="216"/>
      <c r="DB19" s="212"/>
      <c r="DD19" s="212"/>
      <c r="DE19" s="216"/>
      <c r="DF19" s="216"/>
      <c r="DG19" s="212"/>
      <c r="DI19" s="212">
        <f t="shared" si="0"/>
        <v>40</v>
      </c>
      <c r="DJ19" s="216"/>
      <c r="DK19" s="216"/>
      <c r="DL19" s="212">
        <f t="shared" si="1"/>
        <v>0</v>
      </c>
    </row>
    <row r="20" spans="1:116">
      <c r="A20" s="299" t="s">
        <v>111</v>
      </c>
      <c r="B20" s="412" t="s">
        <v>112</v>
      </c>
      <c r="C20" s="294" t="s">
        <v>113</v>
      </c>
      <c r="D20" s="292" t="s">
        <v>114</v>
      </c>
      <c r="E20" s="206"/>
      <c r="F20" s="206"/>
      <c r="G20" s="206"/>
      <c r="H20" s="206"/>
      <c r="J20" s="212">
        <f t="shared" si="2"/>
        <v>23</v>
      </c>
      <c r="K20" s="216"/>
      <c r="L20" s="216"/>
      <c r="M20" s="212">
        <f t="shared" si="3"/>
        <v>0</v>
      </c>
      <c r="O20" s="212">
        <v>11</v>
      </c>
      <c r="P20" s="216"/>
      <c r="Q20" s="216"/>
      <c r="R20" s="212"/>
      <c r="T20" s="212">
        <v>12</v>
      </c>
      <c r="U20" s="216"/>
      <c r="V20" s="216"/>
      <c r="W20" s="212"/>
      <c r="Y20" s="212"/>
      <c r="Z20" s="216"/>
      <c r="AA20" s="216"/>
      <c r="AB20" s="212"/>
      <c r="AD20" s="212"/>
      <c r="AE20" s="216"/>
      <c r="AF20" s="216"/>
      <c r="AG20" s="212"/>
      <c r="AH20" s="231" t="s">
        <v>115</v>
      </c>
      <c r="AJ20" s="212">
        <f t="shared" si="4"/>
        <v>0</v>
      </c>
      <c r="AK20" s="216"/>
      <c r="AL20" s="216"/>
      <c r="AM20" s="212">
        <f t="shared" si="5"/>
        <v>0</v>
      </c>
      <c r="AN20" s="189"/>
      <c r="AO20" s="212"/>
      <c r="AP20" s="216"/>
      <c r="AQ20" s="216"/>
      <c r="AR20" s="212"/>
      <c r="AT20" s="212"/>
      <c r="AU20" s="216"/>
      <c r="AV20" s="216"/>
      <c r="AW20" s="212"/>
      <c r="AY20" s="212"/>
      <c r="AZ20" s="216"/>
      <c r="BA20" s="216"/>
      <c r="BB20" s="212"/>
      <c r="BD20" s="212"/>
      <c r="BE20" s="216"/>
      <c r="BF20" s="216"/>
      <c r="BG20" s="212"/>
      <c r="BH20" s="212"/>
      <c r="BK20" s="212">
        <f t="shared" si="6"/>
        <v>0</v>
      </c>
      <c r="BL20" s="216"/>
      <c r="BM20" s="216"/>
      <c r="BN20" s="212">
        <f t="shared" si="7"/>
        <v>0</v>
      </c>
      <c r="BO20" s="189"/>
      <c r="BP20" s="212"/>
      <c r="BQ20" s="216"/>
      <c r="BR20" s="216"/>
      <c r="BS20" s="212"/>
      <c r="BU20" s="212"/>
      <c r="BV20" s="216"/>
      <c r="BW20" s="216"/>
      <c r="BX20" s="212"/>
      <c r="BZ20" s="212"/>
      <c r="CA20" s="216"/>
      <c r="CB20" s="216"/>
      <c r="CC20" s="212"/>
      <c r="CE20" s="212"/>
      <c r="CF20" s="216"/>
      <c r="CG20" s="216"/>
      <c r="CH20" s="212"/>
      <c r="CJ20" s="212">
        <f t="shared" si="8"/>
        <v>0</v>
      </c>
      <c r="CK20" s="216"/>
      <c r="CL20" s="216"/>
      <c r="CM20" s="212">
        <f t="shared" si="9"/>
        <v>0</v>
      </c>
      <c r="CO20" s="212"/>
      <c r="CP20" s="216"/>
      <c r="CQ20" s="216"/>
      <c r="CR20" s="212"/>
      <c r="CT20" s="212"/>
      <c r="CU20" s="216"/>
      <c r="CV20" s="216"/>
      <c r="CW20" s="212"/>
      <c r="CY20" s="212"/>
      <c r="CZ20" s="216"/>
      <c r="DA20" s="216"/>
      <c r="DB20" s="212"/>
      <c r="DD20" s="212"/>
      <c r="DE20" s="216"/>
      <c r="DF20" s="216"/>
      <c r="DG20" s="212"/>
      <c r="DI20" s="212">
        <f t="shared" si="0"/>
        <v>23</v>
      </c>
      <c r="DJ20" s="216"/>
      <c r="DK20" s="216"/>
      <c r="DL20" s="212">
        <f t="shared" si="1"/>
        <v>0</v>
      </c>
    </row>
    <row r="21" spans="1:116">
      <c r="A21" s="204"/>
      <c r="B21" s="413"/>
      <c r="C21" s="211"/>
      <c r="D21" s="292"/>
      <c r="E21" s="206"/>
      <c r="F21" s="206"/>
      <c r="G21" s="206"/>
      <c r="H21" s="206"/>
      <c r="J21" s="212">
        <f t="shared" si="2"/>
        <v>0</v>
      </c>
      <c r="K21" s="216"/>
      <c r="L21" s="216"/>
      <c r="M21" s="212">
        <f t="shared" si="3"/>
        <v>0</v>
      </c>
      <c r="O21" s="212"/>
      <c r="P21" s="216"/>
      <c r="Q21" s="216"/>
      <c r="R21" s="212"/>
      <c r="T21" s="212"/>
      <c r="U21" s="216"/>
      <c r="V21" s="216"/>
      <c r="W21" s="212"/>
      <c r="Y21" s="212"/>
      <c r="Z21" s="216"/>
      <c r="AA21" s="216"/>
      <c r="AB21" s="212"/>
      <c r="AD21" s="212"/>
      <c r="AE21" s="216"/>
      <c r="AF21" s="216"/>
      <c r="AG21" s="212"/>
      <c r="AH21" s="212"/>
      <c r="AJ21" s="212">
        <f t="shared" si="4"/>
        <v>0</v>
      </c>
      <c r="AK21" s="216"/>
      <c r="AL21" s="216"/>
      <c r="AM21" s="212">
        <f t="shared" si="5"/>
        <v>0</v>
      </c>
      <c r="AN21" s="189"/>
      <c r="AO21" s="212"/>
      <c r="AP21" s="216"/>
      <c r="AQ21" s="216"/>
      <c r="AR21" s="212"/>
      <c r="AT21" s="212"/>
      <c r="AU21" s="216"/>
      <c r="AV21" s="216"/>
      <c r="AW21" s="212"/>
      <c r="AY21" s="212"/>
      <c r="AZ21" s="216"/>
      <c r="BA21" s="216"/>
      <c r="BB21" s="212"/>
      <c r="BD21" s="212"/>
      <c r="BE21" s="216"/>
      <c r="BF21" s="216"/>
      <c r="BG21" s="212"/>
      <c r="BH21" s="212"/>
      <c r="BK21" s="212">
        <f t="shared" si="6"/>
        <v>0</v>
      </c>
      <c r="BL21" s="216"/>
      <c r="BM21" s="216"/>
      <c r="BN21" s="212">
        <f t="shared" si="7"/>
        <v>0</v>
      </c>
      <c r="BO21" s="189"/>
      <c r="BP21" s="212"/>
      <c r="BQ21" s="216"/>
      <c r="BR21" s="216"/>
      <c r="BS21" s="212"/>
      <c r="BU21" s="212"/>
      <c r="BV21" s="216"/>
      <c r="BW21" s="216"/>
      <c r="BX21" s="212"/>
      <c r="BZ21" s="212"/>
      <c r="CA21" s="216"/>
      <c r="CB21" s="216"/>
      <c r="CC21" s="212"/>
      <c r="CE21" s="212"/>
      <c r="CF21" s="216"/>
      <c r="CG21" s="216"/>
      <c r="CH21" s="212"/>
      <c r="CJ21" s="212">
        <f t="shared" si="8"/>
        <v>0</v>
      </c>
      <c r="CK21" s="216"/>
      <c r="CL21" s="216"/>
      <c r="CM21" s="212">
        <f t="shared" si="9"/>
        <v>0</v>
      </c>
      <c r="CO21" s="212"/>
      <c r="CP21" s="216"/>
      <c r="CQ21" s="216"/>
      <c r="CR21" s="212"/>
      <c r="CT21" s="212"/>
      <c r="CU21" s="216"/>
      <c r="CV21" s="216"/>
      <c r="CW21" s="212"/>
      <c r="CY21" s="212"/>
      <c r="CZ21" s="216"/>
      <c r="DA21" s="216"/>
      <c r="DB21" s="212"/>
      <c r="DD21" s="212"/>
      <c r="DE21" s="216"/>
      <c r="DF21" s="216"/>
      <c r="DG21" s="212"/>
      <c r="DI21" s="212">
        <f t="shared" si="0"/>
        <v>0</v>
      </c>
      <c r="DJ21" s="216"/>
      <c r="DK21" s="216"/>
      <c r="DL21" s="212">
        <f t="shared" si="1"/>
        <v>0</v>
      </c>
    </row>
    <row r="22" spans="1:116" hidden="1">
      <c r="A22" s="204"/>
      <c r="B22" s="204"/>
      <c r="D22" s="205"/>
      <c r="E22" s="206"/>
      <c r="F22" s="206"/>
      <c r="G22" s="206"/>
      <c r="H22" s="206"/>
      <c r="J22" s="212">
        <f t="shared" si="2"/>
        <v>0</v>
      </c>
      <c r="K22" s="216"/>
      <c r="L22" s="216"/>
      <c r="M22" s="212">
        <f t="shared" si="3"/>
        <v>0</v>
      </c>
      <c r="O22" s="212"/>
      <c r="P22" s="216"/>
      <c r="Q22" s="216"/>
      <c r="R22" s="212"/>
      <c r="T22" s="212"/>
      <c r="U22" s="216"/>
      <c r="V22" s="216"/>
      <c r="W22" s="212"/>
      <c r="Y22" s="212"/>
      <c r="Z22" s="216"/>
      <c r="AA22" s="216"/>
      <c r="AB22" s="212"/>
      <c r="AD22" s="212"/>
      <c r="AE22" s="216"/>
      <c r="AF22" s="216"/>
      <c r="AG22" s="212"/>
      <c r="AH22" s="230"/>
      <c r="AJ22" s="212">
        <f t="shared" si="4"/>
        <v>0</v>
      </c>
      <c r="AK22" s="216"/>
      <c r="AL22" s="216"/>
      <c r="AM22" s="212">
        <f t="shared" si="5"/>
        <v>0</v>
      </c>
      <c r="AN22" s="189"/>
      <c r="AO22" s="212"/>
      <c r="AP22" s="216"/>
      <c r="AQ22" s="216"/>
      <c r="AR22" s="212"/>
      <c r="AT22" s="212"/>
      <c r="AU22" s="216"/>
      <c r="AV22" s="216"/>
      <c r="AW22" s="212"/>
      <c r="AY22" s="212"/>
      <c r="AZ22" s="216"/>
      <c r="BA22" s="216"/>
      <c r="BB22" s="212"/>
      <c r="BD22" s="212"/>
      <c r="BE22" s="216"/>
      <c r="BF22" s="216"/>
      <c r="BG22" s="212"/>
      <c r="BH22" s="230"/>
      <c r="BK22" s="212">
        <f t="shared" si="6"/>
        <v>0</v>
      </c>
      <c r="BL22" s="216"/>
      <c r="BM22" s="216"/>
      <c r="BN22" s="212">
        <f t="shared" si="7"/>
        <v>0</v>
      </c>
      <c r="BO22" s="189"/>
      <c r="BP22" s="212"/>
      <c r="BQ22" s="216"/>
      <c r="BR22" s="216"/>
      <c r="BS22" s="212"/>
      <c r="BU22" s="212"/>
      <c r="BV22" s="216"/>
      <c r="BW22" s="216"/>
      <c r="BX22" s="212"/>
      <c r="BZ22" s="212"/>
      <c r="CA22" s="216"/>
      <c r="CB22" s="216"/>
      <c r="CC22" s="212"/>
      <c r="CE22" s="212"/>
      <c r="CF22" s="216"/>
      <c r="CG22" s="216"/>
      <c r="CH22" s="212"/>
      <c r="CJ22" s="212">
        <f t="shared" si="8"/>
        <v>0</v>
      </c>
      <c r="CK22" s="216"/>
      <c r="CL22" s="216"/>
      <c r="CM22" s="212">
        <f t="shared" si="9"/>
        <v>0</v>
      </c>
      <c r="CO22" s="212"/>
      <c r="CP22" s="216"/>
      <c r="CQ22" s="216"/>
      <c r="CR22" s="212"/>
      <c r="CT22" s="212"/>
      <c r="CU22" s="216"/>
      <c r="CV22" s="216"/>
      <c r="CW22" s="212"/>
      <c r="CY22" s="212"/>
      <c r="CZ22" s="216"/>
      <c r="DA22" s="216"/>
      <c r="DB22" s="212"/>
      <c r="DD22" s="212"/>
      <c r="DE22" s="216"/>
      <c r="DF22" s="216"/>
      <c r="DG22" s="212"/>
      <c r="DI22" s="212">
        <f t="shared" si="0"/>
        <v>0</v>
      </c>
      <c r="DJ22" s="216"/>
      <c r="DK22" s="216"/>
      <c r="DL22" s="212">
        <f t="shared" si="1"/>
        <v>0</v>
      </c>
    </row>
    <row r="23" spans="1:116" hidden="1">
      <c r="A23" s="204"/>
      <c r="B23" s="204"/>
      <c r="D23" s="205"/>
      <c r="E23" s="206"/>
      <c r="F23" s="206"/>
      <c r="G23" s="206"/>
      <c r="H23" s="206"/>
      <c r="J23" s="212">
        <f t="shared" si="2"/>
        <v>0</v>
      </c>
      <c r="K23" s="216"/>
      <c r="L23" s="216"/>
      <c r="M23" s="212">
        <f t="shared" si="3"/>
        <v>0</v>
      </c>
      <c r="O23" s="212"/>
      <c r="P23" s="216"/>
      <c r="Q23" s="216"/>
      <c r="R23" s="212"/>
      <c r="T23" s="212"/>
      <c r="U23" s="216"/>
      <c r="V23" s="216"/>
      <c r="W23" s="212"/>
      <c r="Y23" s="212"/>
      <c r="Z23" s="216"/>
      <c r="AA23" s="216"/>
      <c r="AB23" s="212"/>
      <c r="AD23" s="212"/>
      <c r="AE23" s="216"/>
      <c r="AF23" s="216"/>
      <c r="AG23" s="212"/>
      <c r="AH23" s="230"/>
      <c r="AJ23" s="212">
        <f t="shared" si="4"/>
        <v>0</v>
      </c>
      <c r="AK23" s="216"/>
      <c r="AL23" s="216"/>
      <c r="AM23" s="212">
        <f t="shared" si="5"/>
        <v>0</v>
      </c>
      <c r="AN23" s="189"/>
      <c r="AO23" s="212"/>
      <c r="AP23" s="216"/>
      <c r="AQ23" s="216"/>
      <c r="AR23" s="212"/>
      <c r="AT23" s="212"/>
      <c r="AU23" s="216"/>
      <c r="AV23" s="216"/>
      <c r="AW23" s="212"/>
      <c r="AY23" s="212"/>
      <c r="AZ23" s="216"/>
      <c r="BA23" s="216"/>
      <c r="BB23" s="212"/>
      <c r="BD23" s="212"/>
      <c r="BE23" s="216"/>
      <c r="BF23" s="216"/>
      <c r="BG23" s="212"/>
      <c r="BH23" s="230"/>
      <c r="BK23" s="212">
        <f t="shared" si="6"/>
        <v>0</v>
      </c>
      <c r="BL23" s="216"/>
      <c r="BM23" s="216"/>
      <c r="BN23" s="212">
        <f t="shared" si="7"/>
        <v>0</v>
      </c>
      <c r="BO23" s="189"/>
      <c r="BP23" s="212"/>
      <c r="BQ23" s="216"/>
      <c r="BR23" s="216"/>
      <c r="BS23" s="212"/>
      <c r="BU23" s="212"/>
      <c r="BV23" s="216"/>
      <c r="BW23" s="216"/>
      <c r="BX23" s="212"/>
      <c r="BZ23" s="212"/>
      <c r="CA23" s="216"/>
      <c r="CB23" s="216"/>
      <c r="CC23" s="212"/>
      <c r="CE23" s="212"/>
      <c r="CF23" s="216"/>
      <c r="CG23" s="216"/>
      <c r="CH23" s="212"/>
      <c r="CJ23" s="212">
        <f t="shared" si="8"/>
        <v>0</v>
      </c>
      <c r="CK23" s="216"/>
      <c r="CL23" s="216"/>
      <c r="CM23" s="212">
        <f t="shared" si="9"/>
        <v>0</v>
      </c>
      <c r="CO23" s="212"/>
      <c r="CP23" s="216"/>
      <c r="CQ23" s="216"/>
      <c r="CR23" s="212"/>
      <c r="CT23" s="212"/>
      <c r="CU23" s="216"/>
      <c r="CV23" s="216"/>
      <c r="CW23" s="212"/>
      <c r="CY23" s="212"/>
      <c r="CZ23" s="216"/>
      <c r="DA23" s="216"/>
      <c r="DB23" s="212"/>
      <c r="DD23" s="212"/>
      <c r="DE23" s="216"/>
      <c r="DF23" s="216"/>
      <c r="DG23" s="212"/>
      <c r="DI23" s="212">
        <f t="shared" si="0"/>
        <v>0</v>
      </c>
      <c r="DJ23" s="216"/>
      <c r="DK23" s="216"/>
      <c r="DL23" s="212">
        <f t="shared" si="1"/>
        <v>0</v>
      </c>
    </row>
    <row r="24" spans="1:116" hidden="1">
      <c r="A24" s="204"/>
      <c r="B24" s="204"/>
      <c r="D24" s="205"/>
      <c r="E24" s="206"/>
      <c r="F24" s="206"/>
      <c r="G24" s="206"/>
      <c r="H24" s="206"/>
      <c r="J24" s="212">
        <f t="shared" si="2"/>
        <v>0</v>
      </c>
      <c r="K24" s="216"/>
      <c r="L24" s="216"/>
      <c r="M24" s="212">
        <f t="shared" si="3"/>
        <v>0</v>
      </c>
      <c r="O24" s="212"/>
      <c r="P24" s="216"/>
      <c r="Q24" s="216"/>
      <c r="R24" s="212"/>
      <c r="T24" s="212"/>
      <c r="U24" s="216"/>
      <c r="V24" s="216"/>
      <c r="W24" s="212"/>
      <c r="Y24" s="212"/>
      <c r="Z24" s="216"/>
      <c r="AA24" s="216"/>
      <c r="AB24" s="212"/>
      <c r="AD24" s="212"/>
      <c r="AE24" s="216"/>
      <c r="AF24" s="216"/>
      <c r="AG24" s="212"/>
      <c r="AH24" s="230"/>
      <c r="AJ24" s="212">
        <f t="shared" si="4"/>
        <v>0</v>
      </c>
      <c r="AK24" s="216"/>
      <c r="AL24" s="216"/>
      <c r="AM24" s="212">
        <f t="shared" si="5"/>
        <v>0</v>
      </c>
      <c r="AN24" s="189"/>
      <c r="AO24" s="212"/>
      <c r="AP24" s="216"/>
      <c r="AQ24" s="216"/>
      <c r="AR24" s="212"/>
      <c r="AT24" s="212"/>
      <c r="AU24" s="216"/>
      <c r="AV24" s="216"/>
      <c r="AW24" s="212"/>
      <c r="AY24" s="212"/>
      <c r="AZ24" s="216"/>
      <c r="BA24" s="216"/>
      <c r="BB24" s="212"/>
      <c r="BD24" s="212"/>
      <c r="BE24" s="216"/>
      <c r="BF24" s="216"/>
      <c r="BG24" s="212"/>
      <c r="BH24" s="230"/>
      <c r="BK24" s="212">
        <f t="shared" si="6"/>
        <v>0</v>
      </c>
      <c r="BL24" s="216"/>
      <c r="BM24" s="216"/>
      <c r="BN24" s="212">
        <f t="shared" si="7"/>
        <v>0</v>
      </c>
      <c r="BO24" s="189"/>
      <c r="BP24" s="212"/>
      <c r="BQ24" s="216"/>
      <c r="BR24" s="216"/>
      <c r="BS24" s="212"/>
      <c r="BU24" s="212"/>
      <c r="BV24" s="216"/>
      <c r="BW24" s="216"/>
      <c r="BX24" s="212"/>
      <c r="BZ24" s="212"/>
      <c r="CA24" s="216"/>
      <c r="CB24" s="216"/>
      <c r="CC24" s="212"/>
      <c r="CE24" s="212"/>
      <c r="CF24" s="216"/>
      <c r="CG24" s="216"/>
      <c r="CH24" s="212"/>
      <c r="CJ24" s="212">
        <f t="shared" si="8"/>
        <v>0</v>
      </c>
      <c r="CK24" s="216"/>
      <c r="CL24" s="216"/>
      <c r="CM24" s="212">
        <f t="shared" si="9"/>
        <v>0</v>
      </c>
      <c r="CO24" s="212"/>
      <c r="CP24" s="216"/>
      <c r="CQ24" s="216"/>
      <c r="CR24" s="212"/>
      <c r="CT24" s="212"/>
      <c r="CU24" s="216"/>
      <c r="CV24" s="216"/>
      <c r="CW24" s="212"/>
      <c r="CY24" s="212"/>
      <c r="CZ24" s="216"/>
      <c r="DA24" s="216"/>
      <c r="DB24" s="212"/>
      <c r="DD24" s="212"/>
      <c r="DE24" s="216"/>
      <c r="DF24" s="216"/>
      <c r="DG24" s="212"/>
      <c r="DI24" s="212">
        <f t="shared" si="0"/>
        <v>0</v>
      </c>
      <c r="DJ24" s="216"/>
      <c r="DK24" s="216"/>
      <c r="DL24" s="212">
        <f t="shared" si="1"/>
        <v>0</v>
      </c>
    </row>
    <row r="25" spans="1:116" hidden="1">
      <c r="A25" s="204"/>
      <c r="B25" s="204"/>
      <c r="D25" s="205"/>
      <c r="E25" s="206"/>
      <c r="F25" s="206"/>
      <c r="G25" s="206"/>
      <c r="H25" s="206"/>
      <c r="J25" s="212">
        <f t="shared" si="2"/>
        <v>0</v>
      </c>
      <c r="K25" s="216"/>
      <c r="L25" s="216"/>
      <c r="M25" s="212">
        <f t="shared" si="3"/>
        <v>0</v>
      </c>
      <c r="O25" s="212"/>
      <c r="P25" s="216"/>
      <c r="Q25" s="216"/>
      <c r="R25" s="212"/>
      <c r="T25" s="212"/>
      <c r="U25" s="216"/>
      <c r="V25" s="216"/>
      <c r="W25" s="212"/>
      <c r="Y25" s="212"/>
      <c r="Z25" s="216"/>
      <c r="AA25" s="216"/>
      <c r="AB25" s="212"/>
      <c r="AD25" s="212"/>
      <c r="AE25" s="216"/>
      <c r="AF25" s="216"/>
      <c r="AG25" s="212"/>
      <c r="AH25" s="230"/>
      <c r="AJ25" s="212">
        <f t="shared" si="4"/>
        <v>0</v>
      </c>
      <c r="AK25" s="216"/>
      <c r="AL25" s="216"/>
      <c r="AM25" s="212">
        <f t="shared" si="5"/>
        <v>0</v>
      </c>
      <c r="AN25" s="189"/>
      <c r="AO25" s="212"/>
      <c r="AP25" s="216"/>
      <c r="AQ25" s="216"/>
      <c r="AR25" s="212"/>
      <c r="AT25" s="212"/>
      <c r="AU25" s="216"/>
      <c r="AV25" s="216"/>
      <c r="AW25" s="212"/>
      <c r="AY25" s="212"/>
      <c r="AZ25" s="216"/>
      <c r="BA25" s="216"/>
      <c r="BB25" s="212"/>
      <c r="BD25" s="212"/>
      <c r="BE25" s="216"/>
      <c r="BF25" s="216"/>
      <c r="BG25" s="212"/>
      <c r="BH25" s="230"/>
      <c r="BK25" s="212">
        <f t="shared" si="6"/>
        <v>0</v>
      </c>
      <c r="BL25" s="216"/>
      <c r="BM25" s="216"/>
      <c r="BN25" s="212">
        <f t="shared" si="7"/>
        <v>0</v>
      </c>
      <c r="BO25" s="189"/>
      <c r="BP25" s="212"/>
      <c r="BQ25" s="216"/>
      <c r="BR25" s="216"/>
      <c r="BS25" s="212"/>
      <c r="BU25" s="212"/>
      <c r="BV25" s="216"/>
      <c r="BW25" s="216"/>
      <c r="BX25" s="212"/>
      <c r="BZ25" s="212"/>
      <c r="CA25" s="216"/>
      <c r="CB25" s="216"/>
      <c r="CC25" s="212"/>
      <c r="CE25" s="212"/>
      <c r="CF25" s="216"/>
      <c r="CG25" s="216"/>
      <c r="CH25" s="212"/>
      <c r="CJ25" s="212">
        <f t="shared" si="8"/>
        <v>0</v>
      </c>
      <c r="CK25" s="216"/>
      <c r="CL25" s="216"/>
      <c r="CM25" s="212">
        <f t="shared" si="9"/>
        <v>0</v>
      </c>
      <c r="CO25" s="212"/>
      <c r="CP25" s="216"/>
      <c r="CQ25" s="216"/>
      <c r="CR25" s="212"/>
      <c r="CT25" s="212"/>
      <c r="CU25" s="216"/>
      <c r="CV25" s="216"/>
      <c r="CW25" s="212"/>
      <c r="CY25" s="212"/>
      <c r="CZ25" s="216"/>
      <c r="DA25" s="216"/>
      <c r="DB25" s="212"/>
      <c r="DD25" s="212"/>
      <c r="DE25" s="216"/>
      <c r="DF25" s="216"/>
      <c r="DG25" s="212"/>
      <c r="DI25" s="212">
        <f t="shared" si="0"/>
        <v>0</v>
      </c>
      <c r="DJ25" s="216"/>
      <c r="DK25" s="216"/>
      <c r="DL25" s="212">
        <f t="shared" si="1"/>
        <v>0</v>
      </c>
    </row>
    <row r="26" spans="1:116" hidden="1">
      <c r="A26" s="204"/>
      <c r="B26" s="204"/>
      <c r="D26" s="205"/>
      <c r="E26" s="206"/>
      <c r="F26" s="206"/>
      <c r="G26" s="206"/>
      <c r="H26" s="206"/>
      <c r="J26" s="212">
        <f t="shared" si="2"/>
        <v>0</v>
      </c>
      <c r="K26" s="216"/>
      <c r="L26" s="216"/>
      <c r="M26" s="212">
        <f t="shared" si="3"/>
        <v>0</v>
      </c>
      <c r="O26" s="212"/>
      <c r="P26" s="216"/>
      <c r="Q26" s="216"/>
      <c r="R26" s="212"/>
      <c r="T26" s="212"/>
      <c r="U26" s="216"/>
      <c r="V26" s="216"/>
      <c r="W26" s="212"/>
      <c r="Y26" s="212"/>
      <c r="Z26" s="216"/>
      <c r="AA26" s="216"/>
      <c r="AB26" s="212"/>
      <c r="AD26" s="212"/>
      <c r="AE26" s="216"/>
      <c r="AF26" s="216"/>
      <c r="AG26" s="212"/>
      <c r="AH26" s="230"/>
      <c r="AJ26" s="212">
        <f t="shared" si="4"/>
        <v>0</v>
      </c>
      <c r="AK26" s="216"/>
      <c r="AL26" s="216"/>
      <c r="AM26" s="212">
        <f t="shared" si="5"/>
        <v>0</v>
      </c>
      <c r="AN26" s="189"/>
      <c r="AO26" s="212"/>
      <c r="AP26" s="216"/>
      <c r="AQ26" s="216"/>
      <c r="AR26" s="212"/>
      <c r="AT26" s="212"/>
      <c r="AU26" s="216"/>
      <c r="AV26" s="216"/>
      <c r="AW26" s="212"/>
      <c r="AY26" s="212"/>
      <c r="AZ26" s="216"/>
      <c r="BA26" s="216"/>
      <c r="BB26" s="212"/>
      <c r="BD26" s="212"/>
      <c r="BE26" s="216"/>
      <c r="BF26" s="216"/>
      <c r="BG26" s="212"/>
      <c r="BH26" s="230"/>
      <c r="BK26" s="212">
        <f t="shared" si="6"/>
        <v>0</v>
      </c>
      <c r="BL26" s="216"/>
      <c r="BM26" s="216"/>
      <c r="BN26" s="212">
        <f t="shared" si="7"/>
        <v>0</v>
      </c>
      <c r="BO26" s="189"/>
      <c r="BP26" s="212"/>
      <c r="BQ26" s="216"/>
      <c r="BR26" s="216"/>
      <c r="BS26" s="212"/>
      <c r="BU26" s="212"/>
      <c r="BV26" s="216"/>
      <c r="BW26" s="216"/>
      <c r="BX26" s="212"/>
      <c r="BZ26" s="212"/>
      <c r="CA26" s="216"/>
      <c r="CB26" s="216"/>
      <c r="CC26" s="212"/>
      <c r="CE26" s="212"/>
      <c r="CF26" s="216"/>
      <c r="CG26" s="216"/>
      <c r="CH26" s="212"/>
      <c r="CJ26" s="212">
        <f t="shared" si="8"/>
        <v>0</v>
      </c>
      <c r="CK26" s="216"/>
      <c r="CL26" s="216"/>
      <c r="CM26" s="212">
        <f t="shared" si="9"/>
        <v>0</v>
      </c>
      <c r="CO26" s="212"/>
      <c r="CP26" s="216"/>
      <c r="CQ26" s="216"/>
      <c r="CR26" s="212"/>
      <c r="CT26" s="212"/>
      <c r="CU26" s="216"/>
      <c r="CV26" s="216"/>
      <c r="CW26" s="212"/>
      <c r="CY26" s="212"/>
      <c r="CZ26" s="216"/>
      <c r="DA26" s="216"/>
      <c r="DB26" s="212"/>
      <c r="DD26" s="212"/>
      <c r="DE26" s="216"/>
      <c r="DF26" s="216"/>
      <c r="DG26" s="212"/>
      <c r="DI26" s="212">
        <f t="shared" si="0"/>
        <v>0</v>
      </c>
      <c r="DJ26" s="216"/>
      <c r="DK26" s="216"/>
      <c r="DL26" s="212">
        <f t="shared" si="1"/>
        <v>0</v>
      </c>
    </row>
    <row r="27" spans="1:116" s="189" customFormat="1">
      <c r="D27" s="198"/>
      <c r="J27" s="230"/>
      <c r="K27" s="230"/>
      <c r="L27" s="230"/>
      <c r="M27" s="230"/>
      <c r="O27" s="230"/>
      <c r="P27" s="230"/>
      <c r="Q27" s="230"/>
      <c r="R27" s="230"/>
      <c r="T27" s="230"/>
      <c r="U27" s="230"/>
      <c r="V27" s="230"/>
      <c r="W27" s="230"/>
      <c r="Y27" s="230"/>
      <c r="Z27" s="230"/>
      <c r="AA27" s="230"/>
      <c r="AB27" s="230"/>
      <c r="AD27" s="230"/>
      <c r="AE27" s="230"/>
      <c r="AF27" s="230"/>
      <c r="AG27" s="230"/>
      <c r="AH27" s="230"/>
      <c r="AJ27" s="230"/>
      <c r="AK27" s="230"/>
      <c r="AL27" s="230"/>
      <c r="AM27" s="230"/>
      <c r="AO27" s="230"/>
      <c r="AP27" s="230"/>
      <c r="AQ27" s="230"/>
      <c r="AR27" s="230"/>
      <c r="AT27" s="230"/>
      <c r="AU27" s="230"/>
      <c r="AV27" s="230"/>
      <c r="AW27" s="230"/>
      <c r="AY27" s="230"/>
      <c r="AZ27" s="230"/>
      <c r="BA27" s="230"/>
      <c r="BB27" s="230"/>
      <c r="BD27" s="230"/>
      <c r="BE27" s="230"/>
      <c r="BF27" s="230"/>
      <c r="BG27" s="230"/>
      <c r="BH27" s="230"/>
      <c r="BK27" s="230"/>
      <c r="BL27" s="230"/>
      <c r="BM27" s="230"/>
      <c r="BN27" s="230"/>
      <c r="BP27" s="230"/>
      <c r="BQ27" s="230"/>
      <c r="BR27" s="230"/>
      <c r="BS27" s="230"/>
      <c r="BU27" s="230"/>
      <c r="BV27" s="230"/>
      <c r="BW27" s="230"/>
      <c r="BX27" s="230"/>
      <c r="BZ27" s="230"/>
      <c r="CA27" s="230"/>
      <c r="CB27" s="230"/>
      <c r="CC27" s="230"/>
      <c r="CE27" s="230"/>
      <c r="CF27" s="230"/>
      <c r="CG27" s="230"/>
      <c r="CH27" s="230"/>
      <c r="CJ27" s="230"/>
      <c r="CK27" s="230"/>
      <c r="CL27" s="230"/>
      <c r="CM27" s="230"/>
      <c r="CO27" s="230"/>
      <c r="CP27" s="230"/>
      <c r="CQ27" s="230"/>
      <c r="CR27" s="230"/>
      <c r="CT27" s="230"/>
      <c r="CU27" s="230"/>
      <c r="CV27" s="230"/>
      <c r="CW27" s="230"/>
      <c r="CY27" s="230"/>
      <c r="CZ27" s="230"/>
      <c r="DA27" s="230"/>
      <c r="DB27" s="230"/>
      <c r="DD27" s="230"/>
      <c r="DE27" s="230"/>
      <c r="DF27" s="230"/>
      <c r="DG27" s="230"/>
      <c r="DI27" s="230"/>
      <c r="DJ27" s="230"/>
      <c r="DK27" s="230"/>
      <c r="DL27" s="230"/>
    </row>
    <row r="28" spans="1:116" s="228" customFormat="1" ht="24" customHeight="1">
      <c r="A28" s="199" t="s">
        <v>116</v>
      </c>
      <c r="B28" s="200" t="s">
        <v>54</v>
      </c>
      <c r="C28" s="200"/>
      <c r="D28" s="202"/>
      <c r="E28" s="203"/>
      <c r="F28" s="203"/>
      <c r="G28" s="203"/>
      <c r="H28" s="203"/>
      <c r="I28" s="201"/>
      <c r="J28" s="218"/>
      <c r="K28" s="218"/>
      <c r="L28" s="218"/>
      <c r="M28" s="218"/>
      <c r="N28" s="201"/>
      <c r="O28" s="218"/>
      <c r="P28" s="218"/>
      <c r="Q28" s="218"/>
      <c r="R28" s="218"/>
      <c r="S28" s="201"/>
      <c r="T28" s="218"/>
      <c r="U28" s="218"/>
      <c r="V28" s="218"/>
      <c r="W28" s="218"/>
      <c r="X28" s="201"/>
      <c r="Y28" s="218"/>
      <c r="Z28" s="218"/>
      <c r="AA28" s="218"/>
      <c r="AB28" s="218"/>
      <c r="AD28" s="218"/>
      <c r="AE28" s="218"/>
      <c r="AF28" s="218"/>
      <c r="AG28" s="218"/>
      <c r="AH28" s="218"/>
      <c r="AJ28" s="218"/>
      <c r="AK28" s="218"/>
      <c r="AL28" s="218"/>
      <c r="AM28" s="218"/>
      <c r="AN28" s="201"/>
      <c r="AO28" s="218"/>
      <c r="AP28" s="218"/>
      <c r="AQ28" s="218"/>
      <c r="AR28" s="218"/>
      <c r="AS28" s="201"/>
      <c r="AT28" s="218"/>
      <c r="AU28" s="218"/>
      <c r="AV28" s="218"/>
      <c r="AW28" s="218"/>
      <c r="AX28" s="201"/>
      <c r="AY28" s="218"/>
      <c r="AZ28" s="218"/>
      <c r="BA28" s="218"/>
      <c r="BB28" s="218"/>
      <c r="BD28" s="218"/>
      <c r="BE28" s="218"/>
      <c r="BF28" s="218"/>
      <c r="BG28" s="218"/>
      <c r="BH28" s="218"/>
      <c r="BK28" s="218"/>
      <c r="BL28" s="218"/>
      <c r="BM28" s="218"/>
      <c r="BN28" s="218"/>
      <c r="BO28" s="201"/>
      <c r="BP28" s="218"/>
      <c r="BQ28" s="218"/>
      <c r="BR28" s="218"/>
      <c r="BS28" s="218"/>
      <c r="BT28" s="201"/>
      <c r="BU28" s="218"/>
      <c r="BV28" s="218"/>
      <c r="BW28" s="218"/>
      <c r="BX28" s="218"/>
      <c r="BY28" s="201"/>
      <c r="BZ28" s="218"/>
      <c r="CA28" s="218"/>
      <c r="CB28" s="218"/>
      <c r="CC28" s="218"/>
      <c r="CE28" s="218"/>
      <c r="CF28" s="218"/>
      <c r="CG28" s="218"/>
      <c r="CH28" s="218"/>
      <c r="CJ28" s="218"/>
      <c r="CK28" s="218"/>
      <c r="CL28" s="218"/>
      <c r="CM28" s="218"/>
      <c r="CO28" s="218"/>
      <c r="CP28" s="218"/>
      <c r="CQ28" s="218"/>
      <c r="CR28" s="218"/>
      <c r="CS28" s="201"/>
      <c r="CT28" s="218"/>
      <c r="CU28" s="218"/>
      <c r="CV28" s="218"/>
      <c r="CW28" s="218"/>
      <c r="CX28" s="201"/>
      <c r="CY28" s="218"/>
      <c r="CZ28" s="218"/>
      <c r="DA28" s="218"/>
      <c r="DB28" s="218"/>
      <c r="DD28" s="218"/>
      <c r="DE28" s="218"/>
      <c r="DF28" s="218"/>
      <c r="DG28" s="218"/>
      <c r="DI28" s="218"/>
      <c r="DJ28" s="218"/>
      <c r="DK28" s="218"/>
      <c r="DL28" s="218"/>
    </row>
    <row r="29" spans="1:116">
      <c r="A29" s="299" t="s">
        <v>117</v>
      </c>
      <c r="B29" s="300" t="s">
        <v>118</v>
      </c>
      <c r="C29" s="294" t="s">
        <v>119</v>
      </c>
      <c r="D29" s="292" t="s">
        <v>114</v>
      </c>
      <c r="E29" s="206"/>
      <c r="F29" s="206"/>
      <c r="G29" s="206"/>
      <c r="H29" s="206"/>
      <c r="J29" s="212">
        <f t="shared" si="2"/>
        <v>22</v>
      </c>
      <c r="K29" s="216"/>
      <c r="L29" s="216"/>
      <c r="M29" s="212">
        <f t="shared" si="3"/>
        <v>0</v>
      </c>
      <c r="O29" s="212">
        <v>22</v>
      </c>
      <c r="P29" s="216"/>
      <c r="Q29" s="216"/>
      <c r="R29" s="212"/>
      <c r="T29" s="212"/>
      <c r="U29" s="216"/>
      <c r="V29" s="216"/>
      <c r="W29" s="212"/>
      <c r="Y29" s="212"/>
      <c r="Z29" s="216"/>
      <c r="AA29" s="216"/>
      <c r="AB29" s="212"/>
      <c r="AD29" s="212"/>
      <c r="AE29" s="216"/>
      <c r="AF29" s="216"/>
      <c r="AG29" s="212"/>
      <c r="AH29" s="231" t="s">
        <v>120</v>
      </c>
      <c r="AJ29" s="414">
        <f t="shared" ref="AJ29:AJ43" si="10">SUM(AO29,AT29,AY29,BD29)</f>
        <v>0</v>
      </c>
      <c r="AK29" s="216"/>
      <c r="AL29" s="216"/>
      <c r="AM29" s="212">
        <f t="shared" ref="AM29:AM43" si="11">SUM(AR29,AW29,BB29,BG29)</f>
        <v>0</v>
      </c>
      <c r="AN29" s="189"/>
      <c r="AO29" s="212"/>
      <c r="AP29" s="216"/>
      <c r="AQ29" s="216"/>
      <c r="AR29" s="212"/>
      <c r="AT29" s="212"/>
      <c r="AU29" s="216"/>
      <c r="AV29" s="216"/>
      <c r="AW29" s="212"/>
      <c r="AY29" s="212"/>
      <c r="AZ29" s="216"/>
      <c r="BA29" s="216"/>
      <c r="BB29" s="212"/>
      <c r="BD29" s="212"/>
      <c r="BE29" s="216"/>
      <c r="BF29" s="216"/>
      <c r="BG29" s="212"/>
      <c r="BH29" s="212"/>
      <c r="BK29" s="414">
        <f t="shared" ref="BK29:BK43" si="12">SUM(BP29,BU29,BZ29,CE29)</f>
        <v>0</v>
      </c>
      <c r="BL29" s="216"/>
      <c r="BM29" s="216"/>
      <c r="BN29" s="212">
        <f t="shared" ref="BN29:BN43" si="13">SUM(BS29,BX29,CC29,CH29)</f>
        <v>0</v>
      </c>
      <c r="BO29" s="189"/>
      <c r="BP29" s="212"/>
      <c r="BQ29" s="216"/>
      <c r="BR29" s="216"/>
      <c r="BS29" s="212"/>
      <c r="BU29" s="212"/>
      <c r="BV29" s="216"/>
      <c r="BW29" s="216"/>
      <c r="BX29" s="212"/>
      <c r="BZ29" s="212"/>
      <c r="CA29" s="216"/>
      <c r="CB29" s="216"/>
      <c r="CC29" s="212"/>
      <c r="CE29" s="212"/>
      <c r="CF29" s="216"/>
      <c r="CG29" s="216"/>
      <c r="CH29" s="212"/>
      <c r="CJ29" s="212">
        <f>SUM(CO29,CT29,CY29,DD29)</f>
        <v>0</v>
      </c>
      <c r="CK29" s="216"/>
      <c r="CL29" s="216"/>
      <c r="CM29" s="212">
        <f>SUM(CR29,CW29,DB29,DG29)</f>
        <v>0</v>
      </c>
      <c r="CO29" s="212"/>
      <c r="CP29" s="216"/>
      <c r="CQ29" s="216"/>
      <c r="CR29" s="212"/>
      <c r="CT29" s="212"/>
      <c r="CU29" s="216"/>
      <c r="CV29" s="216"/>
      <c r="CW29" s="212"/>
      <c r="CY29" s="212"/>
      <c r="CZ29" s="216"/>
      <c r="DA29" s="216"/>
      <c r="DB29" s="212"/>
      <c r="DD29" s="212"/>
      <c r="DE29" s="216"/>
      <c r="DF29" s="216"/>
      <c r="DG29" s="212"/>
      <c r="DI29" s="212">
        <f t="shared" ref="DI29:DI43" si="14">SUM(J29,AJ29,BK29,CJ29)</f>
        <v>22</v>
      </c>
      <c r="DJ29" s="216"/>
      <c r="DK29" s="216"/>
      <c r="DL29" s="212">
        <f t="shared" ref="DL29:DL43" si="15">SUM(M29,AM29,BN29,CM29)</f>
        <v>0</v>
      </c>
    </row>
    <row r="30" spans="1:116">
      <c r="A30" s="299" t="s">
        <v>121</v>
      </c>
      <c r="B30" s="300" t="s">
        <v>118</v>
      </c>
      <c r="C30" s="294" t="s">
        <v>122</v>
      </c>
      <c r="D30" s="292" t="s">
        <v>114</v>
      </c>
      <c r="E30" s="206"/>
      <c r="F30" s="206"/>
      <c r="G30" s="206"/>
      <c r="H30" s="206"/>
      <c r="J30" s="212">
        <f t="shared" si="2"/>
        <v>24</v>
      </c>
      <c r="K30" s="216"/>
      <c r="L30" s="216"/>
      <c r="M30" s="212">
        <f t="shared" si="3"/>
        <v>0</v>
      </c>
      <c r="O30" s="212"/>
      <c r="P30" s="216"/>
      <c r="Q30" s="216"/>
      <c r="R30" s="212"/>
      <c r="T30" s="212">
        <v>24</v>
      </c>
      <c r="U30" s="216"/>
      <c r="V30" s="216"/>
      <c r="W30" s="212"/>
      <c r="Y30" s="212"/>
      <c r="Z30" s="216"/>
      <c r="AA30" s="216"/>
      <c r="AB30" s="212"/>
      <c r="AD30" s="212"/>
      <c r="AE30" s="216"/>
      <c r="AF30" s="216"/>
      <c r="AG30" s="212"/>
      <c r="AH30" s="231" t="s">
        <v>120</v>
      </c>
      <c r="AJ30" s="414">
        <f t="shared" si="10"/>
        <v>0</v>
      </c>
      <c r="AK30" s="216"/>
      <c r="AL30" s="216"/>
      <c r="AM30" s="212">
        <f t="shared" si="11"/>
        <v>0</v>
      </c>
      <c r="AN30" s="189"/>
      <c r="AO30" s="212"/>
      <c r="AP30" s="216"/>
      <c r="AQ30" s="216"/>
      <c r="AR30" s="212"/>
      <c r="AT30" s="212"/>
      <c r="AU30" s="216"/>
      <c r="AV30" s="216"/>
      <c r="AW30" s="212"/>
      <c r="AY30" s="212"/>
      <c r="AZ30" s="216"/>
      <c r="BA30" s="216"/>
      <c r="BB30" s="212"/>
      <c r="BD30" s="212"/>
      <c r="BE30" s="216"/>
      <c r="BF30" s="216"/>
      <c r="BG30" s="212"/>
      <c r="BH30" s="212"/>
      <c r="BK30" s="414">
        <f t="shared" si="12"/>
        <v>0</v>
      </c>
      <c r="BL30" s="216"/>
      <c r="BM30" s="216"/>
      <c r="BN30" s="212">
        <f t="shared" si="13"/>
        <v>0</v>
      </c>
      <c r="BO30" s="189"/>
      <c r="BP30" s="212"/>
      <c r="BQ30" s="216"/>
      <c r="BR30" s="216"/>
      <c r="BS30" s="212"/>
      <c r="BU30" s="212"/>
      <c r="BV30" s="216"/>
      <c r="BW30" s="216"/>
      <c r="BX30" s="212"/>
      <c r="BZ30" s="212"/>
      <c r="CA30" s="216"/>
      <c r="CB30" s="216"/>
      <c r="CC30" s="212"/>
      <c r="CE30" s="212"/>
      <c r="CF30" s="216"/>
      <c r="CG30" s="216"/>
      <c r="CH30" s="212"/>
      <c r="CJ30" s="212">
        <f t="shared" ref="CJ30:CJ43" si="16">SUM(CO30,CT30,CY30,DD30)</f>
        <v>0</v>
      </c>
      <c r="CK30" s="216"/>
      <c r="CL30" s="216"/>
      <c r="CM30" s="212">
        <f t="shared" ref="CM30:CM43" si="17">SUM(CR30,CW30,DB30,DG30)</f>
        <v>0</v>
      </c>
      <c r="CO30" s="212"/>
      <c r="CP30" s="216"/>
      <c r="CQ30" s="216"/>
      <c r="CR30" s="212"/>
      <c r="CT30" s="212"/>
      <c r="CU30" s="216"/>
      <c r="CV30" s="216"/>
      <c r="CW30" s="212"/>
      <c r="CY30" s="212"/>
      <c r="CZ30" s="216"/>
      <c r="DA30" s="216"/>
      <c r="DB30" s="212"/>
      <c r="DD30" s="212"/>
      <c r="DE30" s="216"/>
      <c r="DF30" s="216"/>
      <c r="DG30" s="212"/>
      <c r="DI30" s="212">
        <f t="shared" si="14"/>
        <v>24</v>
      </c>
      <c r="DJ30" s="216"/>
      <c r="DK30" s="216"/>
      <c r="DL30" s="212">
        <f t="shared" si="15"/>
        <v>0</v>
      </c>
    </row>
    <row r="31" spans="1:116">
      <c r="A31" s="299" t="s">
        <v>123</v>
      </c>
      <c r="B31" s="300" t="s">
        <v>118</v>
      </c>
      <c r="C31" s="294" t="s">
        <v>124</v>
      </c>
      <c r="D31" s="292" t="s">
        <v>114</v>
      </c>
      <c r="E31" s="206"/>
      <c r="F31" s="206"/>
      <c r="G31" s="206"/>
      <c r="H31" s="206"/>
      <c r="J31" s="212">
        <f t="shared" si="2"/>
        <v>22</v>
      </c>
      <c r="K31" s="216"/>
      <c r="L31" s="216"/>
      <c r="M31" s="212">
        <f t="shared" si="3"/>
        <v>0</v>
      </c>
      <c r="O31" s="231"/>
      <c r="P31" s="216"/>
      <c r="Q31" s="216"/>
      <c r="R31" s="212"/>
      <c r="T31" s="231"/>
      <c r="U31" s="216"/>
      <c r="V31" s="216"/>
      <c r="W31" s="212"/>
      <c r="Y31" s="231">
        <v>22</v>
      </c>
      <c r="Z31" s="216"/>
      <c r="AA31" s="216"/>
      <c r="AB31" s="212"/>
      <c r="AD31" s="212"/>
      <c r="AE31" s="216"/>
      <c r="AF31" s="216"/>
      <c r="AG31" s="212"/>
      <c r="AH31" s="231" t="s">
        <v>120</v>
      </c>
      <c r="AJ31" s="414">
        <f t="shared" si="10"/>
        <v>0</v>
      </c>
      <c r="AK31" s="216"/>
      <c r="AL31" s="216"/>
      <c r="AM31" s="212">
        <f t="shared" si="11"/>
        <v>0</v>
      </c>
      <c r="AN31" s="189"/>
      <c r="AO31" s="231"/>
      <c r="AP31" s="216"/>
      <c r="AQ31" s="216"/>
      <c r="AR31" s="212"/>
      <c r="AT31" s="231"/>
      <c r="AU31" s="216"/>
      <c r="AV31" s="216"/>
      <c r="AW31" s="212"/>
      <c r="AY31" s="231"/>
      <c r="AZ31" s="216"/>
      <c r="BA31" s="216"/>
      <c r="BB31" s="212"/>
      <c r="BD31" s="212"/>
      <c r="BE31" s="216"/>
      <c r="BF31" s="216"/>
      <c r="BG31" s="212"/>
      <c r="BH31" s="212"/>
      <c r="BK31" s="414">
        <f t="shared" si="12"/>
        <v>0</v>
      </c>
      <c r="BL31" s="216"/>
      <c r="BM31" s="216"/>
      <c r="BN31" s="212">
        <f t="shared" si="13"/>
        <v>0</v>
      </c>
      <c r="BO31" s="189"/>
      <c r="BP31" s="231"/>
      <c r="BQ31" s="216"/>
      <c r="BR31" s="216"/>
      <c r="BS31" s="212"/>
      <c r="BU31" s="231"/>
      <c r="BV31" s="216"/>
      <c r="BW31" s="216"/>
      <c r="BX31" s="212"/>
      <c r="BZ31" s="231"/>
      <c r="CA31" s="216"/>
      <c r="CB31" s="216"/>
      <c r="CC31" s="212"/>
      <c r="CE31" s="212"/>
      <c r="CF31" s="216"/>
      <c r="CG31" s="216"/>
      <c r="CH31" s="212"/>
      <c r="CJ31" s="212">
        <f t="shared" si="16"/>
        <v>0</v>
      </c>
      <c r="CK31" s="216"/>
      <c r="CL31" s="216"/>
      <c r="CM31" s="212">
        <f t="shared" si="17"/>
        <v>0</v>
      </c>
      <c r="CO31" s="231"/>
      <c r="CP31" s="216"/>
      <c r="CQ31" s="216"/>
      <c r="CR31" s="212"/>
      <c r="CT31" s="231"/>
      <c r="CU31" s="216"/>
      <c r="CV31" s="216"/>
      <c r="CW31" s="212"/>
      <c r="CY31" s="231"/>
      <c r="CZ31" s="216"/>
      <c r="DA31" s="216"/>
      <c r="DB31" s="212"/>
      <c r="DD31" s="212"/>
      <c r="DE31" s="216"/>
      <c r="DF31" s="216"/>
      <c r="DG31" s="212"/>
      <c r="DI31" s="212">
        <f t="shared" si="14"/>
        <v>22</v>
      </c>
      <c r="DJ31" s="216"/>
      <c r="DK31" s="216"/>
      <c r="DL31" s="212">
        <f t="shared" si="15"/>
        <v>0</v>
      </c>
    </row>
    <row r="32" spans="1:116" hidden="1">
      <c r="A32" s="299" t="s">
        <v>123</v>
      </c>
      <c r="B32" s="300" t="s">
        <v>118</v>
      </c>
      <c r="C32" s="294" t="s">
        <v>125</v>
      </c>
      <c r="D32" s="292" t="s">
        <v>114</v>
      </c>
      <c r="E32" s="206"/>
      <c r="F32" s="206"/>
      <c r="G32" s="206"/>
      <c r="H32" s="206"/>
      <c r="J32" s="212">
        <f t="shared" si="2"/>
        <v>0</v>
      </c>
      <c r="K32" s="216"/>
      <c r="L32" s="216"/>
      <c r="M32" s="212">
        <f t="shared" si="3"/>
        <v>0</v>
      </c>
      <c r="O32" s="212"/>
      <c r="P32" s="216"/>
      <c r="Q32" s="216"/>
      <c r="R32" s="212"/>
      <c r="T32" s="212"/>
      <c r="U32" s="216"/>
      <c r="V32" s="216"/>
      <c r="W32" s="212"/>
      <c r="Y32" s="212"/>
      <c r="Z32" s="216"/>
      <c r="AA32" s="216"/>
      <c r="AB32" s="212"/>
      <c r="AD32" s="212"/>
      <c r="AE32" s="216"/>
      <c r="AF32" s="216"/>
      <c r="AG32" s="212"/>
      <c r="AH32" s="231" t="s">
        <v>120</v>
      </c>
      <c r="AJ32" s="414">
        <f t="shared" si="10"/>
        <v>33</v>
      </c>
      <c r="AK32" s="216"/>
      <c r="AL32" s="216"/>
      <c r="AM32" s="212">
        <f t="shared" si="11"/>
        <v>0</v>
      </c>
      <c r="AN32" s="189"/>
      <c r="AO32" s="212">
        <v>33</v>
      </c>
      <c r="AP32" s="216"/>
      <c r="AQ32" s="216"/>
      <c r="AR32" s="212"/>
      <c r="AT32" s="212"/>
      <c r="AU32" s="216"/>
      <c r="AV32" s="216"/>
      <c r="AW32" s="212"/>
      <c r="AY32" s="212"/>
      <c r="AZ32" s="216"/>
      <c r="BA32" s="216"/>
      <c r="BB32" s="212"/>
      <c r="BD32" s="212"/>
      <c r="BE32" s="216"/>
      <c r="BF32" s="216"/>
      <c r="BG32" s="212"/>
      <c r="BH32" s="212"/>
      <c r="BK32" s="414">
        <f t="shared" si="12"/>
        <v>0</v>
      </c>
      <c r="BL32" s="216"/>
      <c r="BM32" s="216"/>
      <c r="BN32" s="212">
        <f t="shared" si="13"/>
        <v>0</v>
      </c>
      <c r="BO32" s="189"/>
      <c r="BP32" s="212"/>
      <c r="BQ32" s="216"/>
      <c r="BR32" s="216"/>
      <c r="BS32" s="212"/>
      <c r="BU32" s="212"/>
      <c r="BV32" s="216"/>
      <c r="BW32" s="216"/>
      <c r="BX32" s="212"/>
      <c r="BZ32" s="212"/>
      <c r="CA32" s="216"/>
      <c r="CB32" s="216"/>
      <c r="CC32" s="212"/>
      <c r="CE32" s="212"/>
      <c r="CF32" s="216"/>
      <c r="CG32" s="216"/>
      <c r="CH32" s="212"/>
      <c r="CJ32" s="212">
        <f t="shared" si="16"/>
        <v>0</v>
      </c>
      <c r="CK32" s="216"/>
      <c r="CL32" s="216"/>
      <c r="CM32" s="212">
        <f t="shared" si="17"/>
        <v>0</v>
      </c>
      <c r="CO32" s="212"/>
      <c r="CP32" s="216"/>
      <c r="CQ32" s="216"/>
      <c r="CR32" s="212"/>
      <c r="CT32" s="212"/>
      <c r="CU32" s="216"/>
      <c r="CV32" s="216"/>
      <c r="CW32" s="212"/>
      <c r="CY32" s="212"/>
      <c r="CZ32" s="216"/>
      <c r="DA32" s="216"/>
      <c r="DB32" s="212"/>
      <c r="DD32" s="212"/>
      <c r="DE32" s="216"/>
      <c r="DF32" s="216"/>
      <c r="DG32" s="212"/>
      <c r="DI32" s="212">
        <f t="shared" si="14"/>
        <v>33</v>
      </c>
      <c r="DJ32" s="216"/>
      <c r="DK32" s="216"/>
      <c r="DL32" s="212">
        <f t="shared" si="15"/>
        <v>0</v>
      </c>
    </row>
    <row r="33" spans="1:116" hidden="1">
      <c r="A33" s="299" t="s">
        <v>126</v>
      </c>
      <c r="B33" s="301" t="s">
        <v>118</v>
      </c>
      <c r="C33" s="211" t="s">
        <v>122</v>
      </c>
      <c r="D33" s="292" t="s">
        <v>114</v>
      </c>
      <c r="E33" s="206"/>
      <c r="F33" s="206"/>
      <c r="G33" s="206"/>
      <c r="H33" s="206"/>
      <c r="J33" s="212">
        <f t="shared" si="2"/>
        <v>0</v>
      </c>
      <c r="K33" s="216"/>
      <c r="L33" s="216"/>
      <c r="M33" s="212">
        <f t="shared" si="3"/>
        <v>0</v>
      </c>
      <c r="O33" s="212"/>
      <c r="P33" s="216"/>
      <c r="Q33" s="216"/>
      <c r="R33" s="212"/>
      <c r="T33" s="212"/>
      <c r="U33" s="216"/>
      <c r="V33" s="216"/>
      <c r="W33" s="212"/>
      <c r="Y33" s="212"/>
      <c r="Z33" s="216"/>
      <c r="AA33" s="216"/>
      <c r="AB33" s="212"/>
      <c r="AD33" s="212"/>
      <c r="AE33" s="216"/>
      <c r="AF33" s="216"/>
      <c r="AG33" s="212"/>
      <c r="AH33" s="231"/>
      <c r="AJ33" s="414">
        <f t="shared" si="10"/>
        <v>60</v>
      </c>
      <c r="AK33" s="216"/>
      <c r="AL33" s="216"/>
      <c r="AM33" s="212">
        <f t="shared" si="11"/>
        <v>0</v>
      </c>
      <c r="AN33" s="189"/>
      <c r="AO33" s="212"/>
      <c r="AP33" s="216"/>
      <c r="AQ33" s="216"/>
      <c r="AR33" s="212"/>
      <c r="AT33" s="212">
        <v>36</v>
      </c>
      <c r="AU33" s="216"/>
      <c r="AV33" s="216"/>
      <c r="AW33" s="212"/>
      <c r="AY33" s="212">
        <v>24</v>
      </c>
      <c r="AZ33" s="216"/>
      <c r="BA33" s="216"/>
      <c r="BB33" s="212"/>
      <c r="BD33" s="212"/>
      <c r="BE33" s="216"/>
      <c r="BF33" s="216"/>
      <c r="BG33" s="212"/>
      <c r="BH33" s="212"/>
      <c r="BK33" s="414">
        <f t="shared" si="12"/>
        <v>0</v>
      </c>
      <c r="BL33" s="216"/>
      <c r="BM33" s="216"/>
      <c r="BN33" s="212">
        <f t="shared" si="13"/>
        <v>0</v>
      </c>
      <c r="BO33" s="189"/>
      <c r="BP33" s="212"/>
      <c r="BQ33" s="216"/>
      <c r="BR33" s="216"/>
      <c r="BS33" s="212"/>
      <c r="BU33" s="212"/>
      <c r="BV33" s="216"/>
      <c r="BW33" s="216"/>
      <c r="BX33" s="212"/>
      <c r="BZ33" s="212"/>
      <c r="CA33" s="216"/>
      <c r="CB33" s="216"/>
      <c r="CC33" s="212"/>
      <c r="CE33" s="212"/>
      <c r="CF33" s="216"/>
      <c r="CG33" s="216"/>
      <c r="CH33" s="212"/>
      <c r="CJ33" s="212">
        <f t="shared" si="16"/>
        <v>0</v>
      </c>
      <c r="CK33" s="216"/>
      <c r="CL33" s="216"/>
      <c r="CM33" s="212">
        <f t="shared" si="17"/>
        <v>0</v>
      </c>
      <c r="CO33" s="212"/>
      <c r="CP33" s="216"/>
      <c r="CQ33" s="216"/>
      <c r="CR33" s="212"/>
      <c r="CT33" s="212"/>
      <c r="CU33" s="216"/>
      <c r="CV33" s="216"/>
      <c r="CW33" s="212"/>
      <c r="CY33" s="212"/>
      <c r="CZ33" s="216"/>
      <c r="DA33" s="216"/>
      <c r="DB33" s="212"/>
      <c r="DD33" s="212"/>
      <c r="DE33" s="216"/>
      <c r="DF33" s="216"/>
      <c r="DG33" s="212"/>
      <c r="DI33" s="212">
        <f t="shared" si="14"/>
        <v>60</v>
      </c>
      <c r="DJ33" s="216"/>
      <c r="DK33" s="216"/>
      <c r="DL33" s="212">
        <f t="shared" si="15"/>
        <v>0</v>
      </c>
    </row>
    <row r="34" spans="1:116" hidden="1">
      <c r="A34" s="299" t="s">
        <v>127</v>
      </c>
      <c r="B34" s="301" t="s">
        <v>128</v>
      </c>
      <c r="C34" s="211" t="s">
        <v>129</v>
      </c>
      <c r="D34" s="292" t="s">
        <v>114</v>
      </c>
      <c r="E34" s="206"/>
      <c r="F34" s="206"/>
      <c r="G34" s="206"/>
      <c r="H34" s="206"/>
      <c r="J34" s="212">
        <f t="shared" si="2"/>
        <v>0</v>
      </c>
      <c r="K34" s="216"/>
      <c r="L34" s="216"/>
      <c r="M34" s="212">
        <f t="shared" si="3"/>
        <v>0</v>
      </c>
      <c r="O34" s="212"/>
      <c r="P34" s="216"/>
      <c r="Q34" s="216"/>
      <c r="R34" s="212"/>
      <c r="T34" s="212"/>
      <c r="U34" s="216"/>
      <c r="V34" s="216"/>
      <c r="W34" s="212"/>
      <c r="Y34" s="212"/>
      <c r="Z34" s="216"/>
      <c r="AA34" s="216"/>
      <c r="AB34" s="212"/>
      <c r="AD34" s="212"/>
      <c r="AE34" s="216"/>
      <c r="AF34" s="216"/>
      <c r="AG34" s="212"/>
      <c r="AH34" s="231"/>
      <c r="AJ34" s="414">
        <f t="shared" si="10"/>
        <v>58</v>
      </c>
      <c r="AK34" s="216"/>
      <c r="AL34" s="216"/>
      <c r="AM34" s="212">
        <f t="shared" si="11"/>
        <v>0</v>
      </c>
      <c r="AN34" s="189"/>
      <c r="AO34" s="212">
        <v>22</v>
      </c>
      <c r="AP34" s="216"/>
      <c r="AQ34" s="216"/>
      <c r="AR34" s="212"/>
      <c r="AT34" s="212">
        <v>24</v>
      </c>
      <c r="AU34" s="216"/>
      <c r="AV34" s="216"/>
      <c r="AW34" s="212"/>
      <c r="AY34" s="212">
        <v>12</v>
      </c>
      <c r="AZ34" s="216"/>
      <c r="BA34" s="216"/>
      <c r="BB34" s="212"/>
      <c r="BD34" s="212"/>
      <c r="BE34" s="216"/>
      <c r="BF34" s="216"/>
      <c r="BG34" s="212"/>
      <c r="BH34" s="212"/>
      <c r="BK34" s="414">
        <f t="shared" si="12"/>
        <v>0</v>
      </c>
      <c r="BL34" s="216"/>
      <c r="BM34" s="216"/>
      <c r="BN34" s="212">
        <f t="shared" si="13"/>
        <v>0</v>
      </c>
      <c r="BO34" s="189"/>
      <c r="BP34" s="212"/>
      <c r="BQ34" s="216"/>
      <c r="BR34" s="216"/>
      <c r="BS34" s="212"/>
      <c r="BU34" s="212"/>
      <c r="BV34" s="216"/>
      <c r="BW34" s="216"/>
      <c r="BX34" s="212"/>
      <c r="BZ34" s="212"/>
      <c r="CA34" s="216"/>
      <c r="CB34" s="216"/>
      <c r="CC34" s="212"/>
      <c r="CE34" s="212"/>
      <c r="CF34" s="216"/>
      <c r="CG34" s="216"/>
      <c r="CH34" s="212"/>
      <c r="CJ34" s="212">
        <f t="shared" si="16"/>
        <v>0</v>
      </c>
      <c r="CK34" s="216"/>
      <c r="CL34" s="216"/>
      <c r="CM34" s="212">
        <f t="shared" si="17"/>
        <v>0</v>
      </c>
      <c r="CO34" s="212"/>
      <c r="CP34" s="216"/>
      <c r="CQ34" s="216"/>
      <c r="CR34" s="212"/>
      <c r="CT34" s="212"/>
      <c r="CU34" s="216"/>
      <c r="CV34" s="216"/>
      <c r="CW34" s="212"/>
      <c r="CY34" s="212"/>
      <c r="CZ34" s="216"/>
      <c r="DA34" s="216"/>
      <c r="DB34" s="212"/>
      <c r="DD34" s="212"/>
      <c r="DE34" s="216"/>
      <c r="DF34" s="216"/>
      <c r="DG34" s="212"/>
      <c r="DI34" s="212">
        <f t="shared" si="14"/>
        <v>58</v>
      </c>
      <c r="DJ34" s="216"/>
      <c r="DK34" s="216"/>
      <c r="DL34" s="212">
        <f t="shared" si="15"/>
        <v>0</v>
      </c>
    </row>
    <row r="35" spans="1:116">
      <c r="A35" s="299" t="s">
        <v>130</v>
      </c>
      <c r="B35" s="300" t="s">
        <v>131</v>
      </c>
      <c r="C35" s="294" t="s">
        <v>132</v>
      </c>
      <c r="D35" s="292" t="s">
        <v>114</v>
      </c>
      <c r="E35" s="206"/>
      <c r="F35" s="206"/>
      <c r="G35" s="206"/>
      <c r="H35" s="206"/>
      <c r="J35" s="212">
        <f t="shared" si="2"/>
        <v>46</v>
      </c>
      <c r="K35" s="216"/>
      <c r="L35" s="216"/>
      <c r="M35" s="212">
        <f t="shared" si="3"/>
        <v>0</v>
      </c>
      <c r="O35" s="212"/>
      <c r="P35" s="216"/>
      <c r="Q35" s="216"/>
      <c r="R35" s="212"/>
      <c r="T35" s="212">
        <v>24</v>
      </c>
      <c r="U35" s="216"/>
      <c r="V35" s="216"/>
      <c r="W35" s="212"/>
      <c r="Y35" s="212">
        <v>22</v>
      </c>
      <c r="Z35" s="216"/>
      <c r="AA35" s="216"/>
      <c r="AB35" s="212"/>
      <c r="AD35" s="212"/>
      <c r="AE35" s="216"/>
      <c r="AF35" s="216"/>
      <c r="AG35" s="212"/>
      <c r="AH35" s="231" t="s">
        <v>133</v>
      </c>
      <c r="AJ35" s="414">
        <f t="shared" si="10"/>
        <v>22</v>
      </c>
      <c r="AK35" s="216"/>
      <c r="AL35" s="216"/>
      <c r="AM35" s="212">
        <f t="shared" si="11"/>
        <v>0</v>
      </c>
      <c r="AN35" s="189"/>
      <c r="AO35" s="212">
        <v>22</v>
      </c>
      <c r="AP35" s="216"/>
      <c r="AQ35" s="216"/>
      <c r="AR35" s="212"/>
      <c r="AT35" s="212"/>
      <c r="AU35" s="216"/>
      <c r="AV35" s="216"/>
      <c r="AW35" s="212"/>
      <c r="AY35" s="212"/>
      <c r="AZ35" s="216"/>
      <c r="BA35" s="216"/>
      <c r="BB35" s="212"/>
      <c r="BD35" s="212"/>
      <c r="BE35" s="216"/>
      <c r="BF35" s="216"/>
      <c r="BG35" s="212"/>
      <c r="BH35" s="212"/>
      <c r="BK35" s="414">
        <f t="shared" si="12"/>
        <v>0</v>
      </c>
      <c r="BL35" s="216"/>
      <c r="BM35" s="216"/>
      <c r="BN35" s="212">
        <f t="shared" si="13"/>
        <v>0</v>
      </c>
      <c r="BO35" s="189"/>
      <c r="BP35" s="212"/>
      <c r="BQ35" s="216"/>
      <c r="BR35" s="216"/>
      <c r="BS35" s="212"/>
      <c r="BU35" s="212"/>
      <c r="BV35" s="216"/>
      <c r="BW35" s="216"/>
      <c r="BX35" s="212"/>
      <c r="BZ35" s="212"/>
      <c r="CA35" s="216"/>
      <c r="CB35" s="216"/>
      <c r="CC35" s="212"/>
      <c r="CE35" s="212"/>
      <c r="CF35" s="216"/>
      <c r="CG35" s="216"/>
      <c r="CH35" s="212"/>
      <c r="CJ35" s="212">
        <f t="shared" si="16"/>
        <v>0</v>
      </c>
      <c r="CK35" s="216"/>
      <c r="CL35" s="216"/>
      <c r="CM35" s="212">
        <f t="shared" si="17"/>
        <v>0</v>
      </c>
      <c r="CO35" s="212"/>
      <c r="CP35" s="216"/>
      <c r="CQ35" s="216"/>
      <c r="CR35" s="212"/>
      <c r="CT35" s="212"/>
      <c r="CU35" s="216"/>
      <c r="CV35" s="216"/>
      <c r="CW35" s="212"/>
      <c r="CY35" s="212"/>
      <c r="CZ35" s="216"/>
      <c r="DA35" s="216"/>
      <c r="DB35" s="212"/>
      <c r="DD35" s="212"/>
      <c r="DE35" s="216"/>
      <c r="DF35" s="216"/>
      <c r="DG35" s="212"/>
      <c r="DI35" s="212">
        <f t="shared" si="14"/>
        <v>68</v>
      </c>
      <c r="DJ35" s="216"/>
      <c r="DK35" s="216"/>
      <c r="DL35" s="212">
        <f t="shared" si="15"/>
        <v>0</v>
      </c>
    </row>
    <row r="36" spans="1:116">
      <c r="A36" s="299" t="s">
        <v>134</v>
      </c>
      <c r="B36" s="300" t="s">
        <v>135</v>
      </c>
      <c r="C36" s="294" t="s">
        <v>136</v>
      </c>
      <c r="D36" s="292" t="s">
        <v>114</v>
      </c>
      <c r="E36" s="206"/>
      <c r="F36" s="206"/>
      <c r="G36" s="206"/>
      <c r="H36" s="206"/>
      <c r="J36" s="212">
        <f t="shared" si="2"/>
        <v>68</v>
      </c>
      <c r="K36" s="216"/>
      <c r="L36" s="216"/>
      <c r="M36" s="212">
        <f t="shared" si="3"/>
        <v>0</v>
      </c>
      <c r="O36" s="212">
        <v>22</v>
      </c>
      <c r="P36" s="216"/>
      <c r="Q36" s="216"/>
      <c r="R36" s="212"/>
      <c r="T36" s="212">
        <v>24</v>
      </c>
      <c r="U36" s="216"/>
      <c r="V36" s="216"/>
      <c r="W36" s="212"/>
      <c r="Y36" s="212">
        <v>22</v>
      </c>
      <c r="Z36" s="216"/>
      <c r="AA36" s="216"/>
      <c r="AB36" s="212"/>
      <c r="AD36" s="212"/>
      <c r="AE36" s="216"/>
      <c r="AF36" s="216"/>
      <c r="AG36" s="212"/>
      <c r="AH36" s="231" t="s">
        <v>137</v>
      </c>
      <c r="AJ36" s="414">
        <f t="shared" si="10"/>
        <v>46</v>
      </c>
      <c r="AK36" s="216"/>
      <c r="AL36" s="216"/>
      <c r="AM36" s="212">
        <f t="shared" si="11"/>
        <v>0</v>
      </c>
      <c r="AN36" s="189"/>
      <c r="AO36" s="212">
        <v>22</v>
      </c>
      <c r="AP36" s="216"/>
      <c r="AQ36" s="216"/>
      <c r="AR36" s="212"/>
      <c r="AT36" s="212">
        <v>24</v>
      </c>
      <c r="AU36" s="216"/>
      <c r="AV36" s="216"/>
      <c r="AW36" s="212"/>
      <c r="AY36" s="212"/>
      <c r="AZ36" s="216"/>
      <c r="BA36" s="216"/>
      <c r="BB36" s="212"/>
      <c r="BD36" s="212"/>
      <c r="BE36" s="216"/>
      <c r="BF36" s="216"/>
      <c r="BG36" s="212"/>
      <c r="BH36" s="212"/>
      <c r="BK36" s="414">
        <f t="shared" si="12"/>
        <v>0</v>
      </c>
      <c r="BL36" s="216"/>
      <c r="BM36" s="216"/>
      <c r="BN36" s="212">
        <f t="shared" si="13"/>
        <v>0</v>
      </c>
      <c r="BO36" s="189"/>
      <c r="BP36" s="212"/>
      <c r="BQ36" s="216"/>
      <c r="BR36" s="216"/>
      <c r="BS36" s="212"/>
      <c r="BU36" s="212"/>
      <c r="BV36" s="216"/>
      <c r="BW36" s="216"/>
      <c r="BX36" s="212"/>
      <c r="BZ36" s="212"/>
      <c r="CA36" s="216"/>
      <c r="CB36" s="216"/>
      <c r="CC36" s="212"/>
      <c r="CE36" s="212"/>
      <c r="CF36" s="216"/>
      <c r="CG36" s="216"/>
      <c r="CH36" s="212"/>
      <c r="CJ36" s="212">
        <f t="shared" si="16"/>
        <v>0</v>
      </c>
      <c r="CK36" s="216"/>
      <c r="CL36" s="216"/>
      <c r="CM36" s="212">
        <f t="shared" si="17"/>
        <v>0</v>
      </c>
      <c r="CO36" s="212"/>
      <c r="CP36" s="216"/>
      <c r="CQ36" s="216"/>
      <c r="CR36" s="212"/>
      <c r="CT36" s="212"/>
      <c r="CU36" s="216"/>
      <c r="CV36" s="216"/>
      <c r="CW36" s="212"/>
      <c r="CY36" s="212"/>
      <c r="CZ36" s="216"/>
      <c r="DA36" s="216"/>
      <c r="DB36" s="212"/>
      <c r="DD36" s="212"/>
      <c r="DE36" s="216"/>
      <c r="DF36" s="216"/>
      <c r="DG36" s="212"/>
      <c r="DI36" s="212">
        <f t="shared" si="14"/>
        <v>114</v>
      </c>
      <c r="DJ36" s="216"/>
      <c r="DK36" s="216"/>
      <c r="DL36" s="212">
        <f t="shared" si="15"/>
        <v>0</v>
      </c>
    </row>
    <row r="37" spans="1:116">
      <c r="A37" s="299" t="s">
        <v>138</v>
      </c>
      <c r="B37" s="415" t="s">
        <v>139</v>
      </c>
      <c r="C37" s="294" t="s">
        <v>140</v>
      </c>
      <c r="D37" s="292" t="s">
        <v>114</v>
      </c>
      <c r="E37" s="206"/>
      <c r="F37" s="206"/>
      <c r="G37" s="206"/>
      <c r="H37" s="206"/>
      <c r="J37" s="212">
        <f t="shared" si="2"/>
        <v>136</v>
      </c>
      <c r="K37" s="216"/>
      <c r="L37" s="216"/>
      <c r="M37" s="212">
        <f t="shared" si="3"/>
        <v>0</v>
      </c>
      <c r="O37" s="212">
        <v>44</v>
      </c>
      <c r="P37" s="216"/>
      <c r="Q37" s="216"/>
      <c r="R37" s="212"/>
      <c r="T37" s="212">
        <v>48</v>
      </c>
      <c r="U37" s="216"/>
      <c r="V37" s="216"/>
      <c r="W37" s="212"/>
      <c r="Y37" s="212">
        <v>44</v>
      </c>
      <c r="Z37" s="216"/>
      <c r="AA37" s="216"/>
      <c r="AB37" s="212"/>
      <c r="AD37" s="212"/>
      <c r="AE37" s="216"/>
      <c r="AF37" s="216"/>
      <c r="AG37" s="212"/>
      <c r="AH37" s="231" t="s">
        <v>141</v>
      </c>
      <c r="AJ37" s="414">
        <f t="shared" si="10"/>
        <v>87</v>
      </c>
      <c r="AK37" s="216"/>
      <c r="AL37" s="216"/>
      <c r="AM37" s="212">
        <f t="shared" si="11"/>
        <v>0</v>
      </c>
      <c r="AN37" s="189"/>
      <c r="AO37" s="212">
        <v>33</v>
      </c>
      <c r="AP37" s="216"/>
      <c r="AQ37" s="216"/>
      <c r="AR37" s="212"/>
      <c r="AT37" s="212">
        <v>36</v>
      </c>
      <c r="AU37" s="216"/>
      <c r="AV37" s="216"/>
      <c r="AW37" s="212"/>
      <c r="AY37" s="212">
        <v>18</v>
      </c>
      <c r="AZ37" s="216"/>
      <c r="BA37" s="216"/>
      <c r="BB37" s="212"/>
      <c r="BD37" s="231"/>
      <c r="BE37" s="216"/>
      <c r="BF37" s="216"/>
      <c r="BG37" s="212"/>
      <c r="BH37" s="212"/>
      <c r="BK37" s="414">
        <f t="shared" si="12"/>
        <v>0</v>
      </c>
      <c r="BL37" s="216"/>
      <c r="BM37" s="216"/>
      <c r="BN37" s="212">
        <f t="shared" si="13"/>
        <v>0</v>
      </c>
      <c r="BO37" s="189"/>
      <c r="BP37" s="212"/>
      <c r="BQ37" s="216"/>
      <c r="BR37" s="216"/>
      <c r="BS37" s="212"/>
      <c r="BU37" s="212"/>
      <c r="BV37" s="216"/>
      <c r="BW37" s="216"/>
      <c r="BX37" s="212"/>
      <c r="BZ37" s="212"/>
      <c r="CA37" s="216"/>
      <c r="CB37" s="216"/>
      <c r="CC37" s="212"/>
      <c r="CE37" s="231"/>
      <c r="CF37" s="216"/>
      <c r="CG37" s="216"/>
      <c r="CH37" s="212"/>
      <c r="CJ37" s="212">
        <f t="shared" si="16"/>
        <v>0</v>
      </c>
      <c r="CK37" s="216"/>
      <c r="CL37" s="216"/>
      <c r="CM37" s="212">
        <f t="shared" si="17"/>
        <v>0</v>
      </c>
      <c r="CO37" s="212"/>
      <c r="CP37" s="216"/>
      <c r="CQ37" s="216"/>
      <c r="CR37" s="212"/>
      <c r="CT37" s="212"/>
      <c r="CU37" s="216"/>
      <c r="CV37" s="216"/>
      <c r="CW37" s="212"/>
      <c r="CY37" s="212"/>
      <c r="CZ37" s="216"/>
      <c r="DA37" s="216"/>
      <c r="DB37" s="212"/>
      <c r="DD37" s="231"/>
      <c r="DE37" s="216"/>
      <c r="DF37" s="216"/>
      <c r="DG37" s="212"/>
      <c r="DI37" s="212">
        <f t="shared" si="14"/>
        <v>223</v>
      </c>
      <c r="DJ37" s="216"/>
      <c r="DK37" s="216"/>
      <c r="DL37" s="212">
        <f t="shared" si="15"/>
        <v>0</v>
      </c>
    </row>
    <row r="38" spans="1:116">
      <c r="A38" s="299" t="s">
        <v>142</v>
      </c>
      <c r="B38" s="351"/>
      <c r="C38" s="211"/>
      <c r="D38" s="292" t="s">
        <v>114</v>
      </c>
      <c r="E38" s="206"/>
      <c r="F38" s="206"/>
      <c r="G38" s="206"/>
      <c r="H38" s="206"/>
      <c r="J38" s="212">
        <f t="shared" si="2"/>
        <v>0</v>
      </c>
      <c r="K38" s="216"/>
      <c r="L38" s="216"/>
      <c r="M38" s="212">
        <f t="shared" si="3"/>
        <v>0</v>
      </c>
      <c r="O38" s="212"/>
      <c r="P38" s="216"/>
      <c r="Q38" s="216"/>
      <c r="R38" s="212"/>
      <c r="T38" s="212"/>
      <c r="U38" s="216"/>
      <c r="V38" s="216"/>
      <c r="W38" s="212"/>
      <c r="Y38" s="212"/>
      <c r="Z38" s="216"/>
      <c r="AA38" s="216"/>
      <c r="AB38" s="212"/>
      <c r="AD38" s="212"/>
      <c r="AE38" s="216"/>
      <c r="AF38" s="216"/>
      <c r="AG38" s="212"/>
      <c r="AH38" s="231"/>
      <c r="AJ38" s="414">
        <f t="shared" si="10"/>
        <v>0</v>
      </c>
      <c r="AK38" s="216"/>
      <c r="AL38" s="216"/>
      <c r="AM38" s="212">
        <f t="shared" si="11"/>
        <v>0</v>
      </c>
      <c r="AN38" s="189"/>
      <c r="AO38" s="212"/>
      <c r="AP38" s="216"/>
      <c r="AQ38" s="216"/>
      <c r="AR38" s="212"/>
      <c r="AT38" s="212"/>
      <c r="AU38" s="216"/>
      <c r="AV38" s="216"/>
      <c r="AW38" s="212"/>
      <c r="AY38" s="212"/>
      <c r="AZ38" s="216"/>
      <c r="BA38" s="216"/>
      <c r="BB38" s="212"/>
      <c r="BD38" s="212"/>
      <c r="BE38" s="216"/>
      <c r="BF38" s="216"/>
      <c r="BG38" s="212"/>
      <c r="BH38" s="212"/>
      <c r="BK38" s="414">
        <f t="shared" si="12"/>
        <v>0</v>
      </c>
      <c r="BL38" s="216"/>
      <c r="BM38" s="216"/>
      <c r="BN38" s="212">
        <f t="shared" si="13"/>
        <v>0</v>
      </c>
      <c r="BO38" s="189"/>
      <c r="BP38" s="212"/>
      <c r="BQ38" s="216"/>
      <c r="BR38" s="216"/>
      <c r="BS38" s="212"/>
      <c r="BU38" s="212"/>
      <c r="BV38" s="216"/>
      <c r="BW38" s="216"/>
      <c r="BX38" s="212"/>
      <c r="BZ38" s="212"/>
      <c r="CA38" s="216"/>
      <c r="CB38" s="216"/>
      <c r="CC38" s="212"/>
      <c r="CE38" s="212"/>
      <c r="CF38" s="216"/>
      <c r="CG38" s="216"/>
      <c r="CH38" s="212"/>
      <c r="CJ38" s="212">
        <f t="shared" si="16"/>
        <v>0</v>
      </c>
      <c r="CK38" s="216"/>
      <c r="CL38" s="216"/>
      <c r="CM38" s="212">
        <f t="shared" si="17"/>
        <v>0</v>
      </c>
      <c r="CO38" s="212"/>
      <c r="CP38" s="216"/>
      <c r="CQ38" s="216"/>
      <c r="CR38" s="212"/>
      <c r="CT38" s="212"/>
      <c r="CU38" s="216"/>
      <c r="CV38" s="216"/>
      <c r="CW38" s="212"/>
      <c r="CY38" s="212"/>
      <c r="CZ38" s="216"/>
      <c r="DA38" s="216"/>
      <c r="DB38" s="212"/>
      <c r="DD38" s="212"/>
      <c r="DE38" s="216"/>
      <c r="DF38" s="216"/>
      <c r="DG38" s="212"/>
      <c r="DI38" s="212">
        <f t="shared" si="14"/>
        <v>0</v>
      </c>
      <c r="DJ38" s="216"/>
      <c r="DK38" s="216"/>
      <c r="DL38" s="212">
        <f t="shared" si="15"/>
        <v>0</v>
      </c>
    </row>
    <row r="39" spans="1:116">
      <c r="A39" s="299" t="s">
        <v>143</v>
      </c>
      <c r="B39" s="351"/>
      <c r="C39" s="211"/>
      <c r="D39" s="292" t="s">
        <v>114</v>
      </c>
      <c r="E39" s="206"/>
      <c r="F39" s="206"/>
      <c r="G39" s="206"/>
      <c r="H39" s="206"/>
      <c r="J39" s="212">
        <f t="shared" si="2"/>
        <v>0</v>
      </c>
      <c r="K39" s="216"/>
      <c r="L39" s="216"/>
      <c r="M39" s="212">
        <f t="shared" si="3"/>
        <v>0</v>
      </c>
      <c r="O39" s="212"/>
      <c r="P39" s="216"/>
      <c r="Q39" s="216"/>
      <c r="R39" s="212"/>
      <c r="T39" s="212"/>
      <c r="U39" s="216"/>
      <c r="V39" s="216"/>
      <c r="W39" s="212"/>
      <c r="Y39" s="212"/>
      <c r="Z39" s="216"/>
      <c r="AA39" s="216"/>
      <c r="AB39" s="212"/>
      <c r="AD39" s="212"/>
      <c r="AE39" s="216"/>
      <c r="AF39" s="216"/>
      <c r="AG39" s="212"/>
      <c r="AH39" s="212"/>
      <c r="AJ39" s="414">
        <f t="shared" si="10"/>
        <v>0</v>
      </c>
      <c r="AK39" s="216"/>
      <c r="AL39" s="216"/>
      <c r="AM39" s="212">
        <f t="shared" si="11"/>
        <v>0</v>
      </c>
      <c r="AN39" s="189"/>
      <c r="AO39" s="212"/>
      <c r="AP39" s="216"/>
      <c r="AQ39" s="216"/>
      <c r="AR39" s="212"/>
      <c r="AT39" s="212"/>
      <c r="AU39" s="216"/>
      <c r="AV39" s="216"/>
      <c r="AW39" s="212"/>
      <c r="AY39" s="212"/>
      <c r="AZ39" s="216"/>
      <c r="BA39" s="216"/>
      <c r="BB39" s="212"/>
      <c r="BD39" s="212"/>
      <c r="BE39" s="216"/>
      <c r="BF39" s="216"/>
      <c r="BG39" s="212"/>
      <c r="BH39" s="212"/>
      <c r="BK39" s="414">
        <f t="shared" si="12"/>
        <v>0</v>
      </c>
      <c r="BL39" s="216"/>
      <c r="BM39" s="216"/>
      <c r="BN39" s="212">
        <f t="shared" si="13"/>
        <v>0</v>
      </c>
      <c r="BO39" s="189"/>
      <c r="BP39" s="212"/>
      <c r="BQ39" s="216"/>
      <c r="BR39" s="216"/>
      <c r="BS39" s="212"/>
      <c r="BU39" s="212"/>
      <c r="BV39" s="216"/>
      <c r="BW39" s="216"/>
      <c r="BX39" s="212"/>
      <c r="BZ39" s="212"/>
      <c r="CA39" s="216"/>
      <c r="CB39" s="216"/>
      <c r="CC39" s="212"/>
      <c r="CE39" s="212"/>
      <c r="CF39" s="216"/>
      <c r="CG39" s="216"/>
      <c r="CH39" s="212"/>
      <c r="CJ39" s="212">
        <f t="shared" si="16"/>
        <v>0</v>
      </c>
      <c r="CK39" s="216"/>
      <c r="CL39" s="216"/>
      <c r="CM39" s="212">
        <f t="shared" si="17"/>
        <v>0</v>
      </c>
      <c r="CO39" s="212"/>
      <c r="CP39" s="216"/>
      <c r="CQ39" s="216"/>
      <c r="CR39" s="212"/>
      <c r="CT39" s="212"/>
      <c r="CU39" s="216"/>
      <c r="CV39" s="216"/>
      <c r="CW39" s="212"/>
      <c r="CY39" s="212"/>
      <c r="CZ39" s="216"/>
      <c r="DA39" s="216"/>
      <c r="DB39" s="212"/>
      <c r="DD39" s="212"/>
      <c r="DE39" s="216"/>
      <c r="DF39" s="216"/>
      <c r="DG39" s="212"/>
      <c r="DI39" s="212">
        <f t="shared" si="14"/>
        <v>0</v>
      </c>
      <c r="DJ39" s="216"/>
      <c r="DK39" s="216"/>
      <c r="DL39" s="212">
        <f t="shared" si="15"/>
        <v>0</v>
      </c>
    </row>
    <row r="40" spans="1:116">
      <c r="A40" s="299" t="s">
        <v>144</v>
      </c>
      <c r="B40" s="351"/>
      <c r="C40" s="211"/>
      <c r="D40" s="292" t="s">
        <v>114</v>
      </c>
      <c r="E40" s="206"/>
      <c r="F40" s="206"/>
      <c r="G40" s="206"/>
      <c r="H40" s="206"/>
      <c r="J40" s="212">
        <f t="shared" si="2"/>
        <v>0</v>
      </c>
      <c r="K40" s="216"/>
      <c r="L40" s="216"/>
      <c r="M40" s="212">
        <f t="shared" si="3"/>
        <v>0</v>
      </c>
      <c r="O40" s="212"/>
      <c r="P40" s="216"/>
      <c r="Q40" s="216"/>
      <c r="R40" s="212"/>
      <c r="T40" s="212"/>
      <c r="U40" s="216"/>
      <c r="V40" s="216"/>
      <c r="W40" s="212"/>
      <c r="Y40" s="212"/>
      <c r="Z40" s="216"/>
      <c r="AA40" s="216"/>
      <c r="AB40" s="212"/>
      <c r="AD40" s="212"/>
      <c r="AE40" s="216"/>
      <c r="AF40" s="216"/>
      <c r="AG40" s="212"/>
      <c r="AH40" s="212"/>
      <c r="AJ40" s="414">
        <f t="shared" si="10"/>
        <v>0</v>
      </c>
      <c r="AK40" s="216"/>
      <c r="AL40" s="216"/>
      <c r="AM40" s="212">
        <f t="shared" si="11"/>
        <v>0</v>
      </c>
      <c r="AN40" s="189"/>
      <c r="AO40" s="212"/>
      <c r="AP40" s="216"/>
      <c r="AQ40" s="216"/>
      <c r="AR40" s="212"/>
      <c r="AT40" s="212"/>
      <c r="AU40" s="216"/>
      <c r="AV40" s="216"/>
      <c r="AW40" s="212"/>
      <c r="AY40" s="212"/>
      <c r="AZ40" s="216"/>
      <c r="BA40" s="216"/>
      <c r="BB40" s="212"/>
      <c r="BD40" s="212"/>
      <c r="BE40" s="216"/>
      <c r="BF40" s="216"/>
      <c r="BG40" s="212"/>
      <c r="BH40" s="212"/>
      <c r="BK40" s="414">
        <f t="shared" si="12"/>
        <v>0</v>
      </c>
      <c r="BL40" s="216"/>
      <c r="BM40" s="216"/>
      <c r="BN40" s="212">
        <f t="shared" si="13"/>
        <v>0</v>
      </c>
      <c r="BO40" s="189"/>
      <c r="BP40" s="212"/>
      <c r="BQ40" s="216"/>
      <c r="BR40" s="216"/>
      <c r="BS40" s="212"/>
      <c r="BU40" s="212"/>
      <c r="BV40" s="216"/>
      <c r="BW40" s="216"/>
      <c r="BX40" s="212"/>
      <c r="BZ40" s="212"/>
      <c r="CA40" s="216"/>
      <c r="CB40" s="216"/>
      <c r="CC40" s="212"/>
      <c r="CE40" s="212"/>
      <c r="CF40" s="216"/>
      <c r="CG40" s="216"/>
      <c r="CH40" s="212"/>
      <c r="CJ40" s="212">
        <f t="shared" si="16"/>
        <v>0</v>
      </c>
      <c r="CK40" s="216"/>
      <c r="CL40" s="216"/>
      <c r="CM40" s="212">
        <f t="shared" si="17"/>
        <v>0</v>
      </c>
      <c r="CO40" s="212"/>
      <c r="CP40" s="216"/>
      <c r="CQ40" s="216"/>
      <c r="CR40" s="212"/>
      <c r="CT40" s="212"/>
      <c r="CU40" s="216"/>
      <c r="CV40" s="216"/>
      <c r="CW40" s="212"/>
      <c r="CY40" s="212"/>
      <c r="CZ40" s="216"/>
      <c r="DA40" s="216"/>
      <c r="DB40" s="212"/>
      <c r="DD40" s="212"/>
      <c r="DE40" s="216"/>
      <c r="DF40" s="216"/>
      <c r="DG40" s="212"/>
      <c r="DI40" s="212">
        <f t="shared" si="14"/>
        <v>0</v>
      </c>
      <c r="DJ40" s="216"/>
      <c r="DK40" s="216"/>
      <c r="DL40" s="212">
        <f t="shared" si="15"/>
        <v>0</v>
      </c>
    </row>
    <row r="41" spans="1:116">
      <c r="A41" s="299" t="s">
        <v>145</v>
      </c>
      <c r="B41" s="352"/>
      <c r="C41" s="211"/>
      <c r="D41" s="292" t="s">
        <v>114</v>
      </c>
      <c r="E41" s="206"/>
      <c r="F41" s="206"/>
      <c r="G41" s="206"/>
      <c r="H41" s="206"/>
      <c r="J41" s="212">
        <f t="shared" si="2"/>
        <v>0</v>
      </c>
      <c r="K41" s="216"/>
      <c r="L41" s="216"/>
      <c r="M41" s="212">
        <f t="shared" si="3"/>
        <v>0</v>
      </c>
      <c r="O41" s="212"/>
      <c r="P41" s="216"/>
      <c r="Q41" s="216"/>
      <c r="R41" s="212"/>
      <c r="T41" s="212"/>
      <c r="U41" s="216"/>
      <c r="V41" s="216"/>
      <c r="W41" s="212"/>
      <c r="Y41" s="212"/>
      <c r="Z41" s="216"/>
      <c r="AA41" s="216"/>
      <c r="AB41" s="212"/>
      <c r="AD41" s="212"/>
      <c r="AE41" s="216"/>
      <c r="AF41" s="216"/>
      <c r="AG41" s="212"/>
      <c r="AH41" s="212"/>
      <c r="AJ41" s="414">
        <f t="shared" si="10"/>
        <v>0</v>
      </c>
      <c r="AK41" s="216"/>
      <c r="AL41" s="216"/>
      <c r="AM41" s="212">
        <f t="shared" si="11"/>
        <v>0</v>
      </c>
      <c r="AN41" s="189"/>
      <c r="AO41" s="212"/>
      <c r="AP41" s="216"/>
      <c r="AQ41" s="216"/>
      <c r="AR41" s="212"/>
      <c r="AT41" s="212"/>
      <c r="AU41" s="216"/>
      <c r="AV41" s="216"/>
      <c r="AW41" s="212"/>
      <c r="AY41" s="212"/>
      <c r="AZ41" s="216"/>
      <c r="BA41" s="216"/>
      <c r="BB41" s="212"/>
      <c r="BD41" s="212"/>
      <c r="BE41" s="216"/>
      <c r="BF41" s="216"/>
      <c r="BG41" s="212"/>
      <c r="BH41" s="212"/>
      <c r="BK41" s="414">
        <f t="shared" si="12"/>
        <v>0</v>
      </c>
      <c r="BL41" s="216"/>
      <c r="BM41" s="216"/>
      <c r="BN41" s="212">
        <f t="shared" si="13"/>
        <v>0</v>
      </c>
      <c r="BO41" s="189"/>
      <c r="BP41" s="212"/>
      <c r="BQ41" s="216"/>
      <c r="BR41" s="216"/>
      <c r="BS41" s="212"/>
      <c r="BU41" s="212"/>
      <c r="BV41" s="216"/>
      <c r="BW41" s="216"/>
      <c r="BX41" s="212"/>
      <c r="BZ41" s="212"/>
      <c r="CA41" s="216"/>
      <c r="CB41" s="216"/>
      <c r="CC41" s="212"/>
      <c r="CE41" s="212"/>
      <c r="CF41" s="216"/>
      <c r="CG41" s="216"/>
      <c r="CH41" s="212"/>
      <c r="CJ41" s="212">
        <f t="shared" si="16"/>
        <v>0</v>
      </c>
      <c r="CK41" s="216"/>
      <c r="CL41" s="216"/>
      <c r="CM41" s="212">
        <f t="shared" si="17"/>
        <v>0</v>
      </c>
      <c r="CO41" s="212"/>
      <c r="CP41" s="216"/>
      <c r="CQ41" s="216"/>
      <c r="CR41" s="212"/>
      <c r="CT41" s="212"/>
      <c r="CU41" s="216"/>
      <c r="CV41" s="216"/>
      <c r="CW41" s="212"/>
      <c r="CY41" s="212"/>
      <c r="CZ41" s="216"/>
      <c r="DA41" s="216"/>
      <c r="DB41" s="212"/>
      <c r="DD41" s="212"/>
      <c r="DE41" s="216"/>
      <c r="DF41" s="216"/>
      <c r="DG41" s="212"/>
      <c r="DI41" s="212">
        <f t="shared" si="14"/>
        <v>0</v>
      </c>
      <c r="DJ41" s="216"/>
      <c r="DK41" s="216"/>
      <c r="DL41" s="212">
        <f t="shared" si="15"/>
        <v>0</v>
      </c>
    </row>
    <row r="42" spans="1:116">
      <c r="A42" s="299" t="s">
        <v>146</v>
      </c>
      <c r="B42" s="299" t="s">
        <v>147</v>
      </c>
      <c r="C42" s="294" t="s">
        <v>148</v>
      </c>
      <c r="D42" s="292"/>
      <c r="E42" s="206"/>
      <c r="F42" s="206"/>
      <c r="G42" s="206"/>
      <c r="H42" s="206"/>
      <c r="J42" s="212">
        <f t="shared" si="2"/>
        <v>23</v>
      </c>
      <c r="K42" s="216"/>
      <c r="L42" s="216"/>
      <c r="M42" s="212"/>
      <c r="O42" s="212"/>
      <c r="P42" s="216"/>
      <c r="Q42" s="216"/>
      <c r="R42" s="212"/>
      <c r="T42" s="212">
        <v>12</v>
      </c>
      <c r="U42" s="216"/>
      <c r="V42" s="216"/>
      <c r="W42" s="212"/>
      <c r="Y42" s="212">
        <v>11</v>
      </c>
      <c r="Z42" s="216"/>
      <c r="AA42" s="216"/>
      <c r="AB42" s="212"/>
      <c r="AD42" s="212"/>
      <c r="AE42" s="216"/>
      <c r="AF42" s="216"/>
      <c r="AG42" s="212"/>
      <c r="AH42" s="231" t="s">
        <v>149</v>
      </c>
      <c r="AJ42" s="414"/>
      <c r="AK42" s="216"/>
      <c r="AL42" s="216"/>
      <c r="AM42" s="212"/>
      <c r="AN42" s="189"/>
      <c r="AO42" s="212"/>
      <c r="AP42" s="216"/>
      <c r="AQ42" s="216"/>
      <c r="AR42" s="212"/>
      <c r="AT42" s="212"/>
      <c r="AU42" s="216"/>
      <c r="AV42" s="216"/>
      <c r="AW42" s="212"/>
      <c r="AY42" s="212"/>
      <c r="AZ42" s="216"/>
      <c r="BA42" s="216"/>
      <c r="BB42" s="212"/>
      <c r="BD42" s="212"/>
      <c r="BE42" s="216"/>
      <c r="BF42" s="216"/>
      <c r="BG42" s="212"/>
      <c r="BH42" s="212"/>
      <c r="BK42" s="414"/>
      <c r="BL42" s="216"/>
      <c r="BM42" s="216"/>
      <c r="BN42" s="212"/>
      <c r="BO42" s="189"/>
      <c r="BP42" s="212"/>
      <c r="BQ42" s="216"/>
      <c r="BR42" s="216"/>
      <c r="BS42" s="212"/>
      <c r="BU42" s="212"/>
      <c r="BV42" s="216"/>
      <c r="BW42" s="216"/>
      <c r="BX42" s="212"/>
      <c r="BZ42" s="212"/>
      <c r="CA42" s="216"/>
      <c r="CB42" s="216"/>
      <c r="CC42" s="212"/>
      <c r="CE42" s="212"/>
      <c r="CF42" s="216"/>
      <c r="CG42" s="216"/>
      <c r="CH42" s="212"/>
      <c r="CJ42" s="212"/>
      <c r="CK42" s="216"/>
      <c r="CL42" s="216"/>
      <c r="CM42" s="212"/>
      <c r="CO42" s="212"/>
      <c r="CP42" s="216"/>
      <c r="CQ42" s="216"/>
      <c r="CR42" s="212"/>
      <c r="CT42" s="212"/>
      <c r="CU42" s="216"/>
      <c r="CV42" s="216"/>
      <c r="CW42" s="212"/>
      <c r="CY42" s="212"/>
      <c r="CZ42" s="216"/>
      <c r="DA42" s="216"/>
      <c r="DB42" s="212"/>
      <c r="DD42" s="212"/>
      <c r="DE42" s="216"/>
      <c r="DF42" s="216"/>
      <c r="DG42" s="212"/>
      <c r="DI42" s="212"/>
      <c r="DJ42" s="216"/>
      <c r="DK42" s="216"/>
      <c r="DL42" s="212"/>
    </row>
    <row r="43" spans="1:116">
      <c r="A43" s="299" t="s">
        <v>150</v>
      </c>
      <c r="B43" s="300" t="s">
        <v>151</v>
      </c>
      <c r="C43" s="294" t="s">
        <v>152</v>
      </c>
      <c r="D43" s="292" t="s">
        <v>114</v>
      </c>
      <c r="E43" s="206"/>
      <c r="F43" s="206"/>
      <c r="G43" s="206"/>
      <c r="H43" s="206"/>
      <c r="J43" s="212">
        <f t="shared" si="2"/>
        <v>34</v>
      </c>
      <c r="K43" s="216"/>
      <c r="L43" s="216"/>
      <c r="M43" s="212">
        <f t="shared" si="3"/>
        <v>0</v>
      </c>
      <c r="O43" s="212">
        <v>11</v>
      </c>
      <c r="P43" s="216"/>
      <c r="Q43" s="216"/>
      <c r="R43" s="212"/>
      <c r="T43" s="212">
        <v>12</v>
      </c>
      <c r="U43" s="216"/>
      <c r="V43" s="216"/>
      <c r="W43" s="212"/>
      <c r="Y43" s="212">
        <v>11</v>
      </c>
      <c r="Z43" s="216"/>
      <c r="AA43" s="216"/>
      <c r="AB43" s="212"/>
      <c r="AD43" s="212"/>
      <c r="AE43" s="216"/>
      <c r="AF43" s="216"/>
      <c r="AG43" s="212"/>
      <c r="AH43" s="231" t="s">
        <v>120</v>
      </c>
      <c r="AJ43" s="313">
        <f t="shared" si="10"/>
        <v>23</v>
      </c>
      <c r="AK43" s="314"/>
      <c r="AL43" s="314"/>
      <c r="AM43" s="315">
        <f t="shared" si="11"/>
        <v>0</v>
      </c>
      <c r="AN43" s="189"/>
      <c r="AO43" s="315">
        <v>11</v>
      </c>
      <c r="AP43" s="314"/>
      <c r="AQ43" s="314"/>
      <c r="AR43" s="315"/>
      <c r="AT43" s="315">
        <v>12</v>
      </c>
      <c r="AU43" s="314"/>
      <c r="AV43" s="314"/>
      <c r="AW43" s="315"/>
      <c r="AY43" s="315"/>
      <c r="AZ43" s="314"/>
      <c r="BA43" s="314"/>
      <c r="BB43" s="315"/>
      <c r="BD43" s="315"/>
      <c r="BE43" s="314"/>
      <c r="BF43" s="314"/>
      <c r="BG43" s="315"/>
      <c r="BH43" s="315"/>
      <c r="BK43" s="414">
        <f t="shared" si="12"/>
        <v>0</v>
      </c>
      <c r="BL43" s="216"/>
      <c r="BM43" s="216"/>
      <c r="BN43" s="212">
        <f t="shared" si="13"/>
        <v>0</v>
      </c>
      <c r="BO43" s="189"/>
      <c r="BP43" s="212"/>
      <c r="BQ43" s="216"/>
      <c r="BR43" s="216"/>
      <c r="BS43" s="212"/>
      <c r="BU43" s="212"/>
      <c r="BV43" s="216"/>
      <c r="BW43" s="216"/>
      <c r="BX43" s="212"/>
      <c r="BZ43" s="212"/>
      <c r="CA43" s="216"/>
      <c r="CB43" s="216"/>
      <c r="CC43" s="212"/>
      <c r="CE43" s="212"/>
      <c r="CF43" s="216"/>
      <c r="CG43" s="216"/>
      <c r="CH43" s="212"/>
      <c r="CJ43" s="212">
        <f t="shared" si="16"/>
        <v>0</v>
      </c>
      <c r="CK43" s="216"/>
      <c r="CL43" s="216"/>
      <c r="CM43" s="212">
        <f t="shared" si="17"/>
        <v>0</v>
      </c>
      <c r="CO43" s="212"/>
      <c r="CP43" s="216"/>
      <c r="CQ43" s="216"/>
      <c r="CR43" s="212"/>
      <c r="CT43" s="212"/>
      <c r="CU43" s="216"/>
      <c r="CV43" s="216"/>
      <c r="CW43" s="212"/>
      <c r="CY43" s="212"/>
      <c r="CZ43" s="216"/>
      <c r="DA43" s="216"/>
      <c r="DB43" s="212"/>
      <c r="DD43" s="212"/>
      <c r="DE43" s="216"/>
      <c r="DF43" s="216"/>
      <c r="DG43" s="212"/>
      <c r="DI43" s="212">
        <f t="shared" si="14"/>
        <v>57</v>
      </c>
      <c r="DJ43" s="216"/>
      <c r="DK43" s="216"/>
      <c r="DL43" s="212">
        <f t="shared" si="15"/>
        <v>0</v>
      </c>
    </row>
    <row r="44" spans="1:116">
      <c r="A44" s="299" t="s">
        <v>153</v>
      </c>
      <c r="B44" s="300" t="s">
        <v>154</v>
      </c>
      <c r="C44" s="294" t="s">
        <v>155</v>
      </c>
      <c r="D44" s="290"/>
      <c r="E44" s="230"/>
      <c r="F44" s="230"/>
      <c r="G44" s="230"/>
      <c r="H44" s="230"/>
      <c r="J44" s="212">
        <f t="shared" si="2"/>
        <v>44</v>
      </c>
      <c r="K44" s="285"/>
      <c r="L44" s="285"/>
      <c r="M44" s="230"/>
      <c r="O44" s="212">
        <v>44</v>
      </c>
      <c r="P44" s="285"/>
      <c r="Q44" s="285"/>
      <c r="R44" s="230"/>
      <c r="T44" s="212"/>
      <c r="U44" s="285"/>
      <c r="V44" s="285"/>
      <c r="W44" s="230"/>
      <c r="Y44" s="212"/>
      <c r="Z44" s="285"/>
      <c r="AA44" s="285"/>
      <c r="AB44" s="230"/>
      <c r="AD44" s="212"/>
      <c r="AE44" s="285"/>
      <c r="AF44" s="285"/>
      <c r="AG44" s="230"/>
      <c r="AH44" s="231" t="s">
        <v>141</v>
      </c>
      <c r="AJ44" s="212"/>
      <c r="AK44" s="216"/>
      <c r="AL44" s="216"/>
      <c r="AM44" s="212"/>
      <c r="AN44" s="211"/>
      <c r="AO44" s="212"/>
      <c r="AP44" s="216"/>
      <c r="AQ44" s="216"/>
      <c r="AR44" s="212"/>
      <c r="AS44" s="211"/>
      <c r="AT44" s="212"/>
      <c r="AU44" s="216"/>
      <c r="AV44" s="216"/>
      <c r="AW44" s="212"/>
      <c r="AX44" s="211"/>
      <c r="AY44" s="212"/>
      <c r="AZ44" s="216"/>
      <c r="BA44" s="216"/>
      <c r="BB44" s="212"/>
      <c r="BC44" s="211"/>
      <c r="BD44" s="212"/>
      <c r="BE44" s="216"/>
      <c r="BF44" s="216"/>
      <c r="BG44" s="212"/>
      <c r="BH44" s="212"/>
      <c r="BK44" s="230"/>
      <c r="BL44" s="285"/>
      <c r="BM44" s="285"/>
      <c r="BN44" s="230"/>
      <c r="BO44" s="189"/>
      <c r="BP44" s="230"/>
      <c r="BQ44" s="285"/>
      <c r="BR44" s="285"/>
      <c r="BS44" s="230"/>
      <c r="BU44" s="230"/>
      <c r="BV44" s="285"/>
      <c r="BW44" s="285"/>
      <c r="BX44" s="230"/>
      <c r="BZ44" s="230"/>
      <c r="CA44" s="285"/>
      <c r="CB44" s="285"/>
      <c r="CC44" s="230"/>
      <c r="CE44" s="230"/>
      <c r="CF44" s="285"/>
      <c r="CG44" s="285"/>
      <c r="CH44" s="230"/>
      <c r="CJ44" s="230"/>
      <c r="CK44" s="285"/>
      <c r="CL44" s="285"/>
      <c r="CM44" s="230"/>
      <c r="CO44" s="230"/>
      <c r="CP44" s="285"/>
      <c r="CQ44" s="285"/>
      <c r="CR44" s="230"/>
      <c r="CT44" s="230"/>
      <c r="CU44" s="285"/>
      <c r="CV44" s="285"/>
      <c r="CW44" s="230"/>
      <c r="CY44" s="230"/>
      <c r="CZ44" s="285"/>
      <c r="DA44" s="285"/>
      <c r="DB44" s="230"/>
      <c r="DD44" s="230"/>
      <c r="DE44" s="285"/>
      <c r="DF44" s="285"/>
      <c r="DG44" s="230"/>
      <c r="DI44" s="230"/>
      <c r="DJ44" s="285"/>
      <c r="DK44" s="285"/>
      <c r="DL44" s="230"/>
    </row>
    <row r="45" spans="1:116">
      <c r="A45" s="302" t="s">
        <v>156</v>
      </c>
      <c r="B45" s="300" t="s">
        <v>157</v>
      </c>
      <c r="C45" s="294" t="s">
        <v>158</v>
      </c>
      <c r="D45" s="290"/>
      <c r="E45" s="230"/>
      <c r="F45" s="230"/>
      <c r="G45" s="230"/>
      <c r="H45" s="230"/>
      <c r="J45" s="212">
        <f t="shared" si="2"/>
        <v>11</v>
      </c>
      <c r="K45" s="285"/>
      <c r="L45" s="285"/>
      <c r="M45" s="230"/>
      <c r="O45" s="212">
        <v>11</v>
      </c>
      <c r="P45" s="285"/>
      <c r="Q45" s="285"/>
      <c r="R45" s="230"/>
      <c r="T45" s="212"/>
      <c r="U45" s="285"/>
      <c r="V45" s="285"/>
      <c r="W45" s="230"/>
      <c r="Y45" s="212"/>
      <c r="Z45" s="285"/>
      <c r="AA45" s="285"/>
      <c r="AB45" s="230"/>
      <c r="AD45" s="212"/>
      <c r="AE45" s="285"/>
      <c r="AF45" s="285"/>
      <c r="AG45" s="230"/>
      <c r="AH45" s="231" t="s">
        <v>159</v>
      </c>
      <c r="AJ45" s="212"/>
      <c r="AK45" s="216"/>
      <c r="AL45" s="216"/>
      <c r="AM45" s="212"/>
      <c r="AN45" s="211"/>
      <c r="AO45" s="212"/>
      <c r="AP45" s="216"/>
      <c r="AQ45" s="216"/>
      <c r="AR45" s="212"/>
      <c r="AS45" s="211"/>
      <c r="AT45" s="212"/>
      <c r="AU45" s="216"/>
      <c r="AV45" s="216"/>
      <c r="AW45" s="212"/>
      <c r="AX45" s="211"/>
      <c r="AY45" s="212"/>
      <c r="AZ45" s="216"/>
      <c r="BA45" s="216"/>
      <c r="BB45" s="212"/>
      <c r="BC45" s="211"/>
      <c r="BD45" s="212"/>
      <c r="BE45" s="216"/>
      <c r="BF45" s="216"/>
      <c r="BG45" s="212"/>
      <c r="BH45" s="212"/>
      <c r="BK45" s="230"/>
      <c r="BL45" s="285"/>
      <c r="BM45" s="285"/>
      <c r="BN45" s="230"/>
      <c r="BO45" s="189"/>
      <c r="BP45" s="230"/>
      <c r="BQ45" s="285"/>
      <c r="BR45" s="285"/>
      <c r="BS45" s="230"/>
      <c r="BU45" s="230"/>
      <c r="BV45" s="285"/>
      <c r="BW45" s="285"/>
      <c r="BX45" s="230"/>
      <c r="BZ45" s="230"/>
      <c r="CA45" s="285"/>
      <c r="CB45" s="285"/>
      <c r="CC45" s="230"/>
      <c r="CE45" s="230"/>
      <c r="CF45" s="285"/>
      <c r="CG45" s="285"/>
      <c r="CH45" s="230"/>
      <c r="CJ45" s="230"/>
      <c r="CK45" s="285"/>
      <c r="CL45" s="285"/>
      <c r="CM45" s="230"/>
      <c r="CO45" s="230"/>
      <c r="CP45" s="285"/>
      <c r="CQ45" s="285"/>
      <c r="CR45" s="230"/>
      <c r="CT45" s="230"/>
      <c r="CU45" s="285"/>
      <c r="CV45" s="285"/>
      <c r="CW45" s="230"/>
      <c r="CY45" s="230"/>
      <c r="CZ45" s="285"/>
      <c r="DA45" s="285"/>
      <c r="DB45" s="230"/>
      <c r="DD45" s="230"/>
      <c r="DE45" s="285"/>
      <c r="DF45" s="285"/>
      <c r="DG45" s="230"/>
      <c r="DI45" s="230"/>
      <c r="DJ45" s="285"/>
      <c r="DK45" s="285"/>
      <c r="DL45" s="230"/>
    </row>
    <row r="46" spans="1:116" s="189" customFormat="1">
      <c r="A46" s="207"/>
      <c r="B46" s="207"/>
      <c r="D46" s="198"/>
      <c r="J46" s="230"/>
      <c r="K46" s="230"/>
      <c r="L46" s="230"/>
      <c r="M46" s="230"/>
      <c r="O46" s="230"/>
      <c r="P46" s="230"/>
      <c r="Q46" s="230"/>
      <c r="R46" s="230"/>
      <c r="T46" s="230"/>
      <c r="U46" s="230"/>
      <c r="V46" s="230"/>
      <c r="W46" s="230"/>
      <c r="Y46" s="230"/>
      <c r="Z46" s="230"/>
      <c r="AA46" s="230"/>
      <c r="AB46" s="230"/>
      <c r="AD46" s="230"/>
      <c r="AE46" s="230"/>
      <c r="AF46" s="230"/>
      <c r="AG46" s="230"/>
      <c r="AH46" s="230"/>
      <c r="AJ46" s="230"/>
      <c r="AK46" s="230"/>
      <c r="AL46" s="230"/>
      <c r="AM46" s="230"/>
      <c r="AO46" s="230"/>
      <c r="AP46" s="230"/>
      <c r="AQ46" s="230"/>
      <c r="AR46" s="230"/>
      <c r="AT46" s="230"/>
      <c r="AU46" s="230"/>
      <c r="AV46" s="230"/>
      <c r="AW46" s="230"/>
      <c r="AY46" s="230"/>
      <c r="AZ46" s="230"/>
      <c r="BA46" s="230"/>
      <c r="BB46" s="230"/>
      <c r="BD46" s="230"/>
      <c r="BE46" s="230"/>
      <c r="BF46" s="230"/>
      <c r="BG46" s="230"/>
      <c r="BH46" s="230"/>
      <c r="BK46" s="230"/>
      <c r="BL46" s="230"/>
      <c r="BM46" s="230"/>
      <c r="BN46" s="230"/>
      <c r="BP46" s="230"/>
      <c r="BQ46" s="230"/>
      <c r="BR46" s="230"/>
      <c r="BS46" s="230"/>
      <c r="BU46" s="230"/>
      <c r="BV46" s="230"/>
      <c r="BW46" s="230"/>
      <c r="BX46" s="230"/>
      <c r="BZ46" s="230"/>
      <c r="CA46" s="230"/>
      <c r="CB46" s="230"/>
      <c r="CC46" s="230"/>
      <c r="CE46" s="230"/>
      <c r="CF46" s="230"/>
      <c r="CG46" s="230"/>
      <c r="CH46" s="230"/>
      <c r="CJ46" s="230"/>
      <c r="CK46" s="230"/>
      <c r="CL46" s="230"/>
      <c r="CM46" s="230"/>
      <c r="CO46" s="230"/>
      <c r="CP46" s="230"/>
      <c r="CQ46" s="230"/>
      <c r="CR46" s="230"/>
      <c r="CT46" s="230"/>
      <c r="CU46" s="230"/>
      <c r="CV46" s="230"/>
      <c r="CW46" s="230"/>
      <c r="CY46" s="230"/>
      <c r="CZ46" s="230"/>
      <c r="DA46" s="230"/>
      <c r="DB46" s="230"/>
      <c r="DD46" s="230"/>
      <c r="DE46" s="230"/>
      <c r="DF46" s="230"/>
      <c r="DG46" s="230"/>
      <c r="DI46" s="230"/>
      <c r="DJ46" s="230"/>
      <c r="DK46" s="230"/>
      <c r="DL46" s="230"/>
    </row>
    <row r="47" spans="1:116" s="228" customFormat="1">
      <c r="A47" s="199" t="s">
        <v>160</v>
      </c>
      <c r="B47" s="200" t="s">
        <v>54</v>
      </c>
      <c r="C47" s="296"/>
      <c r="D47" s="202"/>
      <c r="E47" s="203"/>
      <c r="F47" s="203"/>
      <c r="G47" s="203"/>
      <c r="H47" s="203"/>
      <c r="I47" s="201"/>
      <c r="J47" s="218"/>
      <c r="K47" s="218"/>
      <c r="L47" s="218"/>
      <c r="M47" s="218"/>
      <c r="N47" s="201"/>
      <c r="O47" s="218"/>
      <c r="P47" s="218"/>
      <c r="Q47" s="218"/>
      <c r="R47" s="218"/>
      <c r="S47" s="201"/>
      <c r="T47" s="218"/>
      <c r="U47" s="218"/>
      <c r="V47" s="218"/>
      <c r="W47" s="218"/>
      <c r="X47" s="201"/>
      <c r="Y47" s="218"/>
      <c r="Z47" s="218"/>
      <c r="AA47" s="218"/>
      <c r="AB47" s="218"/>
      <c r="AD47" s="218"/>
      <c r="AE47" s="218"/>
      <c r="AF47" s="218"/>
      <c r="AG47" s="218"/>
      <c r="AH47" s="218"/>
      <c r="AJ47" s="218"/>
      <c r="AK47" s="218"/>
      <c r="AL47" s="218"/>
      <c r="AM47" s="218"/>
      <c r="AN47" s="201"/>
      <c r="AO47" s="218"/>
      <c r="AP47" s="218"/>
      <c r="AQ47" s="218"/>
      <c r="AR47" s="218"/>
      <c r="AS47" s="201"/>
      <c r="AT47" s="218"/>
      <c r="AU47" s="218"/>
      <c r="AV47" s="218"/>
      <c r="AW47" s="218"/>
      <c r="AX47" s="201"/>
      <c r="AY47" s="218"/>
      <c r="AZ47" s="218"/>
      <c r="BA47" s="218"/>
      <c r="BB47" s="218"/>
      <c r="BD47" s="218"/>
      <c r="BE47" s="218"/>
      <c r="BF47" s="218"/>
      <c r="BG47" s="218"/>
      <c r="BH47" s="218"/>
      <c r="BK47" s="218"/>
      <c r="BL47" s="218"/>
      <c r="BM47" s="218"/>
      <c r="BN47" s="218"/>
      <c r="BO47" s="201"/>
      <c r="BP47" s="218"/>
      <c r="BQ47" s="218"/>
      <c r="BR47" s="218"/>
      <c r="BS47" s="218"/>
      <c r="BT47" s="201"/>
      <c r="BU47" s="218"/>
      <c r="BV47" s="218"/>
      <c r="BW47" s="218"/>
      <c r="BX47" s="218"/>
      <c r="BY47" s="201"/>
      <c r="BZ47" s="218"/>
      <c r="CA47" s="218"/>
      <c r="CB47" s="218"/>
      <c r="CC47" s="218"/>
      <c r="CE47" s="218"/>
      <c r="CF47" s="218"/>
      <c r="CG47" s="218"/>
      <c r="CH47" s="218"/>
      <c r="CJ47" s="218"/>
      <c r="CK47" s="218"/>
      <c r="CL47" s="218"/>
      <c r="CM47" s="218"/>
      <c r="CO47" s="218"/>
      <c r="CP47" s="218"/>
      <c r="CQ47" s="218"/>
      <c r="CR47" s="218"/>
      <c r="CS47" s="201"/>
      <c r="CT47" s="218"/>
      <c r="CU47" s="218"/>
      <c r="CV47" s="218"/>
      <c r="CW47" s="218"/>
      <c r="CX47" s="201"/>
      <c r="CY47" s="218"/>
      <c r="CZ47" s="218"/>
      <c r="DA47" s="218"/>
      <c r="DB47" s="218"/>
      <c r="DD47" s="218"/>
      <c r="DE47" s="218"/>
      <c r="DF47" s="218"/>
      <c r="DG47" s="218"/>
      <c r="DI47" s="218"/>
      <c r="DJ47" s="218"/>
      <c r="DK47" s="218"/>
      <c r="DL47" s="218"/>
    </row>
    <row r="48" spans="1:116">
      <c r="A48" s="299" t="s">
        <v>161</v>
      </c>
      <c r="B48" s="412" t="s">
        <v>162</v>
      </c>
      <c r="C48" s="294" t="s">
        <v>152</v>
      </c>
      <c r="D48" s="295" t="s">
        <v>163</v>
      </c>
      <c r="E48" s="209"/>
      <c r="F48" s="209"/>
      <c r="G48" s="209"/>
      <c r="H48" s="209"/>
      <c r="J48" s="212">
        <f t="shared" si="2"/>
        <v>34</v>
      </c>
      <c r="K48" s="216"/>
      <c r="L48" s="216"/>
      <c r="M48" s="212">
        <f t="shared" si="3"/>
        <v>0</v>
      </c>
      <c r="O48" s="212">
        <v>11</v>
      </c>
      <c r="P48" s="216"/>
      <c r="Q48" s="216"/>
      <c r="R48" s="212"/>
      <c r="T48" s="212">
        <v>12</v>
      </c>
      <c r="U48" s="216"/>
      <c r="V48" s="216"/>
      <c r="W48" s="212"/>
      <c r="Y48" s="212">
        <v>11</v>
      </c>
      <c r="Z48" s="216"/>
      <c r="AA48" s="216"/>
      <c r="AB48" s="212"/>
      <c r="AD48" s="212"/>
      <c r="AE48" s="216"/>
      <c r="AF48" s="216"/>
      <c r="AG48" s="212"/>
      <c r="AH48" s="231" t="s">
        <v>164</v>
      </c>
      <c r="AJ48" s="414">
        <f t="shared" ref="AJ48:AJ50" si="18">SUM(AO48,AT48,AY48,BD48)</f>
        <v>29</v>
      </c>
      <c r="AK48" s="216"/>
      <c r="AL48" s="216"/>
      <c r="AM48" s="212">
        <f t="shared" ref="AM48:AM50" si="19">SUM(AR48,AW48,BB48,BG48)</f>
        <v>0</v>
      </c>
      <c r="AN48" s="189"/>
      <c r="AO48" s="212">
        <v>11</v>
      </c>
      <c r="AP48" s="216"/>
      <c r="AQ48" s="216"/>
      <c r="AR48" s="212"/>
      <c r="AT48" s="212">
        <v>12</v>
      </c>
      <c r="AU48" s="216">
        <v>100</v>
      </c>
      <c r="AV48" s="216"/>
      <c r="AW48" s="212"/>
      <c r="AY48" s="212">
        <v>6</v>
      </c>
      <c r="AZ48" s="216">
        <v>100</v>
      </c>
      <c r="BA48" s="216"/>
      <c r="BB48" s="212"/>
      <c r="BD48" s="212"/>
      <c r="BE48" s="216"/>
      <c r="BF48" s="216"/>
      <c r="BG48" s="212"/>
      <c r="BH48" s="212" t="s">
        <v>164</v>
      </c>
      <c r="BK48" s="414">
        <f t="shared" ref="BK48:BK50" si="20">SUM(BP48,BU48,BZ48,CE48)</f>
        <v>0</v>
      </c>
      <c r="BL48" s="216"/>
      <c r="BM48" s="216"/>
      <c r="BN48" s="212">
        <f t="shared" ref="BN48:BN50" si="21">SUM(BS48,BX48,CC48,CH48)</f>
        <v>0</v>
      </c>
      <c r="BO48" s="189"/>
      <c r="BP48" s="212"/>
      <c r="BQ48" s="216"/>
      <c r="BR48" s="216"/>
      <c r="BS48" s="212"/>
      <c r="BU48" s="212"/>
      <c r="BV48" s="216"/>
      <c r="BW48" s="216"/>
      <c r="BX48" s="212"/>
      <c r="BZ48" s="212"/>
      <c r="CA48" s="216"/>
      <c r="CB48" s="216"/>
      <c r="CC48" s="212"/>
      <c r="CE48" s="212"/>
      <c r="CF48" s="216"/>
      <c r="CG48" s="216"/>
      <c r="CH48" s="212"/>
      <c r="CJ48" s="212">
        <f>SUM(CO48,CT48,CY48,DD48)</f>
        <v>0</v>
      </c>
      <c r="CK48" s="216"/>
      <c r="CL48" s="216"/>
      <c r="CM48" s="212">
        <f>SUM(CR48,CW48,DB48,DG48)</f>
        <v>0</v>
      </c>
      <c r="CO48" s="212"/>
      <c r="CP48" s="216"/>
      <c r="CQ48" s="216"/>
      <c r="CR48" s="212"/>
      <c r="CT48" s="212"/>
      <c r="CU48" s="216"/>
      <c r="CV48" s="216"/>
      <c r="CW48" s="212"/>
      <c r="CY48" s="212"/>
      <c r="CZ48" s="216"/>
      <c r="DA48" s="216"/>
      <c r="DB48" s="212"/>
      <c r="DD48" s="212"/>
      <c r="DE48" s="216"/>
      <c r="DF48" s="216"/>
      <c r="DG48" s="212"/>
      <c r="DI48" s="212">
        <f>SUM(J48,AJ48,BK48,CJ48)</f>
        <v>63</v>
      </c>
      <c r="DJ48" s="216"/>
      <c r="DK48" s="216"/>
      <c r="DL48" s="212">
        <f>SUM(M48,AM48,BN48,CM48)</f>
        <v>0</v>
      </c>
    </row>
    <row r="49" spans="1:116">
      <c r="A49" s="299" t="s">
        <v>165</v>
      </c>
      <c r="B49" s="416" t="s">
        <v>166</v>
      </c>
      <c r="C49" s="211"/>
      <c r="D49" s="295" t="s">
        <v>163</v>
      </c>
      <c r="E49" s="209"/>
      <c r="F49" s="209"/>
      <c r="G49" s="209"/>
      <c r="H49" s="209"/>
      <c r="J49" s="212">
        <f t="shared" si="2"/>
        <v>0</v>
      </c>
      <c r="K49" s="216"/>
      <c r="L49" s="216"/>
      <c r="M49" s="212">
        <f t="shared" si="3"/>
        <v>0</v>
      </c>
      <c r="O49" s="212"/>
      <c r="P49" s="216"/>
      <c r="Q49" s="216"/>
      <c r="R49" s="212"/>
      <c r="T49" s="212"/>
      <c r="U49" s="216"/>
      <c r="V49" s="216"/>
      <c r="W49" s="212"/>
      <c r="Y49" s="212"/>
      <c r="Z49" s="216"/>
      <c r="AA49" s="216"/>
      <c r="AB49" s="212"/>
      <c r="AD49" s="212"/>
      <c r="AE49" s="216"/>
      <c r="AF49" s="216"/>
      <c r="AG49" s="212"/>
      <c r="AH49" s="212"/>
      <c r="AJ49" s="414">
        <f t="shared" si="18"/>
        <v>0</v>
      </c>
      <c r="AK49" s="216"/>
      <c r="AL49" s="216"/>
      <c r="AM49" s="212">
        <f t="shared" si="19"/>
        <v>0</v>
      </c>
      <c r="AN49" s="189"/>
      <c r="AO49" s="212"/>
      <c r="AP49" s="216"/>
      <c r="AQ49" s="216"/>
      <c r="AR49" s="212"/>
      <c r="AT49" s="212"/>
      <c r="AU49" s="216"/>
      <c r="AV49" s="216"/>
      <c r="AW49" s="212"/>
      <c r="AY49" s="212"/>
      <c r="AZ49" s="216"/>
      <c r="BA49" s="216"/>
      <c r="BB49" s="212"/>
      <c r="BD49" s="212"/>
      <c r="BE49" s="216"/>
      <c r="BF49" s="216"/>
      <c r="BG49" s="212"/>
      <c r="BH49" s="212"/>
      <c r="BK49" s="414">
        <f t="shared" si="20"/>
        <v>0</v>
      </c>
      <c r="BL49" s="216"/>
      <c r="BM49" s="216"/>
      <c r="BN49" s="212">
        <f t="shared" si="21"/>
        <v>0</v>
      </c>
      <c r="BO49" s="189"/>
      <c r="BP49" s="212"/>
      <c r="BQ49" s="216"/>
      <c r="BR49" s="216"/>
      <c r="BS49" s="212"/>
      <c r="BU49" s="212"/>
      <c r="BV49" s="216"/>
      <c r="BW49" s="216"/>
      <c r="BX49" s="212"/>
      <c r="BZ49" s="212"/>
      <c r="CA49" s="216"/>
      <c r="CB49" s="216"/>
      <c r="CC49" s="212"/>
      <c r="CE49" s="212"/>
      <c r="CF49" s="216"/>
      <c r="CG49" s="216"/>
      <c r="CH49" s="212"/>
      <c r="CJ49" s="212">
        <f t="shared" ref="CJ49:CJ50" si="22">SUM(CO49,CT49,CY49,DD49)</f>
        <v>0</v>
      </c>
      <c r="CK49" s="216"/>
      <c r="CL49" s="216"/>
      <c r="CM49" s="212">
        <f t="shared" ref="CM49:CM50" si="23">SUM(CR49,CW49,DB49,DG49)</f>
        <v>0</v>
      </c>
      <c r="CO49" s="212"/>
      <c r="CP49" s="216"/>
      <c r="CQ49" s="216"/>
      <c r="CR49" s="212"/>
      <c r="CT49" s="212"/>
      <c r="CU49" s="216"/>
      <c r="CV49" s="216"/>
      <c r="CW49" s="212"/>
      <c r="CY49" s="212"/>
      <c r="CZ49" s="216"/>
      <c r="DA49" s="216"/>
      <c r="DB49" s="212"/>
      <c r="DD49" s="212"/>
      <c r="DE49" s="216"/>
      <c r="DF49" s="216"/>
      <c r="DG49" s="212"/>
      <c r="DI49" s="212">
        <f>SUM(J49,AJ49,BK49,CJ49)</f>
        <v>0</v>
      </c>
      <c r="DJ49" s="216"/>
      <c r="DK49" s="216"/>
      <c r="DL49" s="212">
        <f>SUM(M49,AM49,BN49,CM49)</f>
        <v>0</v>
      </c>
    </row>
    <row r="50" spans="1:116">
      <c r="A50" s="299" t="s">
        <v>167</v>
      </c>
      <c r="B50" s="416" t="s">
        <v>168</v>
      </c>
      <c r="C50" s="211"/>
      <c r="D50" s="295" t="s">
        <v>163</v>
      </c>
      <c r="E50" s="209"/>
      <c r="F50" s="209"/>
      <c r="G50" s="209"/>
      <c r="H50" s="209"/>
      <c r="J50" s="212">
        <f t="shared" si="2"/>
        <v>0</v>
      </c>
      <c r="K50" s="216"/>
      <c r="L50" s="216"/>
      <c r="M50" s="212">
        <f t="shared" si="3"/>
        <v>0</v>
      </c>
      <c r="O50" s="212"/>
      <c r="P50" s="216"/>
      <c r="Q50" s="216"/>
      <c r="R50" s="212"/>
      <c r="T50" s="212"/>
      <c r="U50" s="216"/>
      <c r="V50" s="216"/>
      <c r="W50" s="212"/>
      <c r="Y50" s="212"/>
      <c r="Z50" s="216"/>
      <c r="AA50" s="216"/>
      <c r="AB50" s="212"/>
      <c r="AD50" s="212"/>
      <c r="AE50" s="216"/>
      <c r="AF50" s="216"/>
      <c r="AG50" s="212"/>
      <c r="AH50" s="212"/>
      <c r="AJ50" s="414">
        <f t="shared" si="18"/>
        <v>87</v>
      </c>
      <c r="AK50" s="216"/>
      <c r="AL50" s="216"/>
      <c r="AM50" s="212">
        <f t="shared" si="19"/>
        <v>0</v>
      </c>
      <c r="AN50" s="189"/>
      <c r="AO50" s="212">
        <v>33</v>
      </c>
      <c r="AP50" s="216"/>
      <c r="AQ50" s="216"/>
      <c r="AR50" s="212"/>
      <c r="AT50" s="212">
        <v>36</v>
      </c>
      <c r="AU50" s="216"/>
      <c r="AV50" s="216"/>
      <c r="AW50" s="212"/>
      <c r="AY50" s="212">
        <v>18</v>
      </c>
      <c r="AZ50" s="216"/>
      <c r="BA50" s="216"/>
      <c r="BB50" s="212"/>
      <c r="BD50" s="212"/>
      <c r="BE50" s="216"/>
      <c r="BF50" s="216"/>
      <c r="BG50" s="212"/>
      <c r="BH50" s="212"/>
      <c r="BK50" s="414">
        <f t="shared" si="20"/>
        <v>0</v>
      </c>
      <c r="BL50" s="216"/>
      <c r="BM50" s="216"/>
      <c r="BN50" s="212">
        <f t="shared" si="21"/>
        <v>0</v>
      </c>
      <c r="BO50" s="189"/>
      <c r="BP50" s="212"/>
      <c r="BQ50" s="216"/>
      <c r="BR50" s="216"/>
      <c r="BS50" s="212"/>
      <c r="BU50" s="212"/>
      <c r="BV50" s="216"/>
      <c r="BW50" s="216"/>
      <c r="BX50" s="212"/>
      <c r="BZ50" s="212"/>
      <c r="CA50" s="216"/>
      <c r="CB50" s="216"/>
      <c r="CC50" s="212"/>
      <c r="CE50" s="212"/>
      <c r="CF50" s="216"/>
      <c r="CG50" s="216"/>
      <c r="CH50" s="212"/>
      <c r="CJ50" s="212">
        <f t="shared" si="22"/>
        <v>0</v>
      </c>
      <c r="CK50" s="216"/>
      <c r="CL50" s="216"/>
      <c r="CM50" s="212">
        <f t="shared" si="23"/>
        <v>0</v>
      </c>
      <c r="CO50" s="212"/>
      <c r="CP50" s="216"/>
      <c r="CQ50" s="216"/>
      <c r="CR50" s="212"/>
      <c r="CT50" s="212"/>
      <c r="CU50" s="216"/>
      <c r="CV50" s="216"/>
      <c r="CW50" s="212"/>
      <c r="CY50" s="212"/>
      <c r="CZ50" s="216"/>
      <c r="DA50" s="216"/>
      <c r="DB50" s="212"/>
      <c r="DD50" s="212"/>
      <c r="DE50" s="216"/>
      <c r="DF50" s="216"/>
      <c r="DG50" s="212"/>
      <c r="DI50" s="212">
        <f>SUM(J50,AJ50,BK50,CJ50)</f>
        <v>87</v>
      </c>
      <c r="DJ50" s="216"/>
      <c r="DK50" s="216"/>
      <c r="DL50" s="212">
        <f>SUM(M50,AM50,BN50,CM50)</f>
        <v>0</v>
      </c>
    </row>
    <row r="51" spans="1:116" s="210" customFormat="1">
      <c r="A51" s="299" t="s">
        <v>169</v>
      </c>
      <c r="B51" s="416"/>
      <c r="C51" s="294"/>
      <c r="D51" s="295"/>
      <c r="E51" s="209"/>
      <c r="F51" s="209"/>
      <c r="G51" s="209"/>
      <c r="H51" s="209"/>
      <c r="I51" s="189"/>
      <c r="J51" s="212"/>
      <c r="K51" s="216"/>
      <c r="L51" s="216"/>
      <c r="M51" s="212"/>
      <c r="O51" s="291">
        <f>SUM(O17:O50)/11</f>
        <v>19.454545454545453</v>
      </c>
      <c r="P51" s="216"/>
      <c r="Q51" s="216"/>
      <c r="R51" s="212"/>
      <c r="T51" s="291">
        <f>SUM(T17:T50)/12</f>
        <v>18</v>
      </c>
      <c r="U51" s="216"/>
      <c r="V51" s="216"/>
      <c r="W51" s="212"/>
      <c r="Y51" s="291">
        <f>SUM(Y17:Y50)/11</f>
        <v>17</v>
      </c>
      <c r="Z51" s="216"/>
      <c r="AA51" s="216"/>
      <c r="AB51" s="212"/>
      <c r="AD51" s="291"/>
      <c r="AE51" s="216"/>
      <c r="AF51" s="216"/>
      <c r="AG51" s="212"/>
      <c r="AH51" s="212"/>
      <c r="AJ51" s="414"/>
      <c r="AK51" s="216"/>
      <c r="AL51" s="216"/>
      <c r="AM51" s="212"/>
      <c r="AO51" s="291">
        <f>SUM(AO17:AO50)/11</f>
        <v>20</v>
      </c>
      <c r="AP51" s="216"/>
      <c r="AQ51" s="216"/>
      <c r="AR51" s="212"/>
      <c r="AT51" s="291">
        <f>SUM(AT17:AT50)/12</f>
        <v>18</v>
      </c>
      <c r="AU51" s="216"/>
      <c r="AV51" s="216"/>
      <c r="AW51" s="212"/>
      <c r="AY51" s="291">
        <f>SUM(AY17:AY50)/6</f>
        <v>13</v>
      </c>
      <c r="AZ51" s="216"/>
      <c r="BA51" s="216"/>
      <c r="BB51" s="212"/>
      <c r="BD51" s="291">
        <f>SUM(BD17:BD50)/5</f>
        <v>0</v>
      </c>
      <c r="BE51" s="216"/>
      <c r="BF51" s="216"/>
      <c r="BG51" s="212"/>
      <c r="BH51" s="212"/>
      <c r="BK51" s="414"/>
      <c r="BL51" s="216"/>
      <c r="BM51" s="216"/>
      <c r="BN51" s="212"/>
      <c r="BP51" s="212"/>
      <c r="BQ51" s="216"/>
      <c r="BR51" s="216"/>
      <c r="BS51" s="212"/>
      <c r="BU51" s="212"/>
      <c r="BV51" s="216"/>
      <c r="BW51" s="216"/>
      <c r="BX51" s="212"/>
      <c r="BZ51" s="212"/>
      <c r="CA51" s="216"/>
      <c r="CB51" s="216"/>
      <c r="CC51" s="212"/>
      <c r="CE51" s="212"/>
      <c r="CF51" s="216"/>
      <c r="CG51" s="216"/>
      <c r="CH51" s="212"/>
      <c r="CJ51" s="212"/>
      <c r="CK51" s="216"/>
      <c r="CL51" s="216"/>
      <c r="CM51" s="212"/>
      <c r="CO51" s="212"/>
      <c r="CP51" s="216"/>
      <c r="CQ51" s="216"/>
      <c r="CR51" s="212"/>
      <c r="CT51" s="212"/>
      <c r="CU51" s="216"/>
      <c r="CV51" s="216"/>
      <c r="CW51" s="212"/>
      <c r="CY51" s="212"/>
      <c r="CZ51" s="216"/>
      <c r="DA51" s="216"/>
      <c r="DB51" s="212"/>
      <c r="DD51" s="212"/>
      <c r="DE51" s="216"/>
      <c r="DF51" s="216"/>
      <c r="DG51" s="212"/>
      <c r="DI51" s="212"/>
      <c r="DJ51" s="216"/>
      <c r="DK51" s="216"/>
      <c r="DL51" s="212"/>
    </row>
    <row r="52" spans="1:116" s="189" customFormat="1">
      <c r="D52" s="198"/>
      <c r="J52" s="230"/>
      <c r="K52" s="230"/>
      <c r="L52" s="230"/>
      <c r="M52" s="230"/>
      <c r="O52" s="230"/>
      <c r="P52" s="230"/>
      <c r="Q52" s="230"/>
      <c r="R52" s="230"/>
      <c r="T52" s="230"/>
      <c r="U52" s="230"/>
      <c r="V52" s="230"/>
      <c r="W52" s="230"/>
      <c r="Y52" s="230"/>
      <c r="Z52" s="230"/>
      <c r="AA52" s="230"/>
      <c r="AB52" s="230"/>
      <c r="AD52" s="230"/>
      <c r="AE52" s="230"/>
      <c r="AF52" s="230"/>
      <c r="AG52" s="230"/>
      <c r="AH52" s="230"/>
      <c r="AJ52" s="230"/>
      <c r="AK52" s="230"/>
      <c r="AL52" s="230"/>
      <c r="AM52" s="230"/>
      <c r="AO52" s="230"/>
      <c r="AP52" s="230"/>
      <c r="AQ52" s="230"/>
      <c r="AR52" s="230"/>
      <c r="AT52" s="230"/>
      <c r="AU52" s="230"/>
      <c r="AV52" s="230"/>
      <c r="AW52" s="230"/>
      <c r="AY52" s="230"/>
      <c r="AZ52" s="230"/>
      <c r="BA52" s="230"/>
      <c r="BB52" s="230"/>
      <c r="BD52" s="230"/>
      <c r="BE52" s="230"/>
      <c r="BF52" s="230"/>
      <c r="BG52" s="230"/>
      <c r="BH52" s="230"/>
      <c r="BK52" s="230"/>
      <c r="BL52" s="230"/>
      <c r="BM52" s="230"/>
      <c r="BN52" s="230"/>
      <c r="BP52" s="230"/>
      <c r="BQ52" s="230"/>
      <c r="BR52" s="230"/>
      <c r="BS52" s="230"/>
      <c r="BU52" s="230"/>
      <c r="BV52" s="230"/>
      <c r="BW52" s="230"/>
      <c r="BX52" s="230"/>
      <c r="BZ52" s="230"/>
      <c r="CA52" s="230"/>
      <c r="CB52" s="230"/>
      <c r="CC52" s="230"/>
      <c r="CE52" s="230"/>
      <c r="CF52" s="230"/>
      <c r="CG52" s="230"/>
      <c r="CH52" s="230"/>
      <c r="CJ52" s="230"/>
      <c r="CK52" s="230"/>
      <c r="CL52" s="230"/>
      <c r="CM52" s="230"/>
      <c r="CO52" s="230"/>
      <c r="CP52" s="230"/>
      <c r="CQ52" s="230"/>
      <c r="CR52" s="230"/>
      <c r="CT52" s="230"/>
      <c r="CU52" s="230"/>
      <c r="CV52" s="230"/>
      <c r="CW52" s="230"/>
      <c r="CY52" s="230"/>
      <c r="CZ52" s="230"/>
      <c r="DA52" s="230"/>
      <c r="DB52" s="230"/>
      <c r="DD52" s="230"/>
      <c r="DE52" s="230"/>
      <c r="DF52" s="230"/>
      <c r="DG52" s="230"/>
      <c r="DI52" s="230"/>
      <c r="DJ52" s="230"/>
      <c r="DK52" s="230"/>
      <c r="DL52" s="230"/>
    </row>
    <row r="53" spans="1:116" s="228" customFormat="1">
      <c r="A53" s="199" t="s">
        <v>22</v>
      </c>
      <c r="B53" s="200" t="s">
        <v>54</v>
      </c>
      <c r="C53" s="296"/>
      <c r="D53" s="202"/>
      <c r="E53" s="203"/>
      <c r="F53" s="203"/>
      <c r="G53" s="203"/>
      <c r="H53" s="203"/>
      <c r="I53" s="201"/>
      <c r="J53" s="218"/>
      <c r="K53" s="218"/>
      <c r="L53" s="218"/>
      <c r="M53" s="218"/>
      <c r="N53" s="201"/>
      <c r="O53" s="218"/>
      <c r="P53" s="218"/>
      <c r="Q53" s="218"/>
      <c r="R53" s="218"/>
      <c r="S53" s="201"/>
      <c r="T53" s="218"/>
      <c r="U53" s="218"/>
      <c r="V53" s="218"/>
      <c r="W53" s="218"/>
      <c r="X53" s="201"/>
      <c r="Y53" s="218"/>
      <c r="Z53" s="218"/>
      <c r="AA53" s="218"/>
      <c r="AB53" s="218"/>
      <c r="AD53" s="218"/>
      <c r="AE53" s="218"/>
      <c r="AF53" s="218"/>
      <c r="AG53" s="218"/>
      <c r="AH53" s="218"/>
      <c r="AJ53" s="218"/>
      <c r="AK53" s="218"/>
      <c r="AL53" s="218"/>
      <c r="AM53" s="218"/>
      <c r="AN53" s="201"/>
      <c r="AO53" s="218"/>
      <c r="AP53" s="218"/>
      <c r="AQ53" s="218"/>
      <c r="AR53" s="218"/>
      <c r="AS53" s="201"/>
      <c r="AT53" s="218"/>
      <c r="AU53" s="218"/>
      <c r="AV53" s="218"/>
      <c r="AW53" s="218"/>
      <c r="AX53" s="201"/>
      <c r="AY53" s="218"/>
      <c r="AZ53" s="218"/>
      <c r="BA53" s="218"/>
      <c r="BB53" s="218"/>
      <c r="BD53" s="218"/>
      <c r="BE53" s="218"/>
      <c r="BF53" s="218"/>
      <c r="BG53" s="218"/>
      <c r="BH53" s="218"/>
      <c r="BK53" s="218"/>
      <c r="BL53" s="218"/>
      <c r="BM53" s="218"/>
      <c r="BN53" s="218"/>
      <c r="BO53" s="201"/>
      <c r="BP53" s="218"/>
      <c r="BQ53" s="218"/>
      <c r="BR53" s="218"/>
      <c r="BS53" s="218"/>
      <c r="BT53" s="201"/>
      <c r="BU53" s="218"/>
      <c r="BV53" s="218"/>
      <c r="BW53" s="218"/>
      <c r="BX53" s="218"/>
      <c r="BY53" s="201"/>
      <c r="BZ53" s="218"/>
      <c r="CA53" s="218"/>
      <c r="CB53" s="218"/>
      <c r="CC53" s="218"/>
      <c r="CE53" s="218"/>
      <c r="CF53" s="218"/>
      <c r="CG53" s="218"/>
      <c r="CH53" s="218"/>
      <c r="CJ53" s="218"/>
      <c r="CK53" s="218"/>
      <c r="CL53" s="218"/>
      <c r="CM53" s="218"/>
      <c r="CO53" s="218"/>
      <c r="CP53" s="218"/>
      <c r="CQ53" s="218"/>
      <c r="CR53" s="218"/>
      <c r="CS53" s="201"/>
      <c r="CT53" s="218"/>
      <c r="CU53" s="218"/>
      <c r="CV53" s="218"/>
      <c r="CW53" s="218"/>
      <c r="CX53" s="201"/>
      <c r="CY53" s="218"/>
      <c r="CZ53" s="218"/>
      <c r="DA53" s="218"/>
      <c r="DB53" s="218"/>
      <c r="DD53" s="218"/>
      <c r="DE53" s="218"/>
      <c r="DF53" s="218"/>
      <c r="DG53" s="218"/>
      <c r="DI53" s="218"/>
      <c r="DJ53" s="218"/>
      <c r="DK53" s="218"/>
      <c r="DL53" s="218"/>
    </row>
    <row r="54" spans="1:116">
      <c r="A54" s="211" t="s">
        <v>170</v>
      </c>
      <c r="B54" s="417" t="s">
        <v>171</v>
      </c>
      <c r="C54" s="211"/>
      <c r="D54" s="295" t="s">
        <v>22</v>
      </c>
      <c r="E54" s="209"/>
      <c r="F54" s="209"/>
      <c r="G54" s="209"/>
      <c r="H54" s="209"/>
      <c r="J54" s="216"/>
      <c r="K54" s="212">
        <f>SUM(P54,U54,Z54,AE54)</f>
        <v>192</v>
      </c>
      <c r="L54" s="216"/>
      <c r="M54" s="216"/>
      <c r="O54" s="216"/>
      <c r="P54" s="212"/>
      <c r="Q54" s="216"/>
      <c r="R54" s="216"/>
      <c r="T54" s="216"/>
      <c r="U54" s="212">
        <v>192</v>
      </c>
      <c r="V54" s="216"/>
      <c r="W54" s="216"/>
      <c r="Y54" s="216"/>
      <c r="Z54" s="212"/>
      <c r="AA54" s="216"/>
      <c r="AB54" s="216"/>
      <c r="AD54" s="216"/>
      <c r="AE54" s="212"/>
      <c r="AF54" s="216"/>
      <c r="AG54" s="216"/>
      <c r="AH54" s="285"/>
      <c r="AJ54" s="418"/>
      <c r="AK54" s="212">
        <f>SUM(AP54,AU54,AZ54,BE54)</f>
        <v>0</v>
      </c>
      <c r="AL54" s="216"/>
      <c r="AM54" s="216"/>
      <c r="AN54" s="189"/>
      <c r="AO54" s="216"/>
      <c r="AP54" s="212"/>
      <c r="AQ54" s="216"/>
      <c r="AR54" s="216"/>
      <c r="AT54" s="216"/>
      <c r="AU54" s="212"/>
      <c r="AV54" s="216"/>
      <c r="AW54" s="216"/>
      <c r="AY54" s="216"/>
      <c r="AZ54" s="212"/>
      <c r="BA54" s="216"/>
      <c r="BB54" s="216"/>
      <c r="BD54" s="216"/>
      <c r="BE54" s="212"/>
      <c r="BF54" s="216"/>
      <c r="BG54" s="216"/>
      <c r="BH54" s="285"/>
      <c r="BK54" s="418"/>
      <c r="BL54" s="212">
        <f>SUM(BQ54,BV54,CA54,CF54)</f>
        <v>0</v>
      </c>
      <c r="BM54" s="216"/>
      <c r="BN54" s="216"/>
      <c r="BO54" s="189"/>
      <c r="BP54" s="216"/>
      <c r="BQ54" s="212"/>
      <c r="BR54" s="216"/>
      <c r="BS54" s="216"/>
      <c r="BU54" s="216"/>
      <c r="BV54" s="212"/>
      <c r="BW54" s="216"/>
      <c r="BX54" s="216"/>
      <c r="BZ54" s="216"/>
      <c r="CA54" s="212"/>
      <c r="CB54" s="216"/>
      <c r="CC54" s="216"/>
      <c r="CE54" s="216"/>
      <c r="CF54" s="212"/>
      <c r="CG54" s="216"/>
      <c r="CH54" s="216"/>
      <c r="CJ54" s="216"/>
      <c r="CK54" s="212">
        <f>SUM(CP54,CU54,CZ54,DE54)</f>
        <v>0</v>
      </c>
      <c r="CL54" s="216"/>
      <c r="CM54" s="216"/>
      <c r="CO54" s="216"/>
      <c r="CP54" s="212"/>
      <c r="CQ54" s="216"/>
      <c r="CR54" s="216"/>
      <c r="CT54" s="216"/>
      <c r="CU54" s="212"/>
      <c r="CV54" s="216"/>
      <c r="CW54" s="216"/>
      <c r="CY54" s="216"/>
      <c r="CZ54" s="212"/>
      <c r="DA54" s="216"/>
      <c r="DB54" s="216"/>
      <c r="DD54" s="216"/>
      <c r="DE54" s="212"/>
      <c r="DF54" s="216"/>
      <c r="DG54" s="216"/>
      <c r="DI54" s="216"/>
      <c r="DJ54" s="212">
        <f>SUM(K54,AK54,BL54,CK54)</f>
        <v>192</v>
      </c>
      <c r="DK54" s="216"/>
      <c r="DL54" s="216"/>
    </row>
    <row r="55" spans="1:116" hidden="1">
      <c r="A55" s="211" t="s">
        <v>172</v>
      </c>
      <c r="B55" s="417" t="s">
        <v>171</v>
      </c>
      <c r="C55" s="211"/>
      <c r="D55" s="295" t="s">
        <v>22</v>
      </c>
      <c r="E55" s="209"/>
      <c r="F55" s="209"/>
      <c r="G55" s="209"/>
      <c r="H55" s="209"/>
      <c r="J55" s="216"/>
      <c r="K55" s="212">
        <f t="shared" ref="K55:K58" si="24">SUM(P55,U55,Z55,AE55)</f>
        <v>176</v>
      </c>
      <c r="L55" s="216"/>
      <c r="M55" s="216"/>
      <c r="O55" s="216"/>
      <c r="P55" s="212"/>
      <c r="Q55" s="216"/>
      <c r="R55" s="216"/>
      <c r="T55" s="216"/>
      <c r="U55" s="212"/>
      <c r="V55" s="216"/>
      <c r="W55" s="216"/>
      <c r="Y55" s="216"/>
      <c r="Z55" s="212">
        <v>176</v>
      </c>
      <c r="AA55" s="216"/>
      <c r="AB55" s="216"/>
      <c r="AD55" s="216"/>
      <c r="AE55" s="212"/>
      <c r="AF55" s="216"/>
      <c r="AG55" s="216"/>
      <c r="AH55" s="285"/>
      <c r="AJ55" s="418"/>
      <c r="AK55" s="212">
        <f t="shared" ref="AK55:AK58" si="25">SUM(AP55,AU55,AZ55,BE55)</f>
        <v>0</v>
      </c>
      <c r="AL55" s="216"/>
      <c r="AM55" s="216"/>
      <c r="AN55" s="189"/>
      <c r="AO55" s="216"/>
      <c r="AP55" s="212"/>
      <c r="AQ55" s="216"/>
      <c r="AR55" s="216"/>
      <c r="AT55" s="216"/>
      <c r="AU55" s="212"/>
      <c r="AV55" s="216"/>
      <c r="AW55" s="216"/>
      <c r="AY55" s="216"/>
      <c r="AZ55" s="212"/>
      <c r="BA55" s="216"/>
      <c r="BB55" s="216"/>
      <c r="BD55" s="216"/>
      <c r="BE55" s="212"/>
      <c r="BF55" s="216"/>
      <c r="BG55" s="216"/>
      <c r="BH55" s="285"/>
      <c r="BK55" s="418"/>
      <c r="BL55" s="212">
        <f t="shared" ref="BL55:BL58" si="26">SUM(BQ55,BV55,CA55,CF55)</f>
        <v>0</v>
      </c>
      <c r="BM55" s="216"/>
      <c r="BN55" s="216"/>
      <c r="BO55" s="189"/>
      <c r="BP55" s="216"/>
      <c r="BQ55" s="212"/>
      <c r="BR55" s="216"/>
      <c r="BS55" s="216"/>
      <c r="BU55" s="216"/>
      <c r="BV55" s="212"/>
      <c r="BW55" s="216"/>
      <c r="BX55" s="216"/>
      <c r="BZ55" s="216"/>
      <c r="CA55" s="212"/>
      <c r="CB55" s="216"/>
      <c r="CC55" s="216"/>
      <c r="CE55" s="216"/>
      <c r="CF55" s="212"/>
      <c r="CG55" s="216"/>
      <c r="CH55" s="216"/>
      <c r="CJ55" s="216"/>
      <c r="CK55" s="212">
        <f t="shared" ref="CK55:CK58" si="27">SUM(CP55,CU55,CZ55,DE55)</f>
        <v>0</v>
      </c>
      <c r="CL55" s="216"/>
      <c r="CM55" s="216"/>
      <c r="CO55" s="216"/>
      <c r="CP55" s="212"/>
      <c r="CQ55" s="216"/>
      <c r="CR55" s="216"/>
      <c r="CT55" s="216"/>
      <c r="CU55" s="212"/>
      <c r="CV55" s="216"/>
      <c r="CW55" s="216"/>
      <c r="CY55" s="216"/>
      <c r="CZ55" s="212"/>
      <c r="DA55" s="216"/>
      <c r="DB55" s="216"/>
      <c r="DD55" s="216"/>
      <c r="DE55" s="212"/>
      <c r="DF55" s="216"/>
      <c r="DG55" s="216"/>
      <c r="DI55" s="216"/>
      <c r="DJ55" s="212">
        <f>SUM(K55,AK55,BL55,CK55)</f>
        <v>176</v>
      </c>
      <c r="DK55" s="216"/>
      <c r="DL55" s="216"/>
    </row>
    <row r="56" spans="1:116" hidden="1">
      <c r="A56" s="211" t="s">
        <v>173</v>
      </c>
      <c r="B56" s="417"/>
      <c r="C56" s="211"/>
      <c r="D56" s="295" t="s">
        <v>22</v>
      </c>
      <c r="E56" s="209"/>
      <c r="F56" s="209"/>
      <c r="G56" s="209"/>
      <c r="H56" s="209"/>
      <c r="J56" s="216"/>
      <c r="K56" s="212">
        <f t="shared" si="24"/>
        <v>0</v>
      </c>
      <c r="L56" s="216"/>
      <c r="M56" s="216"/>
      <c r="O56" s="216"/>
      <c r="P56" s="212"/>
      <c r="Q56" s="216"/>
      <c r="R56" s="216"/>
      <c r="T56" s="216"/>
      <c r="U56" s="212"/>
      <c r="V56" s="216"/>
      <c r="W56" s="216"/>
      <c r="Y56" s="216"/>
      <c r="Z56" s="212"/>
      <c r="AA56" s="216"/>
      <c r="AB56" s="216"/>
      <c r="AD56" s="216"/>
      <c r="AE56" s="212"/>
      <c r="AF56" s="216"/>
      <c r="AG56" s="216"/>
      <c r="AH56" s="285"/>
      <c r="AJ56" s="418"/>
      <c r="AK56" s="212">
        <f t="shared" si="25"/>
        <v>560</v>
      </c>
      <c r="AL56" s="216"/>
      <c r="AM56" s="216"/>
      <c r="AN56" s="189"/>
      <c r="AO56" s="216"/>
      <c r="AP56" s="212">
        <v>140</v>
      </c>
      <c r="AQ56" s="216"/>
      <c r="AR56" s="216"/>
      <c r="AT56" s="216"/>
      <c r="AU56" s="212">
        <v>140</v>
      </c>
      <c r="AV56" s="216"/>
      <c r="AW56" s="216"/>
      <c r="AY56" s="216"/>
      <c r="AZ56" s="212">
        <v>280</v>
      </c>
      <c r="BA56" s="216"/>
      <c r="BB56" s="216"/>
      <c r="BD56" s="216"/>
      <c r="BE56" s="212"/>
      <c r="BF56" s="216"/>
      <c r="BG56" s="216"/>
      <c r="BH56" s="285"/>
      <c r="BK56" s="418"/>
      <c r="BL56" s="212">
        <f t="shared" si="26"/>
        <v>0</v>
      </c>
      <c r="BM56" s="216"/>
      <c r="BN56" s="216"/>
      <c r="BO56" s="189"/>
      <c r="BP56" s="216"/>
      <c r="BQ56" s="212"/>
      <c r="BR56" s="216"/>
      <c r="BS56" s="216"/>
      <c r="BU56" s="216"/>
      <c r="BV56" s="212"/>
      <c r="BW56" s="216"/>
      <c r="BX56" s="216"/>
      <c r="BZ56" s="216"/>
      <c r="CA56" s="212"/>
      <c r="CB56" s="216"/>
      <c r="CC56" s="216"/>
      <c r="CE56" s="216"/>
      <c r="CF56" s="212"/>
      <c r="CG56" s="216"/>
      <c r="CH56" s="216"/>
      <c r="CJ56" s="216"/>
      <c r="CK56" s="212">
        <f t="shared" si="27"/>
        <v>0</v>
      </c>
      <c r="CL56" s="216"/>
      <c r="CM56" s="216"/>
      <c r="CO56" s="216"/>
      <c r="CP56" s="212"/>
      <c r="CQ56" s="216"/>
      <c r="CR56" s="216"/>
      <c r="CT56" s="216"/>
      <c r="CU56" s="212"/>
      <c r="CV56" s="216"/>
      <c r="CW56" s="216"/>
      <c r="CY56" s="216"/>
      <c r="CZ56" s="212"/>
      <c r="DA56" s="216"/>
      <c r="DB56" s="216"/>
      <c r="DD56" s="216"/>
      <c r="DE56" s="212"/>
      <c r="DF56" s="216"/>
      <c r="DG56" s="216"/>
      <c r="DI56" s="216"/>
      <c r="DJ56" s="212">
        <f>SUM(K56,AK56,BL56,CK56)</f>
        <v>560</v>
      </c>
      <c r="DK56" s="216"/>
      <c r="DL56" s="216"/>
    </row>
    <row r="57" spans="1:116" hidden="1">
      <c r="A57" s="211" t="s">
        <v>174</v>
      </c>
      <c r="B57" s="417"/>
      <c r="C57" s="211"/>
      <c r="D57" s="295" t="s">
        <v>22</v>
      </c>
      <c r="E57" s="209"/>
      <c r="F57" s="209"/>
      <c r="G57" s="209"/>
      <c r="H57" s="209"/>
      <c r="J57" s="216"/>
      <c r="K57" s="212">
        <f t="shared" si="24"/>
        <v>0</v>
      </c>
      <c r="L57" s="216"/>
      <c r="M57" s="216"/>
      <c r="O57" s="216"/>
      <c r="P57" s="212"/>
      <c r="Q57" s="216"/>
      <c r="R57" s="216"/>
      <c r="T57" s="216"/>
      <c r="U57" s="212"/>
      <c r="V57" s="216"/>
      <c r="W57" s="216"/>
      <c r="Y57" s="216"/>
      <c r="Z57" s="212"/>
      <c r="AA57" s="216"/>
      <c r="AB57" s="216"/>
      <c r="AD57" s="216"/>
      <c r="AE57" s="212"/>
      <c r="AF57" s="216"/>
      <c r="AG57" s="216"/>
      <c r="AH57" s="285"/>
      <c r="AJ57" s="418"/>
      <c r="AK57" s="212">
        <f t="shared" si="25"/>
        <v>0</v>
      </c>
      <c r="AL57" s="216"/>
      <c r="AM57" s="216"/>
      <c r="AN57" s="189"/>
      <c r="AO57" s="216"/>
      <c r="AP57" s="212"/>
      <c r="AQ57" s="216"/>
      <c r="AR57" s="216"/>
      <c r="AT57" s="216"/>
      <c r="AU57" s="212"/>
      <c r="AV57" s="216"/>
      <c r="AW57" s="216"/>
      <c r="AY57" s="216"/>
      <c r="AZ57" s="212"/>
      <c r="BA57" s="216"/>
      <c r="BB57" s="216"/>
      <c r="BD57" s="216"/>
      <c r="BE57" s="212"/>
      <c r="BF57" s="216"/>
      <c r="BG57" s="216"/>
      <c r="BH57" s="285"/>
      <c r="BK57" s="418"/>
      <c r="BL57" s="212">
        <f t="shared" si="26"/>
        <v>0</v>
      </c>
      <c r="BM57" s="216"/>
      <c r="BN57" s="216"/>
      <c r="BO57" s="189"/>
      <c r="BP57" s="216"/>
      <c r="BQ57" s="212"/>
      <c r="BR57" s="216"/>
      <c r="BS57" s="216"/>
      <c r="BU57" s="216"/>
      <c r="BV57" s="212"/>
      <c r="BW57" s="216"/>
      <c r="BX57" s="216"/>
      <c r="BZ57" s="216"/>
      <c r="CA57" s="212"/>
      <c r="CB57" s="216"/>
      <c r="CC57" s="216"/>
      <c r="CE57" s="216"/>
      <c r="CF57" s="212"/>
      <c r="CG57" s="216"/>
      <c r="CH57" s="216"/>
      <c r="CJ57" s="216"/>
      <c r="CK57" s="212">
        <f t="shared" si="27"/>
        <v>0</v>
      </c>
      <c r="CL57" s="216"/>
      <c r="CM57" s="216"/>
      <c r="CO57" s="216"/>
      <c r="CP57" s="212"/>
      <c r="CQ57" s="216"/>
      <c r="CR57" s="216"/>
      <c r="CT57" s="216"/>
      <c r="CU57" s="212"/>
      <c r="CV57" s="216"/>
      <c r="CW57" s="216"/>
      <c r="CY57" s="216"/>
      <c r="CZ57" s="212"/>
      <c r="DA57" s="216"/>
      <c r="DB57" s="216"/>
      <c r="DD57" s="216"/>
      <c r="DE57" s="212"/>
      <c r="DF57" s="216"/>
      <c r="DG57" s="216"/>
      <c r="DI57" s="216"/>
      <c r="DJ57" s="212">
        <f>SUM(K57,AK57,BL57,CK57)</f>
        <v>0</v>
      </c>
      <c r="DK57" s="216"/>
      <c r="DL57" s="216"/>
    </row>
    <row r="58" spans="1:116" hidden="1">
      <c r="A58" s="211" t="s">
        <v>175</v>
      </c>
      <c r="B58" s="417"/>
      <c r="C58" s="211"/>
      <c r="D58" s="295" t="s">
        <v>22</v>
      </c>
      <c r="E58" s="209"/>
      <c r="F58" s="209"/>
      <c r="G58" s="209"/>
      <c r="H58" s="209"/>
      <c r="J58" s="216"/>
      <c r="K58" s="212">
        <f t="shared" si="24"/>
        <v>0</v>
      </c>
      <c r="L58" s="216"/>
      <c r="M58" s="216"/>
      <c r="O58" s="216"/>
      <c r="P58" s="212"/>
      <c r="Q58" s="216"/>
      <c r="R58" s="216"/>
      <c r="T58" s="216"/>
      <c r="U58" s="212"/>
      <c r="V58" s="216"/>
      <c r="W58" s="216"/>
      <c r="Y58" s="216"/>
      <c r="Z58" s="212"/>
      <c r="AA58" s="216"/>
      <c r="AB58" s="216"/>
      <c r="AD58" s="216"/>
      <c r="AE58" s="212"/>
      <c r="AF58" s="216"/>
      <c r="AG58" s="216"/>
      <c r="AH58" s="285"/>
      <c r="AJ58" s="216"/>
      <c r="AK58" s="212">
        <f t="shared" si="25"/>
        <v>0</v>
      </c>
      <c r="AL58" s="216"/>
      <c r="AM58" s="216"/>
      <c r="AN58" s="189"/>
      <c r="AO58" s="216"/>
      <c r="AP58" s="212"/>
      <c r="AQ58" s="216"/>
      <c r="AR58" s="216"/>
      <c r="AT58" s="216"/>
      <c r="AU58" s="212"/>
      <c r="AV58" s="216"/>
      <c r="AW58" s="216"/>
      <c r="AY58" s="216"/>
      <c r="AZ58" s="212"/>
      <c r="BA58" s="216"/>
      <c r="BB58" s="216"/>
      <c r="BD58" s="216"/>
      <c r="BE58" s="212"/>
      <c r="BF58" s="216"/>
      <c r="BG58" s="216"/>
      <c r="BH58" s="285"/>
      <c r="BK58" s="216"/>
      <c r="BL58" s="212">
        <f t="shared" si="26"/>
        <v>0</v>
      </c>
      <c r="BM58" s="216"/>
      <c r="BN58" s="216"/>
      <c r="BO58" s="189"/>
      <c r="BP58" s="216"/>
      <c r="BQ58" s="212"/>
      <c r="BR58" s="216"/>
      <c r="BS58" s="216"/>
      <c r="BU58" s="216"/>
      <c r="BV58" s="212"/>
      <c r="BW58" s="216"/>
      <c r="BX58" s="216"/>
      <c r="BZ58" s="216"/>
      <c r="CA58" s="212"/>
      <c r="CB58" s="216"/>
      <c r="CC58" s="216"/>
      <c r="CE58" s="216"/>
      <c r="CF58" s="212"/>
      <c r="CG58" s="216"/>
      <c r="CH58" s="216"/>
      <c r="CJ58" s="216"/>
      <c r="CK58" s="212">
        <f t="shared" si="27"/>
        <v>0</v>
      </c>
      <c r="CL58" s="216"/>
      <c r="CM58" s="216"/>
      <c r="CO58" s="216"/>
      <c r="CP58" s="212"/>
      <c r="CQ58" s="216"/>
      <c r="CR58" s="216"/>
      <c r="CT58" s="216"/>
      <c r="CU58" s="212"/>
      <c r="CV58" s="216"/>
      <c r="CW58" s="216"/>
      <c r="CY58" s="216"/>
      <c r="CZ58" s="212"/>
      <c r="DA58" s="216"/>
      <c r="DB58" s="216"/>
      <c r="DD58" s="216"/>
      <c r="DE58" s="212"/>
      <c r="DF58" s="216"/>
      <c r="DG58" s="216"/>
      <c r="DI58" s="216"/>
      <c r="DJ58" s="212">
        <f>SUM(K58,AK58,BL58,CK58)</f>
        <v>0</v>
      </c>
      <c r="DK58" s="216"/>
      <c r="DL58" s="216"/>
    </row>
    <row r="59" spans="1:116" s="189" customFormat="1" hidden="1" outlineLevel="1">
      <c r="D59" s="198"/>
      <c r="J59" s="230"/>
      <c r="K59" s="230"/>
      <c r="L59" s="230"/>
      <c r="M59" s="230"/>
      <c r="O59" s="230"/>
      <c r="P59" s="230"/>
      <c r="Q59" s="230"/>
      <c r="R59" s="230"/>
      <c r="T59" s="230"/>
      <c r="U59" s="230"/>
      <c r="V59" s="230"/>
      <c r="W59" s="230"/>
      <c r="Y59" s="230"/>
      <c r="Z59" s="230"/>
      <c r="AA59" s="230"/>
      <c r="AB59" s="230"/>
      <c r="AD59" s="230"/>
      <c r="AE59" s="230"/>
      <c r="AF59" s="230"/>
      <c r="AG59" s="230"/>
      <c r="AH59" s="230"/>
      <c r="AJ59" s="230"/>
      <c r="AK59" s="230"/>
      <c r="AL59" s="230"/>
      <c r="AM59" s="230"/>
      <c r="AO59" s="230"/>
      <c r="AP59" s="230"/>
      <c r="AQ59" s="230"/>
      <c r="AR59" s="230"/>
      <c r="AT59" s="230"/>
      <c r="AU59" s="230"/>
      <c r="AV59" s="230"/>
      <c r="AW59" s="230"/>
      <c r="AY59" s="230"/>
      <c r="AZ59" s="230"/>
      <c r="BA59" s="230"/>
      <c r="BB59" s="230"/>
      <c r="BD59" s="230"/>
      <c r="BE59" s="230"/>
      <c r="BF59" s="230"/>
      <c r="BG59" s="230"/>
      <c r="BH59" s="230"/>
      <c r="BK59" s="230"/>
      <c r="BL59" s="230"/>
      <c r="BM59" s="230"/>
      <c r="BN59" s="230"/>
      <c r="BP59" s="230"/>
      <c r="BQ59" s="230"/>
      <c r="BR59" s="230"/>
      <c r="BS59" s="230"/>
      <c r="BU59" s="230"/>
      <c r="BV59" s="230"/>
      <c r="BW59" s="230"/>
      <c r="BX59" s="230"/>
      <c r="BZ59" s="230"/>
      <c r="CA59" s="230"/>
      <c r="CB59" s="230"/>
      <c r="CC59" s="230"/>
      <c r="CE59" s="230"/>
      <c r="CF59" s="230"/>
      <c r="CG59" s="230"/>
      <c r="CH59" s="230"/>
      <c r="CJ59" s="230"/>
      <c r="CK59" s="230"/>
      <c r="CL59" s="230"/>
      <c r="CM59" s="230"/>
      <c r="CO59" s="230"/>
      <c r="CP59" s="230"/>
      <c r="CQ59" s="230"/>
      <c r="CR59" s="230"/>
      <c r="CT59" s="230"/>
      <c r="CU59" s="230"/>
      <c r="CV59" s="230"/>
      <c r="CW59" s="230"/>
      <c r="CY59" s="230"/>
      <c r="CZ59" s="230"/>
      <c r="DA59" s="230"/>
      <c r="DB59" s="230"/>
      <c r="DD59" s="230"/>
      <c r="DE59" s="230"/>
      <c r="DF59" s="230"/>
      <c r="DG59" s="230"/>
      <c r="DI59" s="230"/>
      <c r="DJ59" s="230"/>
      <c r="DK59" s="230"/>
      <c r="DL59" s="230"/>
    </row>
    <row r="60" spans="1:116" s="228" customFormat="1" hidden="1" outlineLevel="1">
      <c r="A60" s="199" t="s">
        <v>176</v>
      </c>
      <c r="B60" s="199"/>
      <c r="C60" s="201"/>
      <c r="D60" s="202"/>
      <c r="E60" s="203"/>
      <c r="F60" s="203"/>
      <c r="G60" s="203"/>
      <c r="H60" s="203"/>
      <c r="I60" s="201"/>
      <c r="J60" s="218"/>
      <c r="K60" s="218"/>
      <c r="L60" s="218"/>
      <c r="M60" s="218"/>
      <c r="N60" s="201"/>
      <c r="O60" s="218"/>
      <c r="P60" s="218"/>
      <c r="Q60" s="218"/>
      <c r="R60" s="218"/>
      <c r="S60" s="201"/>
      <c r="T60" s="218"/>
      <c r="U60" s="218"/>
      <c r="V60" s="218"/>
      <c r="W60" s="218"/>
      <c r="X60" s="201"/>
      <c r="Y60" s="218"/>
      <c r="Z60" s="218"/>
      <c r="AA60" s="218"/>
      <c r="AB60" s="218"/>
      <c r="AD60" s="218"/>
      <c r="AE60" s="218"/>
      <c r="AF60" s="218"/>
      <c r="AG60" s="218"/>
      <c r="AH60" s="218"/>
      <c r="AJ60" s="218"/>
      <c r="AK60" s="218"/>
      <c r="AL60" s="218"/>
      <c r="AM60" s="218"/>
      <c r="AN60" s="201"/>
      <c r="AO60" s="218"/>
      <c r="AP60" s="218"/>
      <c r="AQ60" s="218"/>
      <c r="AR60" s="218"/>
      <c r="AS60" s="201"/>
      <c r="AT60" s="218"/>
      <c r="AU60" s="218"/>
      <c r="AV60" s="218"/>
      <c r="AW60" s="218"/>
      <c r="AX60" s="201"/>
      <c r="AY60" s="218"/>
      <c r="AZ60" s="218"/>
      <c r="BA60" s="218"/>
      <c r="BB60" s="218"/>
      <c r="BD60" s="218"/>
      <c r="BE60" s="218"/>
      <c r="BF60" s="218"/>
      <c r="BG60" s="218"/>
      <c r="BH60" s="218"/>
      <c r="BK60" s="218"/>
      <c r="BL60" s="218"/>
      <c r="BM60" s="218"/>
      <c r="BN60" s="218"/>
      <c r="BO60" s="201"/>
      <c r="BP60" s="218"/>
      <c r="BQ60" s="218"/>
      <c r="BR60" s="218"/>
      <c r="BS60" s="218"/>
      <c r="BT60" s="201"/>
      <c r="BU60" s="218"/>
      <c r="BV60" s="218"/>
      <c r="BW60" s="218"/>
      <c r="BX60" s="218"/>
      <c r="BY60" s="201"/>
      <c r="BZ60" s="218"/>
      <c r="CA60" s="218"/>
      <c r="CB60" s="218"/>
      <c r="CC60" s="218"/>
      <c r="CE60" s="218"/>
      <c r="CF60" s="218"/>
      <c r="CG60" s="218"/>
      <c r="CH60" s="218"/>
      <c r="CJ60" s="218"/>
      <c r="CK60" s="218"/>
      <c r="CL60" s="218"/>
      <c r="CM60" s="218"/>
      <c r="CO60" s="218"/>
      <c r="CP60" s="218"/>
      <c r="CQ60" s="218"/>
      <c r="CR60" s="218"/>
      <c r="CS60" s="201"/>
      <c r="CT60" s="218"/>
      <c r="CU60" s="218"/>
      <c r="CV60" s="218"/>
      <c r="CW60" s="218"/>
      <c r="CX60" s="201"/>
      <c r="CY60" s="218"/>
      <c r="CZ60" s="218"/>
      <c r="DA60" s="218"/>
      <c r="DB60" s="218"/>
      <c r="DD60" s="218"/>
      <c r="DE60" s="218"/>
      <c r="DF60" s="218"/>
      <c r="DG60" s="218"/>
      <c r="DI60" s="218"/>
      <c r="DJ60" s="218"/>
      <c r="DK60" s="218"/>
      <c r="DL60" s="218"/>
    </row>
    <row r="61" spans="1:116" hidden="1" outlineLevel="1">
      <c r="A61" s="212" t="s">
        <v>177</v>
      </c>
      <c r="B61" s="212"/>
      <c r="D61" s="208"/>
      <c r="E61" s="209"/>
      <c r="F61" s="209"/>
      <c r="G61" s="209"/>
      <c r="H61" s="209"/>
      <c r="I61" s="230"/>
      <c r="J61" s="216"/>
      <c r="K61" s="216"/>
      <c r="L61" s="216"/>
      <c r="M61" s="216"/>
      <c r="O61" s="216"/>
      <c r="P61" s="216"/>
      <c r="Q61" s="216"/>
      <c r="R61" s="216"/>
      <c r="T61" s="216"/>
      <c r="U61" s="216"/>
      <c r="V61" s="216"/>
      <c r="W61" s="216"/>
      <c r="Y61" s="216"/>
      <c r="Z61" s="216"/>
      <c r="AA61" s="216"/>
      <c r="AB61" s="216"/>
      <c r="AD61" s="216"/>
      <c r="AE61" s="216"/>
      <c r="AF61" s="216"/>
      <c r="AG61" s="216"/>
      <c r="AH61" s="285"/>
      <c r="AJ61" s="216"/>
      <c r="AK61" s="216"/>
      <c r="AL61" s="216"/>
      <c r="AM61" s="216"/>
      <c r="AN61" s="189"/>
      <c r="AO61" s="216"/>
      <c r="AP61" s="216"/>
      <c r="AQ61" s="216"/>
      <c r="AR61" s="216"/>
      <c r="AT61" s="216"/>
      <c r="AU61" s="216"/>
      <c r="AV61" s="216"/>
      <c r="AW61" s="216"/>
      <c r="AY61" s="216"/>
      <c r="AZ61" s="216"/>
      <c r="BA61" s="216"/>
      <c r="BB61" s="216"/>
      <c r="BD61" s="216"/>
      <c r="BE61" s="216"/>
      <c r="BF61" s="216"/>
      <c r="BG61" s="216"/>
      <c r="BH61" s="285"/>
      <c r="BK61" s="216"/>
      <c r="BL61" s="216"/>
      <c r="BM61" s="216"/>
      <c r="BN61" s="216"/>
      <c r="BO61" s="189"/>
      <c r="BP61" s="216"/>
      <c r="BQ61" s="216"/>
      <c r="BR61" s="216"/>
      <c r="BS61" s="216"/>
      <c r="BU61" s="216"/>
      <c r="BV61" s="216"/>
      <c r="BW61" s="216"/>
      <c r="BX61" s="216"/>
      <c r="BZ61" s="216"/>
      <c r="CA61" s="216"/>
      <c r="CB61" s="216"/>
      <c r="CC61" s="216"/>
      <c r="CE61" s="216"/>
      <c r="CF61" s="216"/>
      <c r="CG61" s="216"/>
      <c r="CH61" s="216"/>
      <c r="CJ61" s="216"/>
      <c r="CK61" s="216"/>
      <c r="CL61" s="216"/>
      <c r="CM61" s="216"/>
      <c r="CN61" s="275"/>
      <c r="CO61" s="216"/>
      <c r="CP61" s="216"/>
      <c r="CQ61" s="216"/>
      <c r="CR61" s="216"/>
      <c r="CT61" s="216"/>
      <c r="CU61" s="216"/>
      <c r="CV61" s="216"/>
      <c r="CW61" s="216"/>
      <c r="CY61" s="216"/>
      <c r="CZ61" s="216"/>
      <c r="DA61" s="216"/>
      <c r="DB61" s="216"/>
      <c r="DD61" s="216"/>
      <c r="DE61" s="216"/>
      <c r="DF61" s="216"/>
      <c r="DG61" s="216"/>
      <c r="DI61" s="216"/>
      <c r="DJ61" s="216"/>
      <c r="DK61" s="216"/>
      <c r="DL61" s="216"/>
    </row>
    <row r="62" spans="1:116" hidden="1" outlineLevel="1">
      <c r="A62" s="212" t="s">
        <v>178</v>
      </c>
      <c r="B62" s="212"/>
      <c r="D62" s="208"/>
      <c r="E62" s="209"/>
      <c r="F62" s="209"/>
      <c r="G62" s="209"/>
      <c r="H62" s="209"/>
      <c r="I62" s="230"/>
      <c r="J62" s="216"/>
      <c r="K62" s="216"/>
      <c r="L62" s="216"/>
      <c r="M62" s="216"/>
      <c r="O62" s="216"/>
      <c r="P62" s="216"/>
      <c r="Q62" s="216"/>
      <c r="R62" s="216"/>
      <c r="T62" s="216"/>
      <c r="U62" s="216"/>
      <c r="V62" s="216"/>
      <c r="W62" s="216"/>
      <c r="Y62" s="216"/>
      <c r="Z62" s="216"/>
      <c r="AA62" s="216"/>
      <c r="AB62" s="216"/>
      <c r="AD62" s="216"/>
      <c r="AE62" s="216"/>
      <c r="AF62" s="216"/>
      <c r="AG62" s="216"/>
      <c r="AH62" s="285"/>
      <c r="AJ62" s="216"/>
      <c r="AK62" s="216"/>
      <c r="AL62" s="216"/>
      <c r="AM62" s="216"/>
      <c r="AN62" s="189"/>
      <c r="AO62" s="216"/>
      <c r="AP62" s="216"/>
      <c r="AQ62" s="216"/>
      <c r="AR62" s="216"/>
      <c r="AT62" s="216"/>
      <c r="AU62" s="216"/>
      <c r="AV62" s="216"/>
      <c r="AW62" s="216"/>
      <c r="AY62" s="216"/>
      <c r="AZ62" s="216"/>
      <c r="BA62" s="216"/>
      <c r="BB62" s="216"/>
      <c r="BD62" s="216"/>
      <c r="BE62" s="216"/>
      <c r="BF62" s="216"/>
      <c r="BG62" s="216"/>
      <c r="BH62" s="285"/>
      <c r="BK62" s="216"/>
      <c r="BL62" s="216"/>
      <c r="BM62" s="216"/>
      <c r="BN62" s="216"/>
      <c r="BO62" s="189"/>
      <c r="BP62" s="216"/>
      <c r="BQ62" s="216"/>
      <c r="BR62" s="216"/>
      <c r="BS62" s="216"/>
      <c r="BU62" s="216"/>
      <c r="BV62" s="216"/>
      <c r="BW62" s="216"/>
      <c r="BX62" s="216"/>
      <c r="BZ62" s="216"/>
      <c r="CA62" s="216"/>
      <c r="CB62" s="216"/>
      <c r="CC62" s="216"/>
      <c r="CE62" s="216"/>
      <c r="CF62" s="216"/>
      <c r="CG62" s="216"/>
      <c r="CH62" s="216"/>
      <c r="CJ62" s="216"/>
      <c r="CK62" s="216"/>
      <c r="CL62" s="216"/>
      <c r="CM62" s="216"/>
      <c r="CO62" s="216"/>
      <c r="CP62" s="216"/>
      <c r="CQ62" s="216"/>
      <c r="CR62" s="216"/>
      <c r="CT62" s="216"/>
      <c r="CU62" s="216"/>
      <c r="CV62" s="216"/>
      <c r="CW62" s="216"/>
      <c r="CY62" s="216"/>
      <c r="CZ62" s="216"/>
      <c r="DA62" s="216"/>
      <c r="DB62" s="216"/>
      <c r="DD62" s="216"/>
      <c r="DE62" s="216"/>
      <c r="DF62" s="216"/>
      <c r="DG62" s="216"/>
      <c r="DI62" s="216"/>
      <c r="DJ62" s="216"/>
      <c r="DK62" s="216"/>
      <c r="DL62" s="216"/>
    </row>
    <row r="63" spans="1:116" hidden="1" outlineLevel="1">
      <c r="A63" s="212" t="s">
        <v>179</v>
      </c>
      <c r="B63" s="212"/>
      <c r="D63" s="208"/>
      <c r="E63" s="209"/>
      <c r="F63" s="209"/>
      <c r="G63" s="209"/>
      <c r="H63" s="209"/>
      <c r="I63" s="230"/>
      <c r="J63" s="216"/>
      <c r="K63" s="216"/>
      <c r="L63" s="216"/>
      <c r="M63" s="216"/>
      <c r="O63" s="216"/>
      <c r="P63" s="216"/>
      <c r="Q63" s="216"/>
      <c r="R63" s="216"/>
      <c r="T63" s="216"/>
      <c r="U63" s="216"/>
      <c r="V63" s="216"/>
      <c r="W63" s="216"/>
      <c r="Y63" s="216"/>
      <c r="Z63" s="216"/>
      <c r="AA63" s="216"/>
      <c r="AB63" s="216"/>
      <c r="AD63" s="216"/>
      <c r="AE63" s="216"/>
      <c r="AF63" s="216"/>
      <c r="AG63" s="216"/>
      <c r="AH63" s="285"/>
      <c r="AJ63" s="216"/>
      <c r="AK63" s="216"/>
      <c r="AL63" s="216"/>
      <c r="AM63" s="216"/>
      <c r="AN63" s="189"/>
      <c r="AO63" s="216"/>
      <c r="AP63" s="216"/>
      <c r="AQ63" s="216"/>
      <c r="AR63" s="216"/>
      <c r="AT63" s="216"/>
      <c r="AU63" s="216"/>
      <c r="AV63" s="216"/>
      <c r="AW63" s="216"/>
      <c r="AY63" s="216"/>
      <c r="AZ63" s="216"/>
      <c r="BA63" s="216"/>
      <c r="BB63" s="216"/>
      <c r="BD63" s="216"/>
      <c r="BE63" s="216"/>
      <c r="BF63" s="216"/>
      <c r="BG63" s="216"/>
      <c r="BH63" s="285"/>
      <c r="BK63" s="216"/>
      <c r="BL63" s="216"/>
      <c r="BM63" s="216"/>
      <c r="BN63" s="216"/>
      <c r="BO63" s="189"/>
      <c r="BP63" s="216"/>
      <c r="BQ63" s="216"/>
      <c r="BR63" s="216"/>
      <c r="BS63" s="216"/>
      <c r="BU63" s="216"/>
      <c r="BV63" s="216"/>
      <c r="BW63" s="216"/>
      <c r="BX63" s="216"/>
      <c r="BZ63" s="216"/>
      <c r="CA63" s="216"/>
      <c r="CB63" s="216"/>
      <c r="CC63" s="216"/>
      <c r="CE63" s="216"/>
      <c r="CF63" s="216"/>
      <c r="CG63" s="216"/>
      <c r="CH63" s="216"/>
      <c r="CJ63" s="216"/>
      <c r="CK63" s="216"/>
      <c r="CL63" s="216"/>
      <c r="CM63" s="216"/>
      <c r="CO63" s="216"/>
      <c r="CP63" s="216"/>
      <c r="CQ63" s="216"/>
      <c r="CR63" s="216"/>
      <c r="CT63" s="216"/>
      <c r="CU63" s="216"/>
      <c r="CV63" s="216"/>
      <c r="CW63" s="216"/>
      <c r="CY63" s="216"/>
      <c r="CZ63" s="216"/>
      <c r="DA63" s="216"/>
      <c r="DB63" s="216"/>
      <c r="DD63" s="216"/>
      <c r="DE63" s="216"/>
      <c r="DF63" s="216"/>
      <c r="DG63" s="216"/>
      <c r="DI63" s="216"/>
      <c r="DJ63" s="216"/>
      <c r="DK63" s="216"/>
      <c r="DL63" s="216"/>
    </row>
    <row r="64" spans="1:116" hidden="1" outlineLevel="1">
      <c r="A64" s="212" t="s">
        <v>180</v>
      </c>
      <c r="B64" s="212"/>
      <c r="D64" s="208"/>
      <c r="E64" s="209"/>
      <c r="F64" s="209"/>
      <c r="G64" s="209"/>
      <c r="H64" s="209"/>
      <c r="I64" s="230"/>
      <c r="J64" s="216"/>
      <c r="K64" s="216"/>
      <c r="L64" s="216"/>
      <c r="M64" s="216"/>
      <c r="O64" s="216"/>
      <c r="P64" s="216"/>
      <c r="Q64" s="216"/>
      <c r="R64" s="216"/>
      <c r="T64" s="216"/>
      <c r="U64" s="216"/>
      <c r="V64" s="216"/>
      <c r="W64" s="216"/>
      <c r="Y64" s="216"/>
      <c r="Z64" s="216"/>
      <c r="AA64" s="216"/>
      <c r="AB64" s="216"/>
      <c r="AD64" s="216"/>
      <c r="AE64" s="216"/>
      <c r="AF64" s="216"/>
      <c r="AG64" s="216"/>
      <c r="AH64" s="285"/>
      <c r="AJ64" s="216"/>
      <c r="AK64" s="216"/>
      <c r="AL64" s="216"/>
      <c r="AM64" s="216"/>
      <c r="AN64" s="189"/>
      <c r="AO64" s="216"/>
      <c r="AP64" s="216"/>
      <c r="AQ64" s="216"/>
      <c r="AR64" s="216"/>
      <c r="AT64" s="216"/>
      <c r="AU64" s="216"/>
      <c r="AV64" s="216"/>
      <c r="AW64" s="216"/>
      <c r="AY64" s="216"/>
      <c r="AZ64" s="216"/>
      <c r="BA64" s="216"/>
      <c r="BB64" s="216"/>
      <c r="BD64" s="216"/>
      <c r="BE64" s="216"/>
      <c r="BF64" s="216"/>
      <c r="BG64" s="216"/>
      <c r="BH64" s="285"/>
      <c r="BK64" s="216"/>
      <c r="BL64" s="216"/>
      <c r="BM64" s="216"/>
      <c r="BN64" s="216"/>
      <c r="BO64" s="189"/>
      <c r="BP64" s="216"/>
      <c r="BQ64" s="216"/>
      <c r="BR64" s="216"/>
      <c r="BS64" s="216"/>
      <c r="BU64" s="216"/>
      <c r="BV64" s="216"/>
      <c r="BW64" s="216"/>
      <c r="BX64" s="216"/>
      <c r="BZ64" s="216"/>
      <c r="CA64" s="216"/>
      <c r="CB64" s="216"/>
      <c r="CC64" s="216"/>
      <c r="CE64" s="216"/>
      <c r="CF64" s="216"/>
      <c r="CG64" s="216"/>
      <c r="CH64" s="216"/>
      <c r="CJ64" s="216"/>
      <c r="CK64" s="216"/>
      <c r="CL64" s="216"/>
      <c r="CM64" s="216"/>
      <c r="CO64" s="216"/>
      <c r="CP64" s="216"/>
      <c r="CQ64" s="216"/>
      <c r="CR64" s="216"/>
      <c r="CT64" s="216"/>
      <c r="CU64" s="216"/>
      <c r="CV64" s="216"/>
      <c r="CW64" s="216"/>
      <c r="CY64" s="216"/>
      <c r="CZ64" s="216"/>
      <c r="DA64" s="216"/>
      <c r="DB64" s="216"/>
      <c r="DD64" s="216"/>
      <c r="DE64" s="216"/>
      <c r="DF64" s="216"/>
      <c r="DG64" s="216"/>
      <c r="DI64" s="216"/>
      <c r="DJ64" s="216"/>
      <c r="DK64" s="216"/>
      <c r="DL64" s="216"/>
    </row>
    <row r="65" spans="1:116" hidden="1" outlineLevel="1">
      <c r="A65" s="212" t="s">
        <v>181</v>
      </c>
      <c r="B65" s="212"/>
      <c r="D65" s="208"/>
      <c r="E65" s="209"/>
      <c r="F65" s="209"/>
      <c r="G65" s="209"/>
      <c r="H65" s="209"/>
      <c r="I65" s="230"/>
      <c r="J65" s="216"/>
      <c r="K65" s="216"/>
      <c r="L65" s="216"/>
      <c r="M65" s="216"/>
      <c r="O65" s="216"/>
      <c r="P65" s="216"/>
      <c r="Q65" s="216"/>
      <c r="R65" s="216"/>
      <c r="T65" s="216"/>
      <c r="U65" s="216"/>
      <c r="V65" s="216"/>
      <c r="W65" s="216"/>
      <c r="Y65" s="216"/>
      <c r="Z65" s="216"/>
      <c r="AA65" s="216"/>
      <c r="AB65" s="216"/>
      <c r="AD65" s="216"/>
      <c r="AE65" s="216"/>
      <c r="AF65" s="216"/>
      <c r="AG65" s="216"/>
      <c r="AH65" s="285"/>
      <c r="AJ65" s="216"/>
      <c r="AK65" s="216"/>
      <c r="AL65" s="216"/>
      <c r="AM65" s="216"/>
      <c r="AN65" s="189"/>
      <c r="AO65" s="216"/>
      <c r="AP65" s="216"/>
      <c r="AQ65" s="216"/>
      <c r="AR65" s="216"/>
      <c r="AT65" s="216"/>
      <c r="AU65" s="216"/>
      <c r="AV65" s="216"/>
      <c r="AW65" s="216"/>
      <c r="AY65" s="216"/>
      <c r="AZ65" s="216"/>
      <c r="BA65" s="216"/>
      <c r="BB65" s="216"/>
      <c r="BD65" s="216"/>
      <c r="BE65" s="216"/>
      <c r="BF65" s="216"/>
      <c r="BG65" s="216"/>
      <c r="BH65" s="285"/>
      <c r="BK65" s="216"/>
      <c r="BL65" s="216"/>
      <c r="BM65" s="216"/>
      <c r="BN65" s="216"/>
      <c r="BO65" s="189"/>
      <c r="BP65" s="216"/>
      <c r="BQ65" s="216"/>
      <c r="BR65" s="216"/>
      <c r="BS65" s="216"/>
      <c r="BU65" s="216"/>
      <c r="BV65" s="216"/>
      <c r="BW65" s="216"/>
      <c r="BX65" s="216"/>
      <c r="BZ65" s="216"/>
      <c r="CA65" s="216"/>
      <c r="CB65" s="216"/>
      <c r="CC65" s="216"/>
      <c r="CE65" s="216"/>
      <c r="CF65" s="216"/>
      <c r="CG65" s="216"/>
      <c r="CH65" s="216"/>
      <c r="CJ65" s="216"/>
      <c r="CK65" s="216"/>
      <c r="CL65" s="216"/>
      <c r="CM65" s="216"/>
      <c r="CO65" s="216"/>
      <c r="CP65" s="216"/>
      <c r="CQ65" s="216"/>
      <c r="CR65" s="216"/>
      <c r="CT65" s="216"/>
      <c r="CU65" s="216"/>
      <c r="CV65" s="216"/>
      <c r="CW65" s="216"/>
      <c r="CY65" s="216"/>
      <c r="CZ65" s="216"/>
      <c r="DA65" s="216"/>
      <c r="DB65" s="216"/>
      <c r="DD65" s="216"/>
      <c r="DE65" s="216"/>
      <c r="DF65" s="216"/>
      <c r="DG65" s="216"/>
      <c r="DI65" s="216"/>
      <c r="DJ65" s="216"/>
      <c r="DK65" s="216"/>
      <c r="DL65" s="216"/>
    </row>
    <row r="66" spans="1:116" hidden="1" outlineLevel="1">
      <c r="A66" s="212" t="s">
        <v>182</v>
      </c>
      <c r="B66" s="212"/>
      <c r="D66" s="208"/>
      <c r="E66" s="209"/>
      <c r="F66" s="209"/>
      <c r="G66" s="209"/>
      <c r="H66" s="209"/>
      <c r="I66" s="230"/>
      <c r="J66" s="216"/>
      <c r="K66" s="216"/>
      <c r="L66" s="216"/>
      <c r="M66" s="216"/>
      <c r="O66" s="216"/>
      <c r="P66" s="216"/>
      <c r="Q66" s="216"/>
      <c r="R66" s="216"/>
      <c r="T66" s="216"/>
      <c r="U66" s="216"/>
      <c r="V66" s="216"/>
      <c r="W66" s="216"/>
      <c r="Y66" s="216"/>
      <c r="Z66" s="216"/>
      <c r="AA66" s="216"/>
      <c r="AB66" s="216"/>
      <c r="AD66" s="216"/>
      <c r="AE66" s="216"/>
      <c r="AF66" s="216"/>
      <c r="AG66" s="216"/>
      <c r="AH66" s="285"/>
      <c r="AJ66" s="216"/>
      <c r="AK66" s="216"/>
      <c r="AL66" s="216"/>
      <c r="AM66" s="216"/>
      <c r="AN66" s="189"/>
      <c r="AO66" s="216"/>
      <c r="AP66" s="216"/>
      <c r="AQ66" s="216"/>
      <c r="AR66" s="216"/>
      <c r="AT66" s="216"/>
      <c r="AU66" s="216"/>
      <c r="AV66" s="216"/>
      <c r="AW66" s="216"/>
      <c r="AY66" s="216"/>
      <c r="AZ66" s="216"/>
      <c r="BA66" s="216"/>
      <c r="BB66" s="216"/>
      <c r="BD66" s="216"/>
      <c r="BE66" s="216"/>
      <c r="BF66" s="216"/>
      <c r="BG66" s="216"/>
      <c r="BH66" s="285"/>
      <c r="BK66" s="216"/>
      <c r="BL66" s="216"/>
      <c r="BM66" s="216"/>
      <c r="BN66" s="216"/>
      <c r="BO66" s="189"/>
      <c r="BP66" s="216"/>
      <c r="BQ66" s="216"/>
      <c r="BR66" s="216"/>
      <c r="BS66" s="216"/>
      <c r="BU66" s="216"/>
      <c r="BV66" s="216"/>
      <c r="BW66" s="216"/>
      <c r="BX66" s="216"/>
      <c r="BZ66" s="216"/>
      <c r="CA66" s="216"/>
      <c r="CB66" s="216"/>
      <c r="CC66" s="216"/>
      <c r="CE66" s="216"/>
      <c r="CF66" s="216"/>
      <c r="CG66" s="216"/>
      <c r="CH66" s="216"/>
      <c r="CJ66" s="216"/>
      <c r="CK66" s="216"/>
      <c r="CL66" s="216"/>
      <c r="CM66" s="216"/>
      <c r="CO66" s="216"/>
      <c r="CP66" s="216"/>
      <c r="CQ66" s="216"/>
      <c r="CR66" s="216"/>
      <c r="CT66" s="216"/>
      <c r="CU66" s="216"/>
      <c r="CV66" s="216"/>
      <c r="CW66" s="216"/>
      <c r="CY66" s="216"/>
      <c r="CZ66" s="216"/>
      <c r="DA66" s="216"/>
      <c r="DB66" s="216"/>
      <c r="DD66" s="216"/>
      <c r="DE66" s="216"/>
      <c r="DF66" s="216"/>
      <c r="DG66" s="216"/>
      <c r="DI66" s="216"/>
      <c r="DJ66" s="216"/>
      <c r="DK66" s="216"/>
      <c r="DL66" s="216"/>
    </row>
    <row r="67" spans="1:116" hidden="1" outlineLevel="1">
      <c r="A67" s="212" t="s">
        <v>183</v>
      </c>
      <c r="B67" s="212"/>
      <c r="D67" s="208"/>
      <c r="E67" s="209"/>
      <c r="F67" s="209"/>
      <c r="G67" s="209"/>
      <c r="H67" s="209"/>
      <c r="I67" s="230"/>
      <c r="J67" s="216"/>
      <c r="K67" s="216"/>
      <c r="L67" s="216"/>
      <c r="M67" s="216"/>
      <c r="O67" s="216"/>
      <c r="P67" s="216"/>
      <c r="Q67" s="216"/>
      <c r="R67" s="216"/>
      <c r="T67" s="216"/>
      <c r="U67" s="216"/>
      <c r="V67" s="216"/>
      <c r="W67" s="216"/>
      <c r="Y67" s="216"/>
      <c r="Z67" s="216"/>
      <c r="AA67" s="216"/>
      <c r="AB67" s="216"/>
      <c r="AD67" s="216"/>
      <c r="AE67" s="216"/>
      <c r="AF67" s="216"/>
      <c r="AG67" s="216"/>
      <c r="AH67" s="285"/>
      <c r="AJ67" s="216"/>
      <c r="AK67" s="216"/>
      <c r="AL67" s="216"/>
      <c r="AM67" s="216"/>
      <c r="AN67" s="189"/>
      <c r="AO67" s="216"/>
      <c r="AP67" s="216"/>
      <c r="AQ67" s="216"/>
      <c r="AR67" s="216"/>
      <c r="AT67" s="216"/>
      <c r="AU67" s="216"/>
      <c r="AV67" s="216"/>
      <c r="AW67" s="216"/>
      <c r="AY67" s="216"/>
      <c r="AZ67" s="216"/>
      <c r="BA67" s="216"/>
      <c r="BB67" s="216"/>
      <c r="BD67" s="216"/>
      <c r="BE67" s="216"/>
      <c r="BF67" s="216"/>
      <c r="BG67" s="216"/>
      <c r="BH67" s="285"/>
      <c r="BK67" s="216"/>
      <c r="BL67" s="216"/>
      <c r="BM67" s="216"/>
      <c r="BN67" s="216"/>
      <c r="BO67" s="189"/>
      <c r="BP67" s="216"/>
      <c r="BQ67" s="216"/>
      <c r="BR67" s="216"/>
      <c r="BS67" s="216"/>
      <c r="BU67" s="216"/>
      <c r="BV67" s="216"/>
      <c r="BW67" s="216"/>
      <c r="BX67" s="216"/>
      <c r="BZ67" s="216"/>
      <c r="CA67" s="216"/>
      <c r="CB67" s="216"/>
      <c r="CC67" s="216"/>
      <c r="CE67" s="216"/>
      <c r="CF67" s="216"/>
      <c r="CG67" s="216"/>
      <c r="CH67" s="216"/>
      <c r="CJ67" s="216"/>
      <c r="CK67" s="216"/>
      <c r="CL67" s="216"/>
      <c r="CM67" s="216"/>
      <c r="CO67" s="216"/>
      <c r="CP67" s="216"/>
      <c r="CQ67" s="216"/>
      <c r="CR67" s="216"/>
      <c r="CT67" s="216"/>
      <c r="CU67" s="216"/>
      <c r="CV67" s="216"/>
      <c r="CW67" s="216"/>
      <c r="CY67" s="216"/>
      <c r="CZ67" s="216"/>
      <c r="DA67" s="216"/>
      <c r="DB67" s="216"/>
      <c r="DD67" s="216"/>
      <c r="DE67" s="216"/>
      <c r="DF67" s="216"/>
      <c r="DG67" s="216"/>
      <c r="DI67" s="216"/>
      <c r="DJ67" s="216"/>
      <c r="DK67" s="216"/>
      <c r="DL67" s="216"/>
    </row>
    <row r="68" spans="1:116" hidden="1" outlineLevel="1">
      <c r="A68" s="212" t="s">
        <v>184</v>
      </c>
      <c r="B68" s="212"/>
      <c r="D68" s="208"/>
      <c r="E68" s="209"/>
      <c r="F68" s="209"/>
      <c r="G68" s="209"/>
      <c r="H68" s="209"/>
      <c r="I68" s="230"/>
      <c r="J68" s="216"/>
      <c r="K68" s="216"/>
      <c r="L68" s="216"/>
      <c r="M68" s="216"/>
      <c r="O68" s="216"/>
      <c r="P68" s="216"/>
      <c r="Q68" s="216"/>
      <c r="R68" s="216"/>
      <c r="T68" s="216"/>
      <c r="U68" s="216"/>
      <c r="V68" s="216"/>
      <c r="W68" s="216"/>
      <c r="Y68" s="216"/>
      <c r="Z68" s="216"/>
      <c r="AA68" s="216"/>
      <c r="AB68" s="216"/>
      <c r="AD68" s="216"/>
      <c r="AE68" s="216"/>
      <c r="AF68" s="216"/>
      <c r="AG68" s="216"/>
      <c r="AH68" s="285"/>
      <c r="AJ68" s="216"/>
      <c r="AK68" s="216"/>
      <c r="AL68" s="216"/>
      <c r="AM68" s="216"/>
      <c r="AN68" s="189"/>
      <c r="AO68" s="216"/>
      <c r="AP68" s="216"/>
      <c r="AQ68" s="216"/>
      <c r="AR68" s="216"/>
      <c r="AT68" s="216"/>
      <c r="AU68" s="216"/>
      <c r="AV68" s="216"/>
      <c r="AW68" s="216"/>
      <c r="AY68" s="216"/>
      <c r="AZ68" s="216"/>
      <c r="BA68" s="216"/>
      <c r="BB68" s="216"/>
      <c r="BD68" s="216"/>
      <c r="BE68" s="216"/>
      <c r="BF68" s="216"/>
      <c r="BG68" s="216"/>
      <c r="BH68" s="285"/>
      <c r="BK68" s="216"/>
      <c r="BL68" s="216"/>
      <c r="BM68" s="216"/>
      <c r="BN68" s="216"/>
      <c r="BO68" s="189"/>
      <c r="BP68" s="216"/>
      <c r="BQ68" s="216"/>
      <c r="BR68" s="216"/>
      <c r="BS68" s="216"/>
      <c r="BU68" s="216"/>
      <c r="BV68" s="216"/>
      <c r="BW68" s="216"/>
      <c r="BX68" s="216"/>
      <c r="BZ68" s="216"/>
      <c r="CA68" s="216"/>
      <c r="CB68" s="216"/>
      <c r="CC68" s="216"/>
      <c r="CE68" s="216"/>
      <c r="CF68" s="216"/>
      <c r="CG68" s="216"/>
      <c r="CH68" s="216"/>
      <c r="CJ68" s="216"/>
      <c r="CK68" s="216"/>
      <c r="CL68" s="216"/>
      <c r="CM68" s="216"/>
      <c r="CO68" s="216"/>
      <c r="CP68" s="216"/>
      <c r="CQ68" s="216"/>
      <c r="CR68" s="216"/>
      <c r="CT68" s="216"/>
      <c r="CU68" s="216"/>
      <c r="CV68" s="216"/>
      <c r="CW68" s="216"/>
      <c r="CY68" s="216"/>
      <c r="CZ68" s="216"/>
      <c r="DA68" s="216"/>
      <c r="DB68" s="216"/>
      <c r="DD68" s="216"/>
      <c r="DE68" s="216"/>
      <c r="DF68" s="216"/>
      <c r="DG68" s="216"/>
      <c r="DI68" s="216"/>
      <c r="DJ68" s="216"/>
      <c r="DK68" s="216"/>
      <c r="DL68" s="216"/>
    </row>
    <row r="69" spans="1:116" hidden="1" outlineLevel="1">
      <c r="A69" s="211" t="s">
        <v>185</v>
      </c>
      <c r="B69" s="211"/>
      <c r="D69" s="208"/>
      <c r="E69" s="209"/>
      <c r="F69" s="209"/>
      <c r="G69" s="209"/>
      <c r="H69" s="209"/>
      <c r="J69" s="216"/>
      <c r="K69" s="216"/>
      <c r="L69" s="216"/>
      <c r="M69" s="216"/>
      <c r="O69" s="216"/>
      <c r="P69" s="216"/>
      <c r="Q69" s="216"/>
      <c r="R69" s="216"/>
      <c r="T69" s="216"/>
      <c r="U69" s="216"/>
      <c r="V69" s="216"/>
      <c r="W69" s="216"/>
      <c r="Y69" s="216"/>
      <c r="Z69" s="216"/>
      <c r="AA69" s="216"/>
      <c r="AB69" s="216"/>
      <c r="AD69" s="216"/>
      <c r="AE69" s="216"/>
      <c r="AF69" s="216"/>
      <c r="AG69" s="216"/>
      <c r="AH69" s="285"/>
      <c r="AJ69" s="216"/>
      <c r="AK69" s="216"/>
      <c r="AL69" s="216"/>
      <c r="AM69" s="216"/>
      <c r="AN69" s="189"/>
      <c r="AO69" s="216"/>
      <c r="AP69" s="216"/>
      <c r="AQ69" s="216"/>
      <c r="AR69" s="216"/>
      <c r="AT69" s="216"/>
      <c r="AU69" s="216"/>
      <c r="AV69" s="216"/>
      <c r="AW69" s="216"/>
      <c r="AY69" s="216"/>
      <c r="AZ69" s="216"/>
      <c r="BA69" s="216"/>
      <c r="BB69" s="216"/>
      <c r="BD69" s="216"/>
      <c r="BE69" s="216"/>
      <c r="BF69" s="216"/>
      <c r="BG69" s="216"/>
      <c r="BH69" s="285"/>
      <c r="BK69" s="216"/>
      <c r="BL69" s="216"/>
      <c r="BM69" s="216"/>
      <c r="BN69" s="216"/>
      <c r="BO69" s="189"/>
      <c r="BP69" s="216"/>
      <c r="BQ69" s="216"/>
      <c r="BR69" s="216"/>
      <c r="BS69" s="216"/>
      <c r="BU69" s="216"/>
      <c r="BV69" s="216"/>
      <c r="BW69" s="216"/>
      <c r="BX69" s="216"/>
      <c r="BZ69" s="216"/>
      <c r="CA69" s="216"/>
      <c r="CB69" s="216"/>
      <c r="CC69" s="216"/>
      <c r="CE69" s="216"/>
      <c r="CF69" s="216"/>
      <c r="CG69" s="216"/>
      <c r="CH69" s="216"/>
      <c r="CJ69" s="216"/>
      <c r="CK69" s="216"/>
      <c r="CL69" s="216"/>
      <c r="CM69" s="216"/>
      <c r="CO69" s="216"/>
      <c r="CP69" s="216"/>
      <c r="CQ69" s="216"/>
      <c r="CR69" s="216"/>
      <c r="CT69" s="216"/>
      <c r="CU69" s="216"/>
      <c r="CV69" s="216"/>
      <c r="CW69" s="216"/>
      <c r="CY69" s="216"/>
      <c r="CZ69" s="216"/>
      <c r="DA69" s="216"/>
      <c r="DB69" s="216"/>
      <c r="DD69" s="216"/>
      <c r="DE69" s="216"/>
      <c r="DF69" s="216"/>
      <c r="DG69" s="216"/>
      <c r="DI69" s="216"/>
      <c r="DJ69" s="216"/>
      <c r="DK69" s="216"/>
      <c r="DL69" s="216"/>
    </row>
    <row r="70" spans="1:116" s="189" customFormat="1" ht="18" hidden="1" customHeight="1" collapsed="1">
      <c r="A70" s="201" t="s">
        <v>186</v>
      </c>
      <c r="D70" s="198"/>
      <c r="J70" s="230"/>
      <c r="K70" s="230"/>
      <c r="L70" s="230"/>
      <c r="M70" s="230"/>
      <c r="O70" s="230"/>
      <c r="P70" s="230"/>
      <c r="Q70" s="230"/>
      <c r="R70" s="230"/>
      <c r="T70" s="230"/>
      <c r="U70" s="230"/>
      <c r="V70" s="230"/>
      <c r="W70" s="230"/>
      <c r="Y70" s="230"/>
      <c r="Z70" s="230"/>
      <c r="AA70" s="230"/>
      <c r="AB70" s="230"/>
      <c r="AD70" s="230"/>
      <c r="AE70" s="230"/>
      <c r="AF70" s="230"/>
      <c r="AG70" s="230"/>
      <c r="AH70" s="230"/>
      <c r="AJ70" s="230"/>
      <c r="AK70" s="230"/>
      <c r="AL70" s="230"/>
      <c r="AM70" s="230"/>
      <c r="AO70" s="230"/>
      <c r="AP70" s="230"/>
      <c r="AQ70" s="230"/>
      <c r="AR70" s="230"/>
      <c r="AT70" s="230"/>
      <c r="AU70" s="230"/>
      <c r="AV70" s="230"/>
      <c r="AW70" s="230"/>
      <c r="AY70" s="230"/>
      <c r="AZ70" s="230"/>
      <c r="BA70" s="230"/>
      <c r="BB70" s="230"/>
      <c r="BD70" s="230"/>
      <c r="BE70" s="230"/>
      <c r="BF70" s="230"/>
      <c r="BG70" s="230"/>
      <c r="BH70" s="230"/>
      <c r="BK70" s="230"/>
      <c r="BL70" s="230"/>
      <c r="BM70" s="230"/>
      <c r="BN70" s="230"/>
      <c r="BP70" s="230"/>
      <c r="BQ70" s="230"/>
      <c r="BR70" s="230"/>
      <c r="BS70" s="230"/>
      <c r="BU70" s="230"/>
      <c r="BV70" s="230"/>
      <c r="BW70" s="230"/>
      <c r="BX70" s="230"/>
      <c r="BZ70" s="230"/>
      <c r="CA70" s="230"/>
      <c r="CB70" s="230"/>
      <c r="CC70" s="230"/>
      <c r="CE70" s="230"/>
      <c r="CF70" s="230"/>
      <c r="CG70" s="230"/>
      <c r="CH70" s="230"/>
      <c r="CJ70" s="230"/>
      <c r="CK70" s="230"/>
      <c r="CL70" s="230"/>
      <c r="CM70" s="230"/>
      <c r="CO70" s="230"/>
      <c r="CP70" s="230"/>
      <c r="CQ70" s="230"/>
      <c r="CR70" s="230"/>
      <c r="CT70" s="230"/>
      <c r="CU70" s="230"/>
      <c r="CV70" s="230"/>
      <c r="CW70" s="230"/>
      <c r="CY70" s="230"/>
      <c r="CZ70" s="230"/>
      <c r="DA70" s="230"/>
      <c r="DB70" s="230"/>
      <c r="DD70" s="230"/>
      <c r="DE70" s="230"/>
      <c r="DF70" s="230"/>
      <c r="DG70" s="230"/>
      <c r="DI70" s="230"/>
      <c r="DJ70" s="230"/>
      <c r="DK70" s="230"/>
      <c r="DL70" s="230"/>
    </row>
    <row r="71" spans="1:116" s="228" customFormat="1" hidden="1">
      <c r="A71" s="199" t="s">
        <v>187</v>
      </c>
      <c r="B71" s="199"/>
      <c r="C71" s="201"/>
      <c r="D71" s="202"/>
      <c r="E71" s="203"/>
      <c r="F71" s="203"/>
      <c r="G71" s="203"/>
      <c r="H71" s="203"/>
      <c r="I71" s="201"/>
      <c r="J71" s="218"/>
      <c r="K71" s="218"/>
      <c r="L71" s="218"/>
      <c r="M71" s="218"/>
      <c r="N71" s="201"/>
      <c r="O71" s="218"/>
      <c r="P71" s="218"/>
      <c r="Q71" s="218"/>
      <c r="R71" s="218"/>
      <c r="S71" s="201"/>
      <c r="T71" s="218"/>
      <c r="U71" s="218"/>
      <c r="V71" s="218"/>
      <c r="W71" s="218"/>
      <c r="X71" s="201"/>
      <c r="Y71" s="218"/>
      <c r="Z71" s="218"/>
      <c r="AA71" s="218"/>
      <c r="AB71" s="218"/>
      <c r="AD71" s="218"/>
      <c r="AE71" s="218"/>
      <c r="AF71" s="218"/>
      <c r="AG71" s="218"/>
      <c r="AH71" s="218"/>
      <c r="AJ71" s="218"/>
      <c r="AK71" s="218"/>
      <c r="AL71" s="218"/>
      <c r="AM71" s="218"/>
      <c r="AN71" s="201"/>
      <c r="AO71" s="218"/>
      <c r="AP71" s="218"/>
      <c r="AQ71" s="218"/>
      <c r="AR71" s="218"/>
      <c r="AS71" s="201"/>
      <c r="AT71" s="218"/>
      <c r="AU71" s="218"/>
      <c r="AV71" s="218"/>
      <c r="AW71" s="218"/>
      <c r="AX71" s="201"/>
      <c r="AY71" s="218"/>
      <c r="AZ71" s="218"/>
      <c r="BA71" s="218"/>
      <c r="BB71" s="218"/>
      <c r="BD71" s="218"/>
      <c r="BE71" s="218"/>
      <c r="BF71" s="218"/>
      <c r="BG71" s="218"/>
      <c r="BH71" s="218"/>
      <c r="BK71" s="218"/>
      <c r="BL71" s="218"/>
      <c r="BM71" s="218"/>
      <c r="BN71" s="218"/>
      <c r="BO71" s="201"/>
      <c r="BP71" s="218"/>
      <c r="BQ71" s="218"/>
      <c r="BR71" s="218"/>
      <c r="BS71" s="218"/>
      <c r="BT71" s="201"/>
      <c r="BU71" s="218"/>
      <c r="BV71" s="218"/>
      <c r="BW71" s="218"/>
      <c r="BX71" s="218"/>
      <c r="BY71" s="201"/>
      <c r="BZ71" s="218"/>
      <c r="CA71" s="218"/>
      <c r="CB71" s="218"/>
      <c r="CC71" s="218"/>
      <c r="CE71" s="218"/>
      <c r="CF71" s="218"/>
      <c r="CG71" s="218"/>
      <c r="CH71" s="218"/>
      <c r="CJ71" s="218"/>
      <c r="CK71" s="218"/>
      <c r="CL71" s="218"/>
      <c r="CM71" s="218"/>
      <c r="CO71" s="218"/>
      <c r="CP71" s="218"/>
      <c r="CQ71" s="218"/>
      <c r="CR71" s="218"/>
      <c r="CS71" s="201"/>
      <c r="CT71" s="218"/>
      <c r="CU71" s="218"/>
      <c r="CV71" s="218"/>
      <c r="CW71" s="218"/>
      <c r="CX71" s="201"/>
      <c r="CY71" s="218"/>
      <c r="CZ71" s="218"/>
      <c r="DA71" s="218"/>
      <c r="DB71" s="218"/>
      <c r="DD71" s="218"/>
      <c r="DE71" s="218"/>
      <c r="DF71" s="218"/>
      <c r="DG71" s="218"/>
      <c r="DI71" s="218"/>
      <c r="DJ71" s="218"/>
      <c r="DK71" s="218"/>
      <c r="DL71" s="218"/>
    </row>
    <row r="72" spans="1:116" hidden="1">
      <c r="A72" s="211" t="s">
        <v>97</v>
      </c>
      <c r="B72" s="211"/>
      <c r="D72" s="213"/>
      <c r="E72" s="214"/>
      <c r="F72" s="214"/>
      <c r="G72" s="214"/>
      <c r="H72" s="214"/>
      <c r="I72" s="230"/>
      <c r="J72" s="216"/>
      <c r="K72" s="216"/>
      <c r="L72" s="212">
        <f>SUM(Q72,V72,AA72,AF72)</f>
        <v>0</v>
      </c>
      <c r="M72" s="216"/>
      <c r="O72" s="216"/>
      <c r="P72" s="216"/>
      <c r="Q72" s="212"/>
      <c r="R72" s="216"/>
      <c r="T72" s="216"/>
      <c r="U72" s="216"/>
      <c r="V72" s="212"/>
      <c r="W72" s="216"/>
      <c r="Y72" s="216"/>
      <c r="Z72" s="216"/>
      <c r="AA72" s="212"/>
      <c r="AB72" s="216"/>
      <c r="AD72" s="216"/>
      <c r="AE72" s="216"/>
      <c r="AF72" s="212"/>
      <c r="AG72" s="216"/>
      <c r="AH72" s="285"/>
      <c r="AJ72" s="216"/>
      <c r="AK72" s="216"/>
      <c r="AL72" s="212">
        <f>SUM(AQ72,AV72,BA72,BF72)</f>
        <v>2</v>
      </c>
      <c r="AM72" s="216"/>
      <c r="AN72" s="189"/>
      <c r="AO72" s="216"/>
      <c r="AP72" s="216"/>
      <c r="AQ72" s="212"/>
      <c r="AR72" s="216"/>
      <c r="AT72" s="216"/>
      <c r="AU72" s="216"/>
      <c r="AV72" s="212">
        <v>2</v>
      </c>
      <c r="AW72" s="216"/>
      <c r="AY72" s="216"/>
      <c r="AZ72" s="216"/>
      <c r="BA72" s="212"/>
      <c r="BB72" s="216"/>
      <c r="BD72" s="216"/>
      <c r="BE72" s="216"/>
      <c r="BF72" s="212"/>
      <c r="BG72" s="216"/>
      <c r="BH72" s="285"/>
      <c r="BK72" s="216"/>
      <c r="BL72" s="216"/>
      <c r="BM72" s="212">
        <f>SUM(BR72,BW72,CB72,CG72)</f>
        <v>0</v>
      </c>
      <c r="BN72" s="216"/>
      <c r="BO72" s="189"/>
      <c r="BP72" s="216"/>
      <c r="BQ72" s="216"/>
      <c r="BR72" s="212"/>
      <c r="BS72" s="216"/>
      <c r="BU72" s="216"/>
      <c r="BV72" s="216"/>
      <c r="BW72" s="212"/>
      <c r="BX72" s="216"/>
      <c r="BZ72" s="216"/>
      <c r="CA72" s="216"/>
      <c r="CB72" s="212"/>
      <c r="CC72" s="216"/>
      <c r="CE72" s="216"/>
      <c r="CF72" s="216"/>
      <c r="CG72" s="212"/>
      <c r="CH72" s="216"/>
      <c r="CJ72" s="216"/>
      <c r="CK72" s="216"/>
      <c r="CL72" s="212">
        <f>SUM(CQ72,CV72,DA72,DF72)</f>
        <v>0</v>
      </c>
      <c r="CM72" s="216"/>
      <c r="CO72" s="216"/>
      <c r="CP72" s="216"/>
      <c r="CQ72" s="212"/>
      <c r="CR72" s="216"/>
      <c r="CT72" s="216"/>
      <c r="CU72" s="216"/>
      <c r="CV72" s="212"/>
      <c r="CW72" s="216"/>
      <c r="CY72" s="216"/>
      <c r="CZ72" s="216"/>
      <c r="DA72" s="212"/>
      <c r="DB72" s="216"/>
      <c r="DD72" s="216"/>
      <c r="DE72" s="216"/>
      <c r="DF72" s="212"/>
      <c r="DG72" s="216"/>
      <c r="DI72" s="216"/>
      <c r="DJ72" s="216"/>
      <c r="DK72" s="212">
        <f t="shared" ref="DK72:DK87" si="28">SUM(L72,AL72,BM72,CL72)</f>
        <v>2</v>
      </c>
      <c r="DL72" s="216"/>
    </row>
    <row r="73" spans="1:116" hidden="1">
      <c r="A73" s="211" t="s">
        <v>98</v>
      </c>
      <c r="B73" s="211"/>
      <c r="D73" s="215"/>
      <c r="E73" s="216"/>
      <c r="F73" s="216"/>
      <c r="G73" s="216"/>
      <c r="H73" s="216"/>
      <c r="I73" s="230"/>
      <c r="J73" s="216"/>
      <c r="K73" s="216"/>
      <c r="L73" s="212">
        <f t="shared" ref="L73:L87" si="29">SUM(Q73,V73,AA73,AF73)</f>
        <v>0</v>
      </c>
      <c r="M73" s="216"/>
      <c r="O73" s="216"/>
      <c r="P73" s="216"/>
      <c r="Q73" s="212"/>
      <c r="R73" s="216"/>
      <c r="T73" s="216"/>
      <c r="U73" s="216"/>
      <c r="V73" s="212"/>
      <c r="W73" s="216"/>
      <c r="Y73" s="216"/>
      <c r="Z73" s="216"/>
      <c r="AA73" s="212"/>
      <c r="AB73" s="216"/>
      <c r="AD73" s="216"/>
      <c r="AE73" s="216"/>
      <c r="AF73" s="212"/>
      <c r="AG73" s="216"/>
      <c r="AH73" s="285"/>
      <c r="AJ73" s="216"/>
      <c r="AK73" s="216"/>
      <c r="AL73" s="212">
        <f t="shared" ref="AL73:AL87" si="30">SUM(AQ73,AV73,BA73,BF73)</f>
        <v>1</v>
      </c>
      <c r="AM73" s="216"/>
      <c r="AN73" s="189"/>
      <c r="AO73" s="216"/>
      <c r="AP73" s="216"/>
      <c r="AQ73" s="212">
        <v>1</v>
      </c>
      <c r="AR73" s="216"/>
      <c r="AT73" s="216"/>
      <c r="AU73" s="216"/>
      <c r="AV73" s="212"/>
      <c r="AW73" s="216"/>
      <c r="AY73" s="216"/>
      <c r="AZ73" s="216"/>
      <c r="BA73" s="212"/>
      <c r="BB73" s="216"/>
      <c r="BD73" s="216"/>
      <c r="BE73" s="216"/>
      <c r="BF73" s="212"/>
      <c r="BG73" s="216"/>
      <c r="BH73" s="285"/>
      <c r="BK73" s="216"/>
      <c r="BL73" s="216"/>
      <c r="BM73" s="212">
        <f t="shared" ref="BM73:BM87" si="31">SUM(BR73,BW73,CB73,CG73)</f>
        <v>0</v>
      </c>
      <c r="BN73" s="216"/>
      <c r="BO73" s="189"/>
      <c r="BP73" s="216"/>
      <c r="BQ73" s="216"/>
      <c r="BR73" s="212"/>
      <c r="BS73" s="216"/>
      <c r="BU73" s="216"/>
      <c r="BV73" s="216"/>
      <c r="BW73" s="212"/>
      <c r="BX73" s="216"/>
      <c r="BZ73" s="216"/>
      <c r="CA73" s="216"/>
      <c r="CB73" s="212"/>
      <c r="CC73" s="216"/>
      <c r="CE73" s="216"/>
      <c r="CF73" s="216"/>
      <c r="CG73" s="212"/>
      <c r="CH73" s="216"/>
      <c r="CJ73" s="216"/>
      <c r="CK73" s="216"/>
      <c r="CL73" s="212">
        <f t="shared" ref="CL73:CL87" si="32">SUM(CQ73,CV73,DA73,DF73)</f>
        <v>0</v>
      </c>
      <c r="CM73" s="216"/>
      <c r="CO73" s="216"/>
      <c r="CP73" s="216"/>
      <c r="CQ73" s="212"/>
      <c r="CR73" s="216"/>
      <c r="CT73" s="216"/>
      <c r="CU73" s="216"/>
      <c r="CV73" s="212"/>
      <c r="CW73" s="216"/>
      <c r="CY73" s="216"/>
      <c r="CZ73" s="216"/>
      <c r="DA73" s="212"/>
      <c r="DB73" s="216"/>
      <c r="DD73" s="216"/>
      <c r="DE73" s="216"/>
      <c r="DF73" s="212"/>
      <c r="DG73" s="216"/>
      <c r="DI73" s="216"/>
      <c r="DJ73" s="216"/>
      <c r="DK73" s="212">
        <f t="shared" si="28"/>
        <v>1</v>
      </c>
      <c r="DL73" s="216"/>
    </row>
    <row r="74" spans="1:116" hidden="1">
      <c r="A74" s="211" t="s">
        <v>99</v>
      </c>
      <c r="B74" s="211"/>
      <c r="D74" s="215"/>
      <c r="E74" s="216"/>
      <c r="F74" s="216"/>
      <c r="G74" s="216"/>
      <c r="H74" s="216"/>
      <c r="I74" s="230"/>
      <c r="J74" s="216"/>
      <c r="K74" s="216"/>
      <c r="L74" s="212">
        <f t="shared" si="29"/>
        <v>0</v>
      </c>
      <c r="M74" s="216"/>
      <c r="O74" s="216"/>
      <c r="P74" s="216"/>
      <c r="Q74" s="212"/>
      <c r="R74" s="216"/>
      <c r="T74" s="216"/>
      <c r="U74" s="216"/>
      <c r="V74" s="212"/>
      <c r="W74" s="216"/>
      <c r="Y74" s="216"/>
      <c r="Z74" s="216"/>
      <c r="AA74" s="212"/>
      <c r="AB74" s="216"/>
      <c r="AD74" s="216"/>
      <c r="AE74" s="216"/>
      <c r="AF74" s="212"/>
      <c r="AG74" s="216"/>
      <c r="AH74" s="285"/>
      <c r="AJ74" s="216"/>
      <c r="AK74" s="216"/>
      <c r="AL74" s="212">
        <f t="shared" si="30"/>
        <v>1</v>
      </c>
      <c r="AM74" s="216"/>
      <c r="AN74" s="189"/>
      <c r="AO74" s="216"/>
      <c r="AP74" s="216"/>
      <c r="AQ74" s="212"/>
      <c r="AR74" s="216"/>
      <c r="AT74" s="216"/>
      <c r="AU74" s="216"/>
      <c r="AV74" s="212"/>
      <c r="AW74" s="216"/>
      <c r="AY74" s="216"/>
      <c r="AZ74" s="216"/>
      <c r="BA74" s="212"/>
      <c r="BB74" s="216"/>
      <c r="BD74" s="216"/>
      <c r="BE74" s="216"/>
      <c r="BF74" s="212">
        <v>1</v>
      </c>
      <c r="BG74" s="216"/>
      <c r="BH74" s="285"/>
      <c r="BK74" s="216"/>
      <c r="BL74" s="216"/>
      <c r="BM74" s="212">
        <f t="shared" si="31"/>
        <v>0</v>
      </c>
      <c r="BN74" s="216"/>
      <c r="BO74" s="189"/>
      <c r="BP74" s="216"/>
      <c r="BQ74" s="216"/>
      <c r="BR74" s="212"/>
      <c r="BS74" s="216"/>
      <c r="BU74" s="216"/>
      <c r="BV74" s="216"/>
      <c r="BW74" s="212"/>
      <c r="BX74" s="216"/>
      <c r="BZ74" s="216"/>
      <c r="CA74" s="216"/>
      <c r="CB74" s="212"/>
      <c r="CC74" s="216"/>
      <c r="CE74" s="216"/>
      <c r="CF74" s="216"/>
      <c r="CG74" s="212"/>
      <c r="CH74" s="216"/>
      <c r="CJ74" s="216"/>
      <c r="CK74" s="216"/>
      <c r="CL74" s="212">
        <f t="shared" si="32"/>
        <v>0</v>
      </c>
      <c r="CM74" s="216"/>
      <c r="CO74" s="216"/>
      <c r="CP74" s="216"/>
      <c r="CQ74" s="212"/>
      <c r="CR74" s="216"/>
      <c r="CT74" s="216"/>
      <c r="CU74" s="216"/>
      <c r="CV74" s="212"/>
      <c r="CW74" s="216"/>
      <c r="CY74" s="216"/>
      <c r="CZ74" s="216"/>
      <c r="DA74" s="212"/>
      <c r="DB74" s="216"/>
      <c r="DD74" s="216"/>
      <c r="DE74" s="216"/>
      <c r="DF74" s="212"/>
      <c r="DG74" s="216"/>
      <c r="DI74" s="216"/>
      <c r="DJ74" s="216"/>
      <c r="DK74" s="212">
        <f t="shared" si="28"/>
        <v>1</v>
      </c>
      <c r="DL74" s="216"/>
    </row>
    <row r="75" spans="1:116" hidden="1">
      <c r="A75" s="211" t="s">
        <v>100</v>
      </c>
      <c r="B75" s="211"/>
      <c r="D75" s="215"/>
      <c r="E75" s="216"/>
      <c r="F75" s="216"/>
      <c r="G75" s="216"/>
      <c r="H75" s="216"/>
      <c r="I75" s="230"/>
      <c r="J75" s="216"/>
      <c r="K75" s="216"/>
      <c r="L75" s="212">
        <f t="shared" si="29"/>
        <v>0</v>
      </c>
      <c r="M75" s="216"/>
      <c r="O75" s="216"/>
      <c r="P75" s="216"/>
      <c r="Q75" s="212"/>
      <c r="R75" s="216"/>
      <c r="T75" s="216"/>
      <c r="U75" s="216"/>
      <c r="V75" s="212"/>
      <c r="W75" s="216"/>
      <c r="Y75" s="216"/>
      <c r="Z75" s="216"/>
      <c r="AA75" s="212"/>
      <c r="AB75" s="216"/>
      <c r="AD75" s="216"/>
      <c r="AE75" s="216"/>
      <c r="AF75" s="212"/>
      <c r="AG75" s="216"/>
      <c r="AH75" s="285"/>
      <c r="AJ75" s="216"/>
      <c r="AK75" s="216"/>
      <c r="AL75" s="212">
        <f t="shared" si="30"/>
        <v>0</v>
      </c>
      <c r="AM75" s="216"/>
      <c r="AN75" s="189"/>
      <c r="AO75" s="216"/>
      <c r="AP75" s="216"/>
      <c r="AQ75" s="212"/>
      <c r="AR75" s="216"/>
      <c r="AT75" s="216"/>
      <c r="AU75" s="216"/>
      <c r="AV75" s="212"/>
      <c r="AW75" s="216"/>
      <c r="AY75" s="216"/>
      <c r="AZ75" s="216"/>
      <c r="BA75" s="212"/>
      <c r="BB75" s="216"/>
      <c r="BD75" s="216"/>
      <c r="BE75" s="216"/>
      <c r="BF75" s="212"/>
      <c r="BG75" s="216"/>
      <c r="BH75" s="285"/>
      <c r="BK75" s="216"/>
      <c r="BL75" s="216"/>
      <c r="BM75" s="212">
        <f t="shared" si="31"/>
        <v>0</v>
      </c>
      <c r="BN75" s="216"/>
      <c r="BO75" s="189"/>
      <c r="BP75" s="216"/>
      <c r="BQ75" s="216"/>
      <c r="BR75" s="212"/>
      <c r="BS75" s="216"/>
      <c r="BU75" s="216"/>
      <c r="BV75" s="216"/>
      <c r="BW75" s="212"/>
      <c r="BX75" s="216"/>
      <c r="BZ75" s="216"/>
      <c r="CA75" s="216"/>
      <c r="CB75" s="212"/>
      <c r="CC75" s="216"/>
      <c r="CE75" s="216"/>
      <c r="CF75" s="216"/>
      <c r="CG75" s="212"/>
      <c r="CH75" s="216"/>
      <c r="CJ75" s="216"/>
      <c r="CK75" s="216"/>
      <c r="CL75" s="212">
        <f t="shared" si="32"/>
        <v>0</v>
      </c>
      <c r="CM75" s="216"/>
      <c r="CO75" s="216"/>
      <c r="CP75" s="216"/>
      <c r="CQ75" s="212"/>
      <c r="CR75" s="216"/>
      <c r="CT75" s="216"/>
      <c r="CU75" s="216"/>
      <c r="CV75" s="212"/>
      <c r="CW75" s="216"/>
      <c r="CY75" s="216"/>
      <c r="CZ75" s="216"/>
      <c r="DA75" s="212"/>
      <c r="DB75" s="216"/>
      <c r="DD75" s="216"/>
      <c r="DE75" s="216"/>
      <c r="DF75" s="212"/>
      <c r="DG75" s="216"/>
      <c r="DI75" s="216"/>
      <c r="DJ75" s="216"/>
      <c r="DK75" s="212">
        <f t="shared" si="28"/>
        <v>0</v>
      </c>
      <c r="DL75" s="216"/>
    </row>
    <row r="76" spans="1:116" hidden="1">
      <c r="A76" s="211" t="s">
        <v>102</v>
      </c>
      <c r="B76" s="211"/>
      <c r="D76" s="215"/>
      <c r="E76" s="216"/>
      <c r="F76" s="216"/>
      <c r="G76" s="216"/>
      <c r="H76" s="216"/>
      <c r="I76" s="230"/>
      <c r="J76" s="216"/>
      <c r="K76" s="216"/>
      <c r="L76" s="212">
        <f t="shared" si="29"/>
        <v>0</v>
      </c>
      <c r="M76" s="216"/>
      <c r="O76" s="216"/>
      <c r="P76" s="216"/>
      <c r="Q76" s="212"/>
      <c r="R76" s="216"/>
      <c r="T76" s="216"/>
      <c r="U76" s="216"/>
      <c r="V76" s="212"/>
      <c r="W76" s="216"/>
      <c r="Y76" s="216"/>
      <c r="Z76" s="216"/>
      <c r="AA76" s="212"/>
      <c r="AB76" s="216"/>
      <c r="AD76" s="216"/>
      <c r="AE76" s="216"/>
      <c r="AF76" s="212"/>
      <c r="AG76" s="216"/>
      <c r="AH76" s="285"/>
      <c r="AJ76" s="216"/>
      <c r="AK76" s="216"/>
      <c r="AL76" s="212">
        <f t="shared" si="30"/>
        <v>1.5</v>
      </c>
      <c r="AM76" s="216"/>
      <c r="AN76" s="189"/>
      <c r="AO76" s="216"/>
      <c r="AP76" s="216"/>
      <c r="AQ76" s="212"/>
      <c r="AR76" s="216"/>
      <c r="AT76" s="216"/>
      <c r="AU76" s="216"/>
      <c r="AV76" s="212"/>
      <c r="AW76" s="216"/>
      <c r="AY76" s="216"/>
      <c r="AZ76" s="216"/>
      <c r="BA76" s="212">
        <v>1.5</v>
      </c>
      <c r="BB76" s="216"/>
      <c r="BD76" s="216"/>
      <c r="BE76" s="216"/>
      <c r="BF76" s="212"/>
      <c r="BG76" s="216"/>
      <c r="BH76" s="285"/>
      <c r="BK76" s="216"/>
      <c r="BL76" s="216"/>
      <c r="BM76" s="212">
        <f t="shared" si="31"/>
        <v>0</v>
      </c>
      <c r="BN76" s="216"/>
      <c r="BO76" s="189"/>
      <c r="BP76" s="216"/>
      <c r="BQ76" s="216"/>
      <c r="BR76" s="212"/>
      <c r="BS76" s="216"/>
      <c r="BU76" s="216"/>
      <c r="BV76" s="216"/>
      <c r="BW76" s="212"/>
      <c r="BX76" s="216"/>
      <c r="BZ76" s="216"/>
      <c r="CA76" s="216"/>
      <c r="CB76" s="212"/>
      <c r="CC76" s="216"/>
      <c r="CE76" s="216"/>
      <c r="CF76" s="216"/>
      <c r="CG76" s="212"/>
      <c r="CH76" s="216"/>
      <c r="CJ76" s="216"/>
      <c r="CK76" s="216"/>
      <c r="CL76" s="212">
        <f t="shared" si="32"/>
        <v>0</v>
      </c>
      <c r="CM76" s="216"/>
      <c r="CO76" s="216"/>
      <c r="CP76" s="216"/>
      <c r="CQ76" s="212"/>
      <c r="CR76" s="216"/>
      <c r="CT76" s="216"/>
      <c r="CU76" s="216"/>
      <c r="CV76" s="212"/>
      <c r="CW76" s="216"/>
      <c r="CY76" s="216"/>
      <c r="CZ76" s="216"/>
      <c r="DA76" s="212"/>
      <c r="DB76" s="216"/>
      <c r="DD76" s="216"/>
      <c r="DE76" s="216"/>
      <c r="DF76" s="212"/>
      <c r="DG76" s="216"/>
      <c r="DI76" s="216"/>
      <c r="DJ76" s="216"/>
      <c r="DK76" s="212">
        <f t="shared" si="28"/>
        <v>1.5</v>
      </c>
      <c r="DL76" s="216"/>
    </row>
    <row r="77" spans="1:116" hidden="1">
      <c r="A77" s="211" t="s">
        <v>109</v>
      </c>
      <c r="B77" s="211"/>
      <c r="D77" s="215"/>
      <c r="E77" s="216"/>
      <c r="F77" s="216"/>
      <c r="G77" s="216"/>
      <c r="H77" s="216"/>
      <c r="I77" s="230"/>
      <c r="J77" s="216"/>
      <c r="K77" s="216"/>
      <c r="L77" s="212">
        <f t="shared" si="29"/>
        <v>0</v>
      </c>
      <c r="M77" s="216"/>
      <c r="O77" s="216"/>
      <c r="P77" s="216"/>
      <c r="Q77" s="212"/>
      <c r="R77" s="216"/>
      <c r="T77" s="216"/>
      <c r="U77" s="216"/>
      <c r="V77" s="212"/>
      <c r="W77" s="216"/>
      <c r="Y77" s="216"/>
      <c r="Z77" s="216"/>
      <c r="AA77" s="212"/>
      <c r="AB77" s="216"/>
      <c r="AD77" s="216"/>
      <c r="AE77" s="216"/>
      <c r="AF77" s="212"/>
      <c r="AG77" s="216"/>
      <c r="AH77" s="285"/>
      <c r="AJ77" s="216"/>
      <c r="AK77" s="216"/>
      <c r="AL77" s="212">
        <f t="shared" si="30"/>
        <v>0</v>
      </c>
      <c r="AM77" s="216"/>
      <c r="AN77" s="189"/>
      <c r="AO77" s="216"/>
      <c r="AP77" s="216"/>
      <c r="AQ77" s="212"/>
      <c r="AR77" s="216"/>
      <c r="AT77" s="216"/>
      <c r="AU77" s="216"/>
      <c r="AV77" s="212"/>
      <c r="AW77" s="216"/>
      <c r="AY77" s="216"/>
      <c r="AZ77" s="216"/>
      <c r="BA77" s="212"/>
      <c r="BB77" s="216"/>
      <c r="BD77" s="216"/>
      <c r="BE77" s="216"/>
      <c r="BF77" s="212"/>
      <c r="BG77" s="216"/>
      <c r="BH77" s="285"/>
      <c r="BK77" s="216"/>
      <c r="BL77" s="216"/>
      <c r="BM77" s="212">
        <f t="shared" si="31"/>
        <v>0</v>
      </c>
      <c r="BN77" s="216"/>
      <c r="BO77" s="189"/>
      <c r="BP77" s="216"/>
      <c r="BQ77" s="216"/>
      <c r="BR77" s="212"/>
      <c r="BS77" s="216"/>
      <c r="BU77" s="216"/>
      <c r="BV77" s="216"/>
      <c r="BW77" s="212"/>
      <c r="BX77" s="216"/>
      <c r="BZ77" s="216"/>
      <c r="CA77" s="216"/>
      <c r="CB77" s="212"/>
      <c r="CC77" s="216"/>
      <c r="CE77" s="216"/>
      <c r="CF77" s="216"/>
      <c r="CG77" s="212"/>
      <c r="CH77" s="216"/>
      <c r="CJ77" s="216"/>
      <c r="CK77" s="216"/>
      <c r="CL77" s="212">
        <f t="shared" si="32"/>
        <v>0</v>
      </c>
      <c r="CM77" s="216"/>
      <c r="CO77" s="216"/>
      <c r="CP77" s="216"/>
      <c r="CQ77" s="212"/>
      <c r="CR77" s="216"/>
      <c r="CT77" s="216"/>
      <c r="CU77" s="216"/>
      <c r="CV77" s="212"/>
      <c r="CW77" s="216"/>
      <c r="CY77" s="216"/>
      <c r="CZ77" s="216"/>
      <c r="DA77" s="212"/>
      <c r="DB77" s="216"/>
      <c r="DD77" s="216"/>
      <c r="DE77" s="216"/>
      <c r="DF77" s="212"/>
      <c r="DG77" s="216"/>
      <c r="DI77" s="216"/>
      <c r="DJ77" s="216"/>
      <c r="DK77" s="212">
        <f t="shared" si="28"/>
        <v>0</v>
      </c>
      <c r="DL77" s="216"/>
    </row>
    <row r="78" spans="1:116" hidden="1">
      <c r="A78" s="211" t="s">
        <v>114</v>
      </c>
      <c r="B78" s="211"/>
      <c r="D78" s="215"/>
      <c r="E78" s="216"/>
      <c r="F78" s="216"/>
      <c r="G78" s="216"/>
      <c r="H78" s="216"/>
      <c r="I78" s="230"/>
      <c r="J78" s="216"/>
      <c r="K78" s="216"/>
      <c r="L78" s="212">
        <f t="shared" si="29"/>
        <v>0</v>
      </c>
      <c r="M78" s="216"/>
      <c r="O78" s="216"/>
      <c r="P78" s="216"/>
      <c r="Q78" s="212"/>
      <c r="R78" s="216"/>
      <c r="T78" s="216"/>
      <c r="U78" s="216"/>
      <c r="V78" s="212"/>
      <c r="W78" s="216"/>
      <c r="Y78" s="216"/>
      <c r="Z78" s="216"/>
      <c r="AA78" s="212"/>
      <c r="AB78" s="216"/>
      <c r="AD78" s="216"/>
      <c r="AE78" s="216"/>
      <c r="AF78" s="212"/>
      <c r="AG78" s="216"/>
      <c r="AH78" s="285"/>
      <c r="AJ78" s="216"/>
      <c r="AK78" s="216"/>
      <c r="AL78" s="212">
        <f t="shared" si="30"/>
        <v>0</v>
      </c>
      <c r="AM78" s="216"/>
      <c r="AN78" s="189"/>
      <c r="AO78" s="216"/>
      <c r="AP78" s="216"/>
      <c r="AQ78" s="212"/>
      <c r="AR78" s="216"/>
      <c r="AT78" s="216"/>
      <c r="AU78" s="216"/>
      <c r="AV78" s="212"/>
      <c r="AW78" s="216"/>
      <c r="AY78" s="216"/>
      <c r="AZ78" s="216"/>
      <c r="BA78" s="212"/>
      <c r="BB78" s="216"/>
      <c r="BD78" s="216"/>
      <c r="BE78" s="216"/>
      <c r="BF78" s="212"/>
      <c r="BG78" s="216"/>
      <c r="BH78" s="285"/>
      <c r="BK78" s="216"/>
      <c r="BL78" s="216"/>
      <c r="BM78" s="212">
        <f t="shared" si="31"/>
        <v>0</v>
      </c>
      <c r="BN78" s="216"/>
      <c r="BO78" s="189"/>
      <c r="BP78" s="216"/>
      <c r="BQ78" s="216"/>
      <c r="BR78" s="212"/>
      <c r="BS78" s="216"/>
      <c r="BU78" s="216"/>
      <c r="BV78" s="216"/>
      <c r="BW78" s="212"/>
      <c r="BX78" s="216"/>
      <c r="BZ78" s="216"/>
      <c r="CA78" s="216"/>
      <c r="CB78" s="212"/>
      <c r="CC78" s="216"/>
      <c r="CE78" s="216"/>
      <c r="CF78" s="216"/>
      <c r="CG78" s="212"/>
      <c r="CH78" s="216"/>
      <c r="CJ78" s="216"/>
      <c r="CK78" s="216"/>
      <c r="CL78" s="212">
        <f t="shared" si="32"/>
        <v>0</v>
      </c>
      <c r="CM78" s="216"/>
      <c r="CO78" s="216"/>
      <c r="CP78" s="216"/>
      <c r="CQ78" s="212"/>
      <c r="CR78" s="216"/>
      <c r="CT78" s="216"/>
      <c r="CU78" s="216"/>
      <c r="CV78" s="212"/>
      <c r="CW78" s="216"/>
      <c r="CY78" s="216"/>
      <c r="CZ78" s="216"/>
      <c r="DA78" s="212"/>
      <c r="DB78" s="216"/>
      <c r="DD78" s="216"/>
      <c r="DE78" s="216"/>
      <c r="DF78" s="212"/>
      <c r="DG78" s="216"/>
      <c r="DI78" s="216"/>
      <c r="DJ78" s="216"/>
      <c r="DK78" s="212">
        <f t="shared" si="28"/>
        <v>0</v>
      </c>
      <c r="DL78" s="216"/>
    </row>
    <row r="79" spans="1:116" hidden="1">
      <c r="A79" s="211" t="s">
        <v>163</v>
      </c>
      <c r="B79" s="211"/>
      <c r="D79" s="215"/>
      <c r="E79" s="216"/>
      <c r="F79" s="216"/>
      <c r="G79" s="216"/>
      <c r="H79" s="216"/>
      <c r="I79" s="230"/>
      <c r="J79" s="216"/>
      <c r="K79" s="216"/>
      <c r="L79" s="212">
        <f t="shared" si="29"/>
        <v>0</v>
      </c>
      <c r="M79" s="216"/>
      <c r="O79" s="216"/>
      <c r="P79" s="216"/>
      <c r="Q79" s="212"/>
      <c r="R79" s="216"/>
      <c r="T79" s="216"/>
      <c r="U79" s="216"/>
      <c r="V79" s="212"/>
      <c r="W79" s="216"/>
      <c r="Y79" s="216"/>
      <c r="Z79" s="216"/>
      <c r="AA79" s="212"/>
      <c r="AB79" s="216"/>
      <c r="AD79" s="216"/>
      <c r="AE79" s="216"/>
      <c r="AF79" s="212"/>
      <c r="AG79" s="216"/>
      <c r="AH79" s="285"/>
      <c r="AJ79" s="216"/>
      <c r="AK79" s="216"/>
      <c r="AL79" s="212">
        <f t="shared" si="30"/>
        <v>2</v>
      </c>
      <c r="AM79" s="216"/>
      <c r="AN79" s="189"/>
      <c r="AO79" s="216"/>
      <c r="AP79" s="216"/>
      <c r="AQ79" s="212"/>
      <c r="AR79" s="216"/>
      <c r="AT79" s="216"/>
      <c r="AU79" s="216"/>
      <c r="AV79" s="212"/>
      <c r="AW79" s="216"/>
      <c r="AY79" s="216"/>
      <c r="AZ79" s="216"/>
      <c r="BA79" s="212">
        <v>2</v>
      </c>
      <c r="BB79" s="216"/>
      <c r="BD79" s="216"/>
      <c r="BE79" s="216"/>
      <c r="BF79" s="212"/>
      <c r="BG79" s="216"/>
      <c r="BH79" s="285"/>
      <c r="BK79" s="216"/>
      <c r="BL79" s="216"/>
      <c r="BM79" s="212">
        <f t="shared" si="31"/>
        <v>0</v>
      </c>
      <c r="BN79" s="216"/>
      <c r="BO79" s="189"/>
      <c r="BP79" s="216"/>
      <c r="BQ79" s="216"/>
      <c r="BR79" s="212"/>
      <c r="BS79" s="216"/>
      <c r="BU79" s="216"/>
      <c r="BV79" s="216"/>
      <c r="BW79" s="212"/>
      <c r="BX79" s="216"/>
      <c r="BZ79" s="216"/>
      <c r="CA79" s="216"/>
      <c r="CB79" s="212"/>
      <c r="CC79" s="216"/>
      <c r="CE79" s="216"/>
      <c r="CF79" s="216"/>
      <c r="CG79" s="212"/>
      <c r="CH79" s="216"/>
      <c r="CJ79" s="216"/>
      <c r="CK79" s="216"/>
      <c r="CL79" s="212">
        <f t="shared" si="32"/>
        <v>0</v>
      </c>
      <c r="CM79" s="216"/>
      <c r="CO79" s="216"/>
      <c r="CP79" s="216"/>
      <c r="CQ79" s="212"/>
      <c r="CR79" s="216"/>
      <c r="CT79" s="216"/>
      <c r="CU79" s="216"/>
      <c r="CV79" s="212"/>
      <c r="CW79" s="216"/>
      <c r="CY79" s="216"/>
      <c r="CZ79" s="216"/>
      <c r="DA79" s="212"/>
      <c r="DB79" s="216"/>
      <c r="DD79" s="216"/>
      <c r="DE79" s="216"/>
      <c r="DF79" s="212"/>
      <c r="DG79" s="216"/>
      <c r="DI79" s="216"/>
      <c r="DJ79" s="216"/>
      <c r="DK79" s="212">
        <f t="shared" si="28"/>
        <v>2</v>
      </c>
      <c r="DL79" s="216"/>
    </row>
    <row r="80" spans="1:116" hidden="1">
      <c r="A80" s="211" t="s">
        <v>22</v>
      </c>
      <c r="B80" s="211"/>
      <c r="D80" s="215"/>
      <c r="E80" s="216"/>
      <c r="F80" s="216"/>
      <c r="G80" s="216"/>
      <c r="H80" s="216"/>
      <c r="I80" s="230"/>
      <c r="J80" s="216"/>
      <c r="K80" s="216"/>
      <c r="L80" s="212">
        <f t="shared" si="29"/>
        <v>0</v>
      </c>
      <c r="M80" s="216"/>
      <c r="O80" s="216"/>
      <c r="P80" s="216"/>
      <c r="Q80" s="212"/>
      <c r="R80" s="216"/>
      <c r="T80" s="216"/>
      <c r="U80" s="216"/>
      <c r="V80" s="212"/>
      <c r="W80" s="216"/>
      <c r="Y80" s="216"/>
      <c r="Z80" s="216"/>
      <c r="AA80" s="212"/>
      <c r="AB80" s="216"/>
      <c r="AD80" s="216"/>
      <c r="AE80" s="216"/>
      <c r="AF80" s="212"/>
      <c r="AG80" s="216"/>
      <c r="AH80" s="285"/>
      <c r="AJ80" s="216"/>
      <c r="AK80" s="216"/>
      <c r="AL80" s="212">
        <f t="shared" si="30"/>
        <v>0</v>
      </c>
      <c r="AM80" s="216"/>
      <c r="AN80" s="189"/>
      <c r="AO80" s="216"/>
      <c r="AP80" s="216"/>
      <c r="AQ80" s="212"/>
      <c r="AR80" s="216"/>
      <c r="AT80" s="216"/>
      <c r="AU80" s="216"/>
      <c r="AV80" s="212"/>
      <c r="AW80" s="216"/>
      <c r="AY80" s="216"/>
      <c r="AZ80" s="216"/>
      <c r="BA80" s="212"/>
      <c r="BB80" s="216"/>
      <c r="BD80" s="216"/>
      <c r="BE80" s="216"/>
      <c r="BF80" s="212"/>
      <c r="BG80" s="216"/>
      <c r="BH80" s="285"/>
      <c r="BK80" s="216"/>
      <c r="BL80" s="216"/>
      <c r="BM80" s="212">
        <f t="shared" si="31"/>
        <v>0</v>
      </c>
      <c r="BN80" s="216"/>
      <c r="BO80" s="189"/>
      <c r="BP80" s="216"/>
      <c r="BQ80" s="216"/>
      <c r="BR80" s="212"/>
      <c r="BS80" s="216"/>
      <c r="BU80" s="216"/>
      <c r="BV80" s="216"/>
      <c r="BW80" s="212"/>
      <c r="BX80" s="216"/>
      <c r="BZ80" s="216"/>
      <c r="CA80" s="216"/>
      <c r="CB80" s="212"/>
      <c r="CC80" s="216"/>
      <c r="CE80" s="216"/>
      <c r="CF80" s="216"/>
      <c r="CG80" s="212"/>
      <c r="CH80" s="216"/>
      <c r="CJ80" s="216"/>
      <c r="CK80" s="216"/>
      <c r="CL80" s="212">
        <f t="shared" si="32"/>
        <v>0</v>
      </c>
      <c r="CM80" s="216"/>
      <c r="CO80" s="216"/>
      <c r="CP80" s="216"/>
      <c r="CQ80" s="212"/>
      <c r="CR80" s="216"/>
      <c r="CT80" s="216"/>
      <c r="CU80" s="216"/>
      <c r="CV80" s="212"/>
      <c r="CW80" s="216"/>
      <c r="CY80" s="216"/>
      <c r="CZ80" s="216"/>
      <c r="DA80" s="212"/>
      <c r="DB80" s="216"/>
      <c r="DD80" s="216"/>
      <c r="DE80" s="216"/>
      <c r="DF80" s="212"/>
      <c r="DG80" s="216"/>
      <c r="DI80" s="216"/>
      <c r="DJ80" s="216"/>
      <c r="DK80" s="212">
        <f t="shared" si="28"/>
        <v>0</v>
      </c>
      <c r="DL80" s="216"/>
    </row>
    <row r="81" spans="1:116" hidden="1">
      <c r="A81" s="211"/>
      <c r="B81" s="211"/>
      <c r="D81" s="215"/>
      <c r="E81" s="216"/>
      <c r="F81" s="216"/>
      <c r="G81" s="216"/>
      <c r="H81" s="216"/>
      <c r="I81" s="230"/>
      <c r="J81" s="216"/>
      <c r="K81" s="216"/>
      <c r="L81" s="212">
        <f t="shared" si="29"/>
        <v>0</v>
      </c>
      <c r="M81" s="216"/>
      <c r="O81" s="216"/>
      <c r="P81" s="216"/>
      <c r="Q81" s="212"/>
      <c r="R81" s="216"/>
      <c r="T81" s="216"/>
      <c r="U81" s="216"/>
      <c r="V81" s="212"/>
      <c r="W81" s="216"/>
      <c r="Y81" s="216"/>
      <c r="Z81" s="216"/>
      <c r="AA81" s="212"/>
      <c r="AB81" s="216"/>
      <c r="AD81" s="216"/>
      <c r="AE81" s="216"/>
      <c r="AF81" s="212"/>
      <c r="AG81" s="216"/>
      <c r="AH81" s="285"/>
      <c r="AJ81" s="216"/>
      <c r="AK81" s="216"/>
      <c r="AL81" s="212">
        <f t="shared" si="30"/>
        <v>0</v>
      </c>
      <c r="AM81" s="216"/>
      <c r="AN81" s="189"/>
      <c r="AO81" s="216"/>
      <c r="AP81" s="216"/>
      <c r="AQ81" s="212"/>
      <c r="AR81" s="216"/>
      <c r="AT81" s="216"/>
      <c r="AU81" s="216"/>
      <c r="AV81" s="212"/>
      <c r="AW81" s="216"/>
      <c r="AY81" s="216"/>
      <c r="AZ81" s="216"/>
      <c r="BA81" s="212"/>
      <c r="BB81" s="216"/>
      <c r="BD81" s="216"/>
      <c r="BE81" s="216"/>
      <c r="BF81" s="212"/>
      <c r="BG81" s="216"/>
      <c r="BH81" s="285"/>
      <c r="BK81" s="216"/>
      <c r="BL81" s="216"/>
      <c r="BM81" s="212">
        <f t="shared" si="31"/>
        <v>0</v>
      </c>
      <c r="BN81" s="216"/>
      <c r="BO81" s="189"/>
      <c r="BP81" s="216"/>
      <c r="BQ81" s="216"/>
      <c r="BR81" s="212"/>
      <c r="BS81" s="216"/>
      <c r="BU81" s="216"/>
      <c r="BV81" s="216"/>
      <c r="BW81" s="212"/>
      <c r="BX81" s="216"/>
      <c r="BZ81" s="216"/>
      <c r="CA81" s="216"/>
      <c r="CB81" s="212"/>
      <c r="CC81" s="216"/>
      <c r="CE81" s="216"/>
      <c r="CF81" s="216"/>
      <c r="CG81" s="212"/>
      <c r="CH81" s="216"/>
      <c r="CJ81" s="216"/>
      <c r="CK81" s="216"/>
      <c r="CL81" s="212">
        <f t="shared" si="32"/>
        <v>0</v>
      </c>
      <c r="CM81" s="216"/>
      <c r="CO81" s="216"/>
      <c r="CP81" s="216"/>
      <c r="CQ81" s="212"/>
      <c r="CR81" s="216"/>
      <c r="CT81" s="216"/>
      <c r="CU81" s="216"/>
      <c r="CV81" s="212"/>
      <c r="CW81" s="216"/>
      <c r="CY81" s="216"/>
      <c r="CZ81" s="216"/>
      <c r="DA81" s="212"/>
      <c r="DB81" s="216"/>
      <c r="DD81" s="216"/>
      <c r="DE81" s="216"/>
      <c r="DF81" s="212"/>
      <c r="DG81" s="216"/>
      <c r="DI81" s="216"/>
      <c r="DJ81" s="216"/>
      <c r="DK81" s="212">
        <f t="shared" si="28"/>
        <v>0</v>
      </c>
      <c r="DL81" s="216"/>
    </row>
    <row r="82" spans="1:116" hidden="1">
      <c r="A82" s="211"/>
      <c r="B82" s="211"/>
      <c r="D82" s="215"/>
      <c r="E82" s="216"/>
      <c r="F82" s="216"/>
      <c r="G82" s="216"/>
      <c r="H82" s="216"/>
      <c r="I82" s="230"/>
      <c r="J82" s="216"/>
      <c r="K82" s="216"/>
      <c r="L82" s="212">
        <f t="shared" si="29"/>
        <v>0</v>
      </c>
      <c r="M82" s="216"/>
      <c r="O82" s="216"/>
      <c r="P82" s="216"/>
      <c r="Q82" s="212"/>
      <c r="R82" s="216"/>
      <c r="T82" s="216"/>
      <c r="U82" s="216"/>
      <c r="V82" s="212"/>
      <c r="W82" s="216"/>
      <c r="Y82" s="216"/>
      <c r="Z82" s="216"/>
      <c r="AA82" s="212"/>
      <c r="AB82" s="216"/>
      <c r="AD82" s="216"/>
      <c r="AE82" s="216"/>
      <c r="AF82" s="212"/>
      <c r="AG82" s="216"/>
      <c r="AH82" s="285"/>
      <c r="AJ82" s="216"/>
      <c r="AK82" s="216"/>
      <c r="AL82" s="212">
        <f t="shared" si="30"/>
        <v>0</v>
      </c>
      <c r="AM82" s="216"/>
      <c r="AN82" s="189"/>
      <c r="AO82" s="216"/>
      <c r="AP82" s="216"/>
      <c r="AQ82" s="212"/>
      <c r="AR82" s="216"/>
      <c r="AT82" s="216"/>
      <c r="AU82" s="216"/>
      <c r="AV82" s="212"/>
      <c r="AW82" s="216"/>
      <c r="AY82" s="216"/>
      <c r="AZ82" s="216"/>
      <c r="BA82" s="212"/>
      <c r="BB82" s="216"/>
      <c r="BD82" s="216"/>
      <c r="BE82" s="216"/>
      <c r="BF82" s="212"/>
      <c r="BG82" s="216"/>
      <c r="BH82" s="285"/>
      <c r="BK82" s="216"/>
      <c r="BL82" s="216"/>
      <c r="BM82" s="212">
        <f t="shared" si="31"/>
        <v>0</v>
      </c>
      <c r="BN82" s="216"/>
      <c r="BO82" s="189"/>
      <c r="BP82" s="216"/>
      <c r="BQ82" s="216"/>
      <c r="BR82" s="212"/>
      <c r="BS82" s="216"/>
      <c r="BU82" s="216"/>
      <c r="BV82" s="216"/>
      <c r="BW82" s="212"/>
      <c r="BX82" s="216"/>
      <c r="BZ82" s="216"/>
      <c r="CA82" s="216"/>
      <c r="CB82" s="212"/>
      <c r="CC82" s="216"/>
      <c r="CE82" s="216"/>
      <c r="CF82" s="216"/>
      <c r="CG82" s="212"/>
      <c r="CH82" s="216"/>
      <c r="CJ82" s="216"/>
      <c r="CK82" s="216"/>
      <c r="CL82" s="212">
        <f t="shared" si="32"/>
        <v>0</v>
      </c>
      <c r="CM82" s="216"/>
      <c r="CO82" s="216"/>
      <c r="CP82" s="216"/>
      <c r="CQ82" s="212"/>
      <c r="CR82" s="216"/>
      <c r="CT82" s="216"/>
      <c r="CU82" s="216"/>
      <c r="CV82" s="212"/>
      <c r="CW82" s="216"/>
      <c r="CY82" s="216"/>
      <c r="CZ82" s="216"/>
      <c r="DA82" s="212"/>
      <c r="DB82" s="216"/>
      <c r="DD82" s="216"/>
      <c r="DE82" s="216"/>
      <c r="DF82" s="212"/>
      <c r="DG82" s="216"/>
      <c r="DI82" s="216"/>
      <c r="DJ82" s="216"/>
      <c r="DK82" s="212">
        <f t="shared" si="28"/>
        <v>0</v>
      </c>
      <c r="DL82" s="216"/>
    </row>
    <row r="83" spans="1:116" hidden="1">
      <c r="A83" s="211"/>
      <c r="B83" s="211"/>
      <c r="D83" s="215"/>
      <c r="E83" s="216"/>
      <c r="F83" s="216"/>
      <c r="G83" s="216"/>
      <c r="H83" s="216"/>
      <c r="I83" s="230"/>
      <c r="J83" s="216"/>
      <c r="K83" s="216"/>
      <c r="L83" s="212">
        <f t="shared" si="29"/>
        <v>0</v>
      </c>
      <c r="M83" s="216"/>
      <c r="O83" s="216"/>
      <c r="P83" s="216"/>
      <c r="Q83" s="212"/>
      <c r="R83" s="216"/>
      <c r="T83" s="216"/>
      <c r="U83" s="216"/>
      <c r="V83" s="212"/>
      <c r="W83" s="216"/>
      <c r="Y83" s="216"/>
      <c r="Z83" s="216"/>
      <c r="AA83" s="212"/>
      <c r="AB83" s="216"/>
      <c r="AD83" s="216"/>
      <c r="AE83" s="216"/>
      <c r="AF83" s="212"/>
      <c r="AG83" s="216"/>
      <c r="AH83" s="285"/>
      <c r="AJ83" s="216"/>
      <c r="AK83" s="216"/>
      <c r="AL83" s="212">
        <f t="shared" si="30"/>
        <v>0</v>
      </c>
      <c r="AM83" s="216"/>
      <c r="AN83" s="189"/>
      <c r="AO83" s="216"/>
      <c r="AP83" s="216"/>
      <c r="AQ83" s="212"/>
      <c r="AR83" s="216"/>
      <c r="AT83" s="216"/>
      <c r="AU83" s="216"/>
      <c r="AV83" s="212"/>
      <c r="AW83" s="216"/>
      <c r="AY83" s="216"/>
      <c r="AZ83" s="216"/>
      <c r="BA83" s="212"/>
      <c r="BB83" s="216"/>
      <c r="BD83" s="216"/>
      <c r="BE83" s="216"/>
      <c r="BF83" s="212"/>
      <c r="BG83" s="216"/>
      <c r="BH83" s="285"/>
      <c r="BK83" s="216"/>
      <c r="BL83" s="216"/>
      <c r="BM83" s="212">
        <f t="shared" si="31"/>
        <v>0</v>
      </c>
      <c r="BN83" s="216"/>
      <c r="BO83" s="189"/>
      <c r="BP83" s="216"/>
      <c r="BQ83" s="216"/>
      <c r="BR83" s="212"/>
      <c r="BS83" s="216"/>
      <c r="BU83" s="216"/>
      <c r="BV83" s="216"/>
      <c r="BW83" s="212"/>
      <c r="BX83" s="216"/>
      <c r="BZ83" s="216"/>
      <c r="CA83" s="216"/>
      <c r="CB83" s="212"/>
      <c r="CC83" s="216"/>
      <c r="CE83" s="216"/>
      <c r="CF83" s="216"/>
      <c r="CG83" s="212"/>
      <c r="CH83" s="216"/>
      <c r="CJ83" s="216"/>
      <c r="CK83" s="216"/>
      <c r="CL83" s="212">
        <f t="shared" si="32"/>
        <v>0</v>
      </c>
      <c r="CM83" s="216"/>
      <c r="CO83" s="216"/>
      <c r="CP83" s="216"/>
      <c r="CQ83" s="212"/>
      <c r="CR83" s="216"/>
      <c r="CT83" s="216"/>
      <c r="CU83" s="216"/>
      <c r="CV83" s="212"/>
      <c r="CW83" s="216"/>
      <c r="CY83" s="216"/>
      <c r="CZ83" s="216"/>
      <c r="DA83" s="212"/>
      <c r="DB83" s="216"/>
      <c r="DD83" s="216"/>
      <c r="DE83" s="216"/>
      <c r="DF83" s="212"/>
      <c r="DG83" s="216"/>
      <c r="DI83" s="216"/>
      <c r="DJ83" s="216"/>
      <c r="DK83" s="212">
        <f t="shared" si="28"/>
        <v>0</v>
      </c>
      <c r="DL83" s="216"/>
    </row>
    <row r="84" spans="1:116" hidden="1">
      <c r="A84" s="211"/>
      <c r="B84" s="211"/>
      <c r="D84" s="215"/>
      <c r="E84" s="216"/>
      <c r="F84" s="216"/>
      <c r="G84" s="216"/>
      <c r="H84" s="216"/>
      <c r="I84" s="230"/>
      <c r="J84" s="216"/>
      <c r="K84" s="216"/>
      <c r="L84" s="212">
        <f t="shared" si="29"/>
        <v>0</v>
      </c>
      <c r="M84" s="216"/>
      <c r="O84" s="216"/>
      <c r="P84" s="216"/>
      <c r="Q84" s="212"/>
      <c r="R84" s="216"/>
      <c r="T84" s="216"/>
      <c r="U84" s="216"/>
      <c r="V84" s="212"/>
      <c r="W84" s="216"/>
      <c r="Y84" s="216"/>
      <c r="Z84" s="216"/>
      <c r="AA84" s="212"/>
      <c r="AB84" s="216"/>
      <c r="AD84" s="216"/>
      <c r="AE84" s="216"/>
      <c r="AF84" s="212"/>
      <c r="AG84" s="216"/>
      <c r="AH84" s="285"/>
      <c r="AJ84" s="216"/>
      <c r="AK84" s="216"/>
      <c r="AL84" s="212">
        <f t="shared" si="30"/>
        <v>0</v>
      </c>
      <c r="AM84" s="216"/>
      <c r="AN84" s="189"/>
      <c r="AO84" s="216"/>
      <c r="AP84" s="216"/>
      <c r="AQ84" s="212"/>
      <c r="AR84" s="216"/>
      <c r="AT84" s="216"/>
      <c r="AU84" s="216"/>
      <c r="AV84" s="212"/>
      <c r="AW84" s="216"/>
      <c r="AY84" s="216"/>
      <c r="AZ84" s="216"/>
      <c r="BA84" s="212"/>
      <c r="BB84" s="216"/>
      <c r="BD84" s="216"/>
      <c r="BE84" s="216"/>
      <c r="BF84" s="212"/>
      <c r="BG84" s="216"/>
      <c r="BH84" s="285"/>
      <c r="BK84" s="216"/>
      <c r="BL84" s="216"/>
      <c r="BM84" s="212">
        <f t="shared" si="31"/>
        <v>0</v>
      </c>
      <c r="BN84" s="216"/>
      <c r="BO84" s="189"/>
      <c r="BP84" s="216"/>
      <c r="BQ84" s="216"/>
      <c r="BR84" s="212"/>
      <c r="BS84" s="216"/>
      <c r="BU84" s="216"/>
      <c r="BV84" s="216"/>
      <c r="BW84" s="212"/>
      <c r="BX84" s="216"/>
      <c r="BZ84" s="216"/>
      <c r="CA84" s="216"/>
      <c r="CB84" s="212"/>
      <c r="CC84" s="216"/>
      <c r="CE84" s="216"/>
      <c r="CF84" s="216"/>
      <c r="CG84" s="212"/>
      <c r="CH84" s="216"/>
      <c r="CJ84" s="216"/>
      <c r="CK84" s="216"/>
      <c r="CL84" s="212">
        <f t="shared" si="32"/>
        <v>0</v>
      </c>
      <c r="CM84" s="216"/>
      <c r="CO84" s="216"/>
      <c r="CP84" s="216"/>
      <c r="CQ84" s="212"/>
      <c r="CR84" s="216"/>
      <c r="CT84" s="216"/>
      <c r="CU84" s="216"/>
      <c r="CV84" s="212"/>
      <c r="CW84" s="216"/>
      <c r="CY84" s="216"/>
      <c r="CZ84" s="216"/>
      <c r="DA84" s="212"/>
      <c r="DB84" s="216"/>
      <c r="DD84" s="216"/>
      <c r="DE84" s="216"/>
      <c r="DF84" s="212"/>
      <c r="DG84" s="216"/>
      <c r="DI84" s="216"/>
      <c r="DJ84" s="216"/>
      <c r="DK84" s="212">
        <f t="shared" si="28"/>
        <v>0</v>
      </c>
      <c r="DL84" s="216"/>
    </row>
    <row r="85" spans="1:116" hidden="1">
      <c r="A85" s="211"/>
      <c r="B85" s="211"/>
      <c r="D85" s="215"/>
      <c r="E85" s="216"/>
      <c r="F85" s="216"/>
      <c r="G85" s="216"/>
      <c r="H85" s="216"/>
      <c r="I85" s="230"/>
      <c r="J85" s="216"/>
      <c r="K85" s="216"/>
      <c r="L85" s="212">
        <f t="shared" si="29"/>
        <v>0</v>
      </c>
      <c r="M85" s="216"/>
      <c r="O85" s="216"/>
      <c r="P85" s="216"/>
      <c r="Q85" s="212"/>
      <c r="R85" s="216"/>
      <c r="T85" s="216"/>
      <c r="U85" s="216"/>
      <c r="V85" s="212"/>
      <c r="W85" s="216"/>
      <c r="Y85" s="216"/>
      <c r="Z85" s="216"/>
      <c r="AA85" s="212"/>
      <c r="AB85" s="216"/>
      <c r="AD85" s="216"/>
      <c r="AE85" s="216"/>
      <c r="AF85" s="212"/>
      <c r="AG85" s="216"/>
      <c r="AH85" s="285"/>
      <c r="AJ85" s="216"/>
      <c r="AK85" s="216"/>
      <c r="AL85" s="212">
        <f t="shared" si="30"/>
        <v>0</v>
      </c>
      <c r="AM85" s="216"/>
      <c r="AN85" s="189"/>
      <c r="AO85" s="216"/>
      <c r="AP85" s="216"/>
      <c r="AQ85" s="212"/>
      <c r="AR85" s="216"/>
      <c r="AT85" s="216"/>
      <c r="AU85" s="216"/>
      <c r="AV85" s="212"/>
      <c r="AW85" s="216"/>
      <c r="AY85" s="216"/>
      <c r="AZ85" s="216"/>
      <c r="BA85" s="212"/>
      <c r="BB85" s="216"/>
      <c r="BD85" s="216"/>
      <c r="BE85" s="216"/>
      <c r="BF85" s="212"/>
      <c r="BG85" s="216"/>
      <c r="BH85" s="285"/>
      <c r="BK85" s="216"/>
      <c r="BL85" s="216"/>
      <c r="BM85" s="212">
        <f t="shared" si="31"/>
        <v>0</v>
      </c>
      <c r="BN85" s="216"/>
      <c r="BO85" s="189"/>
      <c r="BP85" s="216"/>
      <c r="BQ85" s="216"/>
      <c r="BR85" s="212"/>
      <c r="BS85" s="216"/>
      <c r="BU85" s="216"/>
      <c r="BV85" s="216"/>
      <c r="BW85" s="212"/>
      <c r="BX85" s="216"/>
      <c r="BZ85" s="216"/>
      <c r="CA85" s="216"/>
      <c r="CB85" s="212"/>
      <c r="CC85" s="216"/>
      <c r="CE85" s="216"/>
      <c r="CF85" s="216"/>
      <c r="CG85" s="212"/>
      <c r="CH85" s="216"/>
      <c r="CJ85" s="216"/>
      <c r="CK85" s="216"/>
      <c r="CL85" s="212">
        <f t="shared" si="32"/>
        <v>0</v>
      </c>
      <c r="CM85" s="216"/>
      <c r="CO85" s="216"/>
      <c r="CP85" s="216"/>
      <c r="CQ85" s="212"/>
      <c r="CR85" s="216"/>
      <c r="CT85" s="216"/>
      <c r="CU85" s="216"/>
      <c r="CV85" s="212"/>
      <c r="CW85" s="216"/>
      <c r="CY85" s="216"/>
      <c r="CZ85" s="216"/>
      <c r="DA85" s="212"/>
      <c r="DB85" s="216"/>
      <c r="DD85" s="216"/>
      <c r="DE85" s="216"/>
      <c r="DF85" s="212"/>
      <c r="DG85" s="216"/>
      <c r="DI85" s="216"/>
      <c r="DJ85" s="216"/>
      <c r="DK85" s="212">
        <f t="shared" si="28"/>
        <v>0</v>
      </c>
      <c r="DL85" s="216"/>
    </row>
    <row r="86" spans="1:116" hidden="1">
      <c r="A86" s="211"/>
      <c r="B86" s="211"/>
      <c r="D86" s="215"/>
      <c r="E86" s="216"/>
      <c r="F86" s="216"/>
      <c r="G86" s="216"/>
      <c r="H86" s="216"/>
      <c r="I86" s="230"/>
      <c r="J86" s="216"/>
      <c r="K86" s="216"/>
      <c r="L86" s="212">
        <f t="shared" si="29"/>
        <v>0</v>
      </c>
      <c r="M86" s="216"/>
      <c r="O86" s="216"/>
      <c r="P86" s="216"/>
      <c r="Q86" s="212"/>
      <c r="R86" s="216"/>
      <c r="T86" s="216"/>
      <c r="U86" s="216"/>
      <c r="V86" s="212"/>
      <c r="W86" s="216"/>
      <c r="Y86" s="216"/>
      <c r="Z86" s="216"/>
      <c r="AA86" s="212"/>
      <c r="AB86" s="216"/>
      <c r="AD86" s="216"/>
      <c r="AE86" s="216"/>
      <c r="AF86" s="212"/>
      <c r="AG86" s="216"/>
      <c r="AH86" s="285"/>
      <c r="AJ86" s="216"/>
      <c r="AK86" s="216"/>
      <c r="AL86" s="212">
        <f t="shared" si="30"/>
        <v>0</v>
      </c>
      <c r="AM86" s="216"/>
      <c r="AN86" s="189"/>
      <c r="AO86" s="216"/>
      <c r="AP86" s="216"/>
      <c r="AQ86" s="212"/>
      <c r="AR86" s="216"/>
      <c r="AT86" s="216"/>
      <c r="AU86" s="216"/>
      <c r="AV86" s="212"/>
      <c r="AW86" s="216"/>
      <c r="AY86" s="216"/>
      <c r="AZ86" s="216"/>
      <c r="BA86" s="212"/>
      <c r="BB86" s="216"/>
      <c r="BD86" s="216"/>
      <c r="BE86" s="216"/>
      <c r="BF86" s="212"/>
      <c r="BG86" s="216"/>
      <c r="BH86" s="285"/>
      <c r="BK86" s="216"/>
      <c r="BL86" s="216"/>
      <c r="BM86" s="212">
        <f t="shared" si="31"/>
        <v>0</v>
      </c>
      <c r="BN86" s="216"/>
      <c r="BO86" s="189"/>
      <c r="BP86" s="216"/>
      <c r="BQ86" s="216"/>
      <c r="BR86" s="212"/>
      <c r="BS86" s="216"/>
      <c r="BU86" s="216"/>
      <c r="BV86" s="216"/>
      <c r="BW86" s="212"/>
      <c r="BX86" s="216"/>
      <c r="BZ86" s="216"/>
      <c r="CA86" s="216"/>
      <c r="CB86" s="212"/>
      <c r="CC86" s="216"/>
      <c r="CE86" s="216"/>
      <c r="CF86" s="216"/>
      <c r="CG86" s="212"/>
      <c r="CH86" s="216"/>
      <c r="CJ86" s="216"/>
      <c r="CK86" s="216"/>
      <c r="CL86" s="212">
        <f t="shared" si="32"/>
        <v>0</v>
      </c>
      <c r="CM86" s="216"/>
      <c r="CO86" s="216"/>
      <c r="CP86" s="216"/>
      <c r="CQ86" s="212"/>
      <c r="CR86" s="216"/>
      <c r="CT86" s="216"/>
      <c r="CU86" s="216"/>
      <c r="CV86" s="212"/>
      <c r="CW86" s="216"/>
      <c r="CY86" s="216"/>
      <c r="CZ86" s="216"/>
      <c r="DA86" s="212"/>
      <c r="DB86" s="216"/>
      <c r="DD86" s="216"/>
      <c r="DE86" s="216"/>
      <c r="DF86" s="212"/>
      <c r="DG86" s="216"/>
      <c r="DI86" s="216"/>
      <c r="DJ86" s="216"/>
      <c r="DK86" s="212">
        <f t="shared" si="28"/>
        <v>0</v>
      </c>
      <c r="DL86" s="216"/>
    </row>
    <row r="87" spans="1:116" hidden="1">
      <c r="A87" s="211"/>
      <c r="B87" s="211"/>
      <c r="D87" s="215"/>
      <c r="E87" s="216"/>
      <c r="F87" s="216"/>
      <c r="G87" s="216"/>
      <c r="H87" s="216"/>
      <c r="I87" s="230"/>
      <c r="J87" s="216"/>
      <c r="K87" s="216"/>
      <c r="L87" s="212">
        <f t="shared" si="29"/>
        <v>0</v>
      </c>
      <c r="M87" s="216"/>
      <c r="O87" s="216"/>
      <c r="P87" s="216"/>
      <c r="Q87" s="212"/>
      <c r="R87" s="216"/>
      <c r="T87" s="216"/>
      <c r="U87" s="216"/>
      <c r="V87" s="212"/>
      <c r="W87" s="216"/>
      <c r="Y87" s="216"/>
      <c r="Z87" s="216"/>
      <c r="AA87" s="212"/>
      <c r="AB87" s="216"/>
      <c r="AD87" s="216"/>
      <c r="AE87" s="216"/>
      <c r="AF87" s="212"/>
      <c r="AG87" s="216"/>
      <c r="AH87" s="285"/>
      <c r="AJ87" s="216"/>
      <c r="AK87" s="216"/>
      <c r="AL87" s="212">
        <f t="shared" si="30"/>
        <v>0</v>
      </c>
      <c r="AM87" s="216"/>
      <c r="AN87" s="189"/>
      <c r="AO87" s="216"/>
      <c r="AP87" s="216"/>
      <c r="AQ87" s="212"/>
      <c r="AR87" s="216"/>
      <c r="AT87" s="216"/>
      <c r="AU87" s="216"/>
      <c r="AV87" s="212"/>
      <c r="AW87" s="216"/>
      <c r="AY87" s="216"/>
      <c r="AZ87" s="216"/>
      <c r="BA87" s="212"/>
      <c r="BB87" s="216"/>
      <c r="BD87" s="216"/>
      <c r="BE87" s="216"/>
      <c r="BF87" s="212"/>
      <c r="BG87" s="216"/>
      <c r="BH87" s="285"/>
      <c r="BK87" s="216"/>
      <c r="BL87" s="216"/>
      <c r="BM87" s="212">
        <f t="shared" si="31"/>
        <v>0</v>
      </c>
      <c r="BN87" s="216"/>
      <c r="BO87" s="189"/>
      <c r="BP87" s="216"/>
      <c r="BQ87" s="216"/>
      <c r="BR87" s="212"/>
      <c r="BS87" s="216"/>
      <c r="BU87" s="216"/>
      <c r="BV87" s="216"/>
      <c r="BW87" s="212"/>
      <c r="BX87" s="216"/>
      <c r="BZ87" s="216"/>
      <c r="CA87" s="216"/>
      <c r="CB87" s="212"/>
      <c r="CC87" s="216"/>
      <c r="CE87" s="216"/>
      <c r="CF87" s="216"/>
      <c r="CG87" s="212"/>
      <c r="CH87" s="216"/>
      <c r="CJ87" s="314"/>
      <c r="CK87" s="314"/>
      <c r="CL87" s="212">
        <f t="shared" si="32"/>
        <v>0</v>
      </c>
      <c r="CM87" s="314"/>
      <c r="CO87" s="216"/>
      <c r="CP87" s="216"/>
      <c r="CQ87" s="212"/>
      <c r="CR87" s="216"/>
      <c r="CT87" s="216"/>
      <c r="CU87" s="216"/>
      <c r="CV87" s="212"/>
      <c r="CW87" s="216"/>
      <c r="CY87" s="216"/>
      <c r="CZ87" s="216"/>
      <c r="DA87" s="212"/>
      <c r="DB87" s="216"/>
      <c r="DD87" s="216"/>
      <c r="DE87" s="216"/>
      <c r="DF87" s="212"/>
      <c r="DG87" s="216"/>
      <c r="DI87" s="314"/>
      <c r="DJ87" s="314"/>
      <c r="DK87" s="212">
        <f t="shared" si="28"/>
        <v>0</v>
      </c>
      <c r="DL87" s="314"/>
    </row>
    <row r="88" spans="1:116" s="189" customFormat="1">
      <c r="D88" s="198"/>
      <c r="J88" s="230"/>
      <c r="K88" s="230"/>
      <c r="L88" s="230"/>
      <c r="M88" s="230"/>
      <c r="O88" s="230"/>
      <c r="P88" s="230"/>
      <c r="Q88" s="230"/>
      <c r="R88" s="230"/>
      <c r="T88" s="230"/>
      <c r="U88" s="230"/>
      <c r="V88" s="230"/>
      <c r="W88" s="230"/>
      <c r="Y88" s="230"/>
      <c r="Z88" s="230"/>
      <c r="AA88" s="230"/>
      <c r="AB88" s="230"/>
      <c r="AD88" s="230"/>
      <c r="AE88" s="230"/>
      <c r="AF88" s="230"/>
      <c r="AG88" s="230"/>
      <c r="AH88" s="230"/>
      <c r="AJ88" s="230"/>
      <c r="AK88" s="230"/>
      <c r="AL88" s="230"/>
      <c r="AM88" s="230"/>
      <c r="AO88" s="230"/>
      <c r="AP88" s="230"/>
      <c r="AQ88" s="230"/>
      <c r="AR88" s="230"/>
      <c r="AT88" s="230"/>
      <c r="AU88" s="230"/>
      <c r="AV88" s="230"/>
      <c r="AW88" s="230"/>
      <c r="AY88" s="230"/>
      <c r="AZ88" s="230"/>
      <c r="BA88" s="230"/>
      <c r="BB88" s="230"/>
      <c r="BD88" s="230"/>
      <c r="BE88" s="230"/>
      <c r="BF88" s="230"/>
      <c r="BG88" s="230"/>
      <c r="BH88" s="230"/>
      <c r="BK88" s="230"/>
      <c r="BL88" s="230"/>
      <c r="BM88" s="230"/>
      <c r="BN88" s="230"/>
      <c r="BP88" s="230"/>
      <c r="BQ88" s="230"/>
      <c r="BR88" s="230"/>
      <c r="BS88" s="230"/>
      <c r="BU88" s="230"/>
      <c r="BV88" s="230"/>
      <c r="BW88" s="230"/>
      <c r="BX88" s="230"/>
      <c r="BZ88" s="230"/>
      <c r="CA88" s="230"/>
      <c r="CB88" s="230"/>
      <c r="CC88" s="230"/>
      <c r="CE88" s="230"/>
      <c r="CF88" s="230"/>
      <c r="CG88" s="230"/>
      <c r="CH88" s="230"/>
      <c r="CJ88" s="230"/>
      <c r="CK88" s="230"/>
      <c r="CL88" s="230"/>
      <c r="CM88" s="230"/>
      <c r="CO88" s="230"/>
      <c r="CP88" s="230"/>
      <c r="CQ88" s="230"/>
      <c r="CR88" s="230"/>
      <c r="CT88" s="230"/>
      <c r="CU88" s="230"/>
      <c r="CV88" s="230"/>
      <c r="CW88" s="230"/>
      <c r="CY88" s="230"/>
      <c r="CZ88" s="230"/>
      <c r="DA88" s="230"/>
      <c r="DB88" s="230"/>
      <c r="DD88" s="230"/>
      <c r="DE88" s="230"/>
      <c r="DF88" s="230"/>
      <c r="DG88" s="230"/>
      <c r="DI88" s="230"/>
      <c r="DJ88" s="230"/>
      <c r="DK88" s="230"/>
      <c r="DL88" s="230"/>
    </row>
    <row r="89" spans="1:116" s="228" customFormat="1">
      <c r="A89" s="199" t="s">
        <v>188</v>
      </c>
      <c r="B89" s="200" t="s">
        <v>54</v>
      </c>
      <c r="C89" s="296"/>
      <c r="D89" s="217"/>
      <c r="E89" s="218"/>
      <c r="F89" s="218"/>
      <c r="G89" s="218"/>
      <c r="H89" s="218"/>
      <c r="I89" s="201"/>
      <c r="J89" s="218"/>
      <c r="K89" s="218"/>
      <c r="L89" s="218"/>
      <c r="M89" s="218"/>
      <c r="N89" s="201"/>
      <c r="O89" s="218"/>
      <c r="P89" s="218"/>
      <c r="Q89" s="218"/>
      <c r="R89" s="218"/>
      <c r="S89" s="201"/>
      <c r="T89" s="218"/>
      <c r="U89" s="218"/>
      <c r="V89" s="218"/>
      <c r="W89" s="218"/>
      <c r="X89" s="201"/>
      <c r="Y89" s="218"/>
      <c r="Z89" s="218"/>
      <c r="AA89" s="218"/>
      <c r="AB89" s="218"/>
      <c r="AD89" s="218"/>
      <c r="AE89" s="218"/>
      <c r="AF89" s="218"/>
      <c r="AG89" s="218"/>
      <c r="AH89" s="218"/>
      <c r="AJ89" s="218"/>
      <c r="AK89" s="218"/>
      <c r="AL89" s="218"/>
      <c r="AM89" s="218"/>
      <c r="AN89" s="201"/>
      <c r="AO89" s="218"/>
      <c r="AP89" s="218"/>
      <c r="AQ89" s="218"/>
      <c r="AR89" s="218"/>
      <c r="AS89" s="201"/>
      <c r="AT89" s="218"/>
      <c r="AU89" s="218"/>
      <c r="AV89" s="218"/>
      <c r="AW89" s="218"/>
      <c r="AX89" s="201"/>
      <c r="AY89" s="218"/>
      <c r="AZ89" s="218"/>
      <c r="BA89" s="218"/>
      <c r="BB89" s="218"/>
      <c r="BD89" s="218"/>
      <c r="BE89" s="218"/>
      <c r="BF89" s="218"/>
      <c r="BG89" s="218"/>
      <c r="BH89" s="218"/>
      <c r="BK89" s="218"/>
      <c r="BL89" s="218"/>
      <c r="BM89" s="218"/>
      <c r="BN89" s="218"/>
      <c r="BO89" s="201"/>
      <c r="BP89" s="218"/>
      <c r="BQ89" s="218"/>
      <c r="BR89" s="218"/>
      <c r="BS89" s="218"/>
      <c r="BT89" s="201"/>
      <c r="BU89" s="218"/>
      <c r="BV89" s="218"/>
      <c r="BW89" s="218"/>
      <c r="BX89" s="218"/>
      <c r="BY89" s="201"/>
      <c r="BZ89" s="218"/>
      <c r="CA89" s="218"/>
      <c r="CB89" s="218"/>
      <c r="CC89" s="218"/>
      <c r="CE89" s="218"/>
      <c r="CF89" s="218"/>
      <c r="CG89" s="218"/>
      <c r="CH89" s="218"/>
      <c r="CJ89" s="218"/>
      <c r="CK89" s="218"/>
      <c r="CL89" s="218"/>
      <c r="CM89" s="218"/>
      <c r="CO89" s="218"/>
      <c r="CP89" s="218"/>
      <c r="CQ89" s="218"/>
      <c r="CR89" s="218"/>
      <c r="CS89" s="201"/>
      <c r="CT89" s="218"/>
      <c r="CU89" s="218"/>
      <c r="CV89" s="218"/>
      <c r="CW89" s="218"/>
      <c r="CX89" s="201"/>
      <c r="CY89" s="218"/>
      <c r="CZ89" s="218"/>
      <c r="DA89" s="218"/>
      <c r="DB89" s="218"/>
      <c r="DD89" s="218"/>
      <c r="DE89" s="218"/>
      <c r="DF89" s="218"/>
      <c r="DG89" s="218"/>
      <c r="DI89" s="218"/>
      <c r="DJ89" s="218"/>
      <c r="DK89" s="218"/>
      <c r="DL89" s="218"/>
    </row>
    <row r="90" spans="1:116">
      <c r="A90" s="211" t="s">
        <v>189</v>
      </c>
      <c r="B90" s="417"/>
      <c r="C90" s="211"/>
      <c r="D90" s="419"/>
      <c r="E90" s="211"/>
      <c r="F90" s="211"/>
      <c r="G90" s="211"/>
      <c r="H90" s="211"/>
      <c r="J90" s="212">
        <f t="shared" si="2"/>
        <v>20</v>
      </c>
      <c r="K90" s="212">
        <f>SUM(P90,U90,Z90,AE90)</f>
        <v>0</v>
      </c>
      <c r="L90" s="216"/>
      <c r="M90" s="212">
        <f t="shared" si="3"/>
        <v>0</v>
      </c>
      <c r="O90" s="212">
        <v>20</v>
      </c>
      <c r="P90" s="212"/>
      <c r="Q90" s="216"/>
      <c r="R90" s="212"/>
      <c r="T90" s="212"/>
      <c r="U90" s="212"/>
      <c r="V90" s="216"/>
      <c r="W90" s="212"/>
      <c r="Y90" s="212"/>
      <c r="Z90" s="212"/>
      <c r="AA90" s="216"/>
      <c r="AB90" s="212"/>
      <c r="AD90" s="212"/>
      <c r="AE90" s="212"/>
      <c r="AF90" s="216"/>
      <c r="AG90" s="420"/>
      <c r="AH90" s="212"/>
      <c r="AJ90" s="212">
        <f t="shared" ref="AJ90:AJ93" si="33">SUM(AO90,AT90,AY90,BD90)</f>
        <v>0</v>
      </c>
      <c r="AK90" s="212">
        <f>SUM(AP90,AU90,AZ90,BE90)</f>
        <v>0</v>
      </c>
      <c r="AL90" s="216"/>
      <c r="AM90" s="212">
        <f t="shared" ref="AM90:AM92" si="34">SUM(AR90,AW90,BB90,BG90)</f>
        <v>0</v>
      </c>
      <c r="AN90" s="189"/>
      <c r="AO90" s="212"/>
      <c r="AP90" s="212"/>
      <c r="AQ90" s="216"/>
      <c r="AR90" s="212"/>
      <c r="AT90" s="212"/>
      <c r="AU90" s="212"/>
      <c r="AV90" s="216"/>
      <c r="AW90" s="212"/>
      <c r="AY90" s="212"/>
      <c r="AZ90" s="212"/>
      <c r="BA90" s="216"/>
      <c r="BB90" s="212"/>
      <c r="BD90" s="212"/>
      <c r="BE90" s="212"/>
      <c r="BF90" s="216"/>
      <c r="BG90" s="420"/>
      <c r="BH90" s="212"/>
      <c r="BK90" s="212">
        <f t="shared" ref="BK90:BK92" si="35">SUM(BP90,BU90,BZ90,CE90)</f>
        <v>0</v>
      </c>
      <c r="BL90" s="212">
        <f>SUM(BQ90,BV90,CA90,CF90)</f>
        <v>0</v>
      </c>
      <c r="BM90" s="216"/>
      <c r="BN90" s="212">
        <f t="shared" ref="BN90:BN92" si="36">SUM(BS90,BX90,CC90,CH90)</f>
        <v>0</v>
      </c>
      <c r="BO90" s="189"/>
      <c r="BP90" s="212"/>
      <c r="BQ90" s="212"/>
      <c r="BR90" s="216"/>
      <c r="BS90" s="212"/>
      <c r="BU90" s="212"/>
      <c r="BV90" s="212"/>
      <c r="BW90" s="216"/>
      <c r="BX90" s="212"/>
      <c r="BZ90" s="212"/>
      <c r="CA90" s="212"/>
      <c r="CB90" s="216"/>
      <c r="CC90" s="212"/>
      <c r="CE90" s="212"/>
      <c r="CF90" s="212"/>
      <c r="CG90" s="216"/>
      <c r="CH90" s="212"/>
      <c r="CJ90" s="212">
        <f>SUM(CO90,CT90,CY90,DD90)</f>
        <v>0</v>
      </c>
      <c r="CK90" s="212">
        <f>SUM(CP90,CU90,CZ90,DE90)</f>
        <v>0</v>
      </c>
      <c r="CL90" s="216"/>
      <c r="CM90" s="212">
        <f>SUM(CR90,CW90,DB90,DG90)</f>
        <v>0</v>
      </c>
      <c r="CO90" s="212"/>
      <c r="CP90" s="212"/>
      <c r="CQ90" s="216"/>
      <c r="CR90" s="212"/>
      <c r="CT90" s="212"/>
      <c r="CU90" s="212"/>
      <c r="CV90" s="216"/>
      <c r="CW90" s="212"/>
      <c r="CY90" s="212"/>
      <c r="CZ90" s="212"/>
      <c r="DA90" s="216"/>
      <c r="DB90" s="212"/>
      <c r="DD90" s="212"/>
      <c r="DE90" s="212"/>
      <c r="DF90" s="216"/>
      <c r="DG90" s="212"/>
      <c r="DI90" s="212">
        <f t="shared" ref="DI90:DJ93" si="37">SUM(J90,AJ90,BK90,CJ90)</f>
        <v>20</v>
      </c>
      <c r="DJ90" s="212">
        <f t="shared" si="37"/>
        <v>0</v>
      </c>
      <c r="DK90" s="216"/>
      <c r="DL90" s="212">
        <f>SUM(M90,AM90,BN90,CM90)</f>
        <v>0</v>
      </c>
    </row>
    <row r="91" spans="1:116">
      <c r="A91" s="211" t="s">
        <v>190</v>
      </c>
      <c r="B91" s="421" t="s">
        <v>191</v>
      </c>
      <c r="C91" s="294" t="s">
        <v>192</v>
      </c>
      <c r="D91" s="419"/>
      <c r="E91" s="211"/>
      <c r="F91" s="211"/>
      <c r="G91" s="211"/>
      <c r="H91" s="211"/>
      <c r="J91" s="212">
        <f t="shared" ref="J91:J93" si="38">SUM(O91,T91,Y91,AD91)</f>
        <v>45</v>
      </c>
      <c r="K91" s="212">
        <f t="shared" ref="K91:K92" si="39">SUM(P91,U91,Z91,AE91)</f>
        <v>0</v>
      </c>
      <c r="L91" s="216"/>
      <c r="M91" s="212">
        <f t="shared" ref="M91:M96" si="40">SUM(R91,W91,AB91,AG91)</f>
        <v>0</v>
      </c>
      <c r="O91" s="212">
        <v>22</v>
      </c>
      <c r="P91" s="212"/>
      <c r="Q91" s="216"/>
      <c r="R91" s="212"/>
      <c r="T91" s="212">
        <v>12</v>
      </c>
      <c r="U91" s="212"/>
      <c r="V91" s="216"/>
      <c r="W91" s="212"/>
      <c r="Y91" s="212">
        <v>11</v>
      </c>
      <c r="Z91" s="212"/>
      <c r="AA91" s="216"/>
      <c r="AB91" s="212"/>
      <c r="AD91" s="212"/>
      <c r="AE91" s="212"/>
      <c r="AF91" s="216"/>
      <c r="AG91" s="420"/>
      <c r="AH91" s="231" t="s">
        <v>141</v>
      </c>
      <c r="AJ91" s="212">
        <f t="shared" si="33"/>
        <v>29</v>
      </c>
      <c r="AK91" s="212">
        <f t="shared" ref="AK91:AK92" si="41">SUM(AP91,AU91,AZ91,BE91)</f>
        <v>0</v>
      </c>
      <c r="AL91" s="216"/>
      <c r="AM91" s="212">
        <f t="shared" si="34"/>
        <v>0</v>
      </c>
      <c r="AN91" s="189"/>
      <c r="AO91" s="212">
        <v>11</v>
      </c>
      <c r="AP91" s="212"/>
      <c r="AQ91" s="216"/>
      <c r="AR91" s="212"/>
      <c r="AT91" s="212">
        <v>12</v>
      </c>
      <c r="AU91" s="212"/>
      <c r="AV91" s="216"/>
      <c r="AW91" s="212"/>
      <c r="AY91" s="212">
        <v>6</v>
      </c>
      <c r="AZ91" s="212"/>
      <c r="BA91" s="216"/>
      <c r="BB91" s="212"/>
      <c r="BD91" s="212"/>
      <c r="BE91" s="212"/>
      <c r="BF91" s="216"/>
      <c r="BG91" s="420"/>
      <c r="BH91" s="212"/>
      <c r="BK91" s="212">
        <f t="shared" si="35"/>
        <v>0</v>
      </c>
      <c r="BL91" s="212">
        <f t="shared" ref="BL91:BL92" si="42">SUM(BQ91,BV91,CA91,CF91)</f>
        <v>0</v>
      </c>
      <c r="BM91" s="216"/>
      <c r="BN91" s="212">
        <f t="shared" si="36"/>
        <v>0</v>
      </c>
      <c r="BO91" s="189"/>
      <c r="BP91" s="212"/>
      <c r="BQ91" s="212"/>
      <c r="BR91" s="216"/>
      <c r="BS91" s="212"/>
      <c r="BU91" s="212"/>
      <c r="BV91" s="212"/>
      <c r="BW91" s="216"/>
      <c r="BX91" s="212"/>
      <c r="BZ91" s="212"/>
      <c r="CA91" s="212"/>
      <c r="CB91" s="216"/>
      <c r="CC91" s="212"/>
      <c r="CE91" s="212"/>
      <c r="CF91" s="212"/>
      <c r="CG91" s="216"/>
      <c r="CH91" s="212"/>
      <c r="CJ91" s="212">
        <f t="shared" ref="CJ91:CJ92" si="43">SUM(CO91,CT91,CY91,DD91)</f>
        <v>0</v>
      </c>
      <c r="CK91" s="212">
        <f t="shared" ref="CK91:CK92" si="44">SUM(CP91,CU91,CZ91,DE91)</f>
        <v>0</v>
      </c>
      <c r="CL91" s="216"/>
      <c r="CM91" s="212">
        <f t="shared" ref="CM91:CM92" si="45">SUM(CR91,CW91,DB91,DG91)</f>
        <v>0</v>
      </c>
      <c r="CO91" s="212"/>
      <c r="CP91" s="212"/>
      <c r="CQ91" s="216"/>
      <c r="CR91" s="212"/>
      <c r="CT91" s="212"/>
      <c r="CU91" s="212"/>
      <c r="CV91" s="216"/>
      <c r="CW91" s="212"/>
      <c r="CY91" s="212"/>
      <c r="CZ91" s="212"/>
      <c r="DA91" s="216"/>
      <c r="DB91" s="212"/>
      <c r="DD91" s="212"/>
      <c r="DE91" s="212"/>
      <c r="DF91" s="216"/>
      <c r="DG91" s="212"/>
      <c r="DI91" s="212">
        <f t="shared" si="37"/>
        <v>74</v>
      </c>
      <c r="DJ91" s="212">
        <f t="shared" si="37"/>
        <v>0</v>
      </c>
      <c r="DK91" s="216"/>
      <c r="DL91" s="212">
        <f>SUM(M91,AM91,BN91,CM91)</f>
        <v>0</v>
      </c>
    </row>
    <row r="92" spans="1:116">
      <c r="A92" s="211" t="s">
        <v>193</v>
      </c>
      <c r="B92" s="417"/>
      <c r="C92" s="211"/>
      <c r="D92" s="419"/>
      <c r="E92" s="211"/>
      <c r="F92" s="211"/>
      <c r="G92" s="211"/>
      <c r="H92" s="211"/>
      <c r="J92" s="212">
        <v>3</v>
      </c>
      <c r="K92" s="212">
        <f t="shared" si="39"/>
        <v>0</v>
      </c>
      <c r="L92" s="216"/>
      <c r="M92" s="212">
        <f t="shared" si="40"/>
        <v>0</v>
      </c>
      <c r="O92" s="212"/>
      <c r="P92" s="212"/>
      <c r="Q92" s="216"/>
      <c r="R92" s="212"/>
      <c r="T92" s="212"/>
      <c r="U92" s="212"/>
      <c r="V92" s="216"/>
      <c r="W92" s="212"/>
      <c r="Y92" s="212"/>
      <c r="Z92" s="212"/>
      <c r="AA92" s="216"/>
      <c r="AB92" s="212"/>
      <c r="AD92" s="212"/>
      <c r="AE92" s="212"/>
      <c r="AF92" s="216"/>
      <c r="AG92" s="420"/>
      <c r="AH92" s="212" t="s">
        <v>141</v>
      </c>
      <c r="AJ92" s="212">
        <v>3</v>
      </c>
      <c r="AK92" s="212">
        <f t="shared" si="41"/>
        <v>0</v>
      </c>
      <c r="AL92" s="216"/>
      <c r="AM92" s="212">
        <f t="shared" si="34"/>
        <v>0</v>
      </c>
      <c r="AN92" s="189"/>
      <c r="AO92" s="212"/>
      <c r="AP92" s="212"/>
      <c r="AQ92" s="216"/>
      <c r="AR92" s="212"/>
      <c r="AT92" s="212"/>
      <c r="AU92" s="212"/>
      <c r="AV92" s="216"/>
      <c r="AW92" s="212"/>
      <c r="AY92" s="212"/>
      <c r="AZ92" s="212"/>
      <c r="BA92" s="216"/>
      <c r="BB92" s="212"/>
      <c r="BD92" s="212"/>
      <c r="BE92" s="212"/>
      <c r="BF92" s="216"/>
      <c r="BG92" s="420"/>
      <c r="BH92" s="212"/>
      <c r="BK92" s="212">
        <f t="shared" si="35"/>
        <v>0</v>
      </c>
      <c r="BL92" s="212">
        <f t="shared" si="42"/>
        <v>0</v>
      </c>
      <c r="BM92" s="216"/>
      <c r="BN92" s="212">
        <f t="shared" si="36"/>
        <v>0</v>
      </c>
      <c r="BO92" s="189"/>
      <c r="BP92" s="212"/>
      <c r="BQ92" s="212"/>
      <c r="BR92" s="216"/>
      <c r="BS92" s="212"/>
      <c r="BU92" s="212"/>
      <c r="BV92" s="212"/>
      <c r="BW92" s="216"/>
      <c r="BX92" s="212"/>
      <c r="BZ92" s="212"/>
      <c r="CA92" s="212"/>
      <c r="CB92" s="216"/>
      <c r="CC92" s="212"/>
      <c r="CE92" s="212"/>
      <c r="CF92" s="212"/>
      <c r="CG92" s="216"/>
      <c r="CH92" s="212"/>
      <c r="CJ92" s="212">
        <f t="shared" si="43"/>
        <v>0</v>
      </c>
      <c r="CK92" s="212">
        <f t="shared" si="44"/>
        <v>0</v>
      </c>
      <c r="CL92" s="216"/>
      <c r="CM92" s="212">
        <f t="shared" si="45"/>
        <v>0</v>
      </c>
      <c r="CO92" s="212"/>
      <c r="CP92" s="212"/>
      <c r="CQ92" s="216"/>
      <c r="CR92" s="212"/>
      <c r="CT92" s="212"/>
      <c r="CU92" s="212"/>
      <c r="CV92" s="216"/>
      <c r="CW92" s="212"/>
      <c r="CY92" s="212"/>
      <c r="CZ92" s="212"/>
      <c r="DA92" s="216"/>
      <c r="DB92" s="212"/>
      <c r="DD92" s="212"/>
      <c r="DE92" s="212"/>
      <c r="DF92" s="216"/>
      <c r="DG92" s="212"/>
      <c r="DI92" s="212">
        <f t="shared" si="37"/>
        <v>6</v>
      </c>
      <c r="DJ92" s="212">
        <f t="shared" si="37"/>
        <v>0</v>
      </c>
      <c r="DK92" s="216"/>
      <c r="DL92" s="212">
        <f>SUM(M92,AM92,BN92,CM92)</f>
        <v>0</v>
      </c>
    </row>
    <row r="93" spans="1:116">
      <c r="A93" s="211" t="s">
        <v>194</v>
      </c>
      <c r="B93" s="417"/>
      <c r="C93" s="211"/>
      <c r="D93" s="198"/>
      <c r="E93" s="189"/>
      <c r="F93" s="189"/>
      <c r="G93" s="189"/>
      <c r="H93" s="189"/>
      <c r="J93" s="212">
        <f t="shared" si="38"/>
        <v>36</v>
      </c>
      <c r="K93" s="230"/>
      <c r="L93" s="285"/>
      <c r="M93" s="230"/>
      <c r="O93" s="212">
        <v>12</v>
      </c>
      <c r="P93" s="230"/>
      <c r="Q93" s="285"/>
      <c r="R93" s="230"/>
      <c r="T93" s="212">
        <v>12</v>
      </c>
      <c r="U93" s="230"/>
      <c r="V93" s="285"/>
      <c r="W93" s="230"/>
      <c r="Y93" s="212">
        <v>12</v>
      </c>
      <c r="Z93" s="230"/>
      <c r="AA93" s="285"/>
      <c r="AB93" s="230"/>
      <c r="AD93" s="212"/>
      <c r="AE93" s="230"/>
      <c r="AF93" s="285"/>
      <c r="AG93" s="230"/>
      <c r="AH93" s="212"/>
      <c r="AJ93" s="212">
        <f t="shared" si="33"/>
        <v>24</v>
      </c>
      <c r="AK93" s="230"/>
      <c r="AL93" s="285"/>
      <c r="AM93" s="230"/>
      <c r="AN93" s="189"/>
      <c r="AO93" s="212">
        <v>12</v>
      </c>
      <c r="AP93" s="230"/>
      <c r="AQ93" s="285"/>
      <c r="AR93" s="230"/>
      <c r="AT93" s="212">
        <v>12</v>
      </c>
      <c r="AU93" s="230"/>
      <c r="AV93" s="285"/>
      <c r="AW93" s="230"/>
      <c r="AY93" s="212"/>
      <c r="AZ93" s="230"/>
      <c r="BA93" s="285"/>
      <c r="BB93" s="230"/>
      <c r="BD93" s="212"/>
      <c r="BE93" s="230"/>
      <c r="BF93" s="285"/>
      <c r="BG93" s="230"/>
      <c r="BH93" s="212"/>
      <c r="BK93" s="230"/>
      <c r="BL93" s="230"/>
      <c r="BM93" s="285"/>
      <c r="BN93" s="230"/>
      <c r="BO93" s="189"/>
      <c r="BP93" s="230"/>
      <c r="BQ93" s="230"/>
      <c r="BR93" s="285"/>
      <c r="BS93" s="230"/>
      <c r="BU93" s="230"/>
      <c r="BV93" s="230"/>
      <c r="BW93" s="285"/>
      <c r="BX93" s="230"/>
      <c r="BZ93" s="230"/>
      <c r="CA93" s="230"/>
      <c r="CB93" s="285"/>
      <c r="CC93" s="230"/>
      <c r="CE93" s="230"/>
      <c r="CF93" s="230"/>
      <c r="CG93" s="285"/>
      <c r="CH93" s="230"/>
      <c r="CJ93" s="230"/>
      <c r="CK93" s="230"/>
      <c r="CL93" s="285"/>
      <c r="CM93" s="230"/>
      <c r="CO93" s="230"/>
      <c r="CP93" s="230"/>
      <c r="CQ93" s="285"/>
      <c r="CR93" s="230"/>
      <c r="CT93" s="230"/>
      <c r="CU93" s="230"/>
      <c r="CV93" s="285"/>
      <c r="CW93" s="230"/>
      <c r="CY93" s="230"/>
      <c r="CZ93" s="230"/>
      <c r="DA93" s="285"/>
      <c r="DB93" s="230"/>
      <c r="DD93" s="230"/>
      <c r="DE93" s="230"/>
      <c r="DF93" s="285"/>
      <c r="DG93" s="230"/>
      <c r="DI93" s="212">
        <f t="shared" si="37"/>
        <v>60</v>
      </c>
      <c r="DJ93" s="212"/>
      <c r="DK93" s="216"/>
      <c r="DL93" s="212"/>
    </row>
    <row r="94" spans="1:116">
      <c r="A94" s="211" t="s">
        <v>195</v>
      </c>
      <c r="B94" s="417"/>
      <c r="C94" s="211"/>
      <c r="D94" s="198"/>
      <c r="E94" s="189"/>
      <c r="F94" s="189"/>
      <c r="G94" s="189"/>
      <c r="H94" s="189"/>
      <c r="J94" s="212"/>
      <c r="K94" s="230"/>
      <c r="L94" s="285"/>
      <c r="M94" s="230"/>
      <c r="O94" s="212"/>
      <c r="P94" s="230"/>
      <c r="Q94" s="285"/>
      <c r="R94" s="230"/>
      <c r="T94" s="212"/>
      <c r="U94" s="230"/>
      <c r="V94" s="285"/>
      <c r="W94" s="230"/>
      <c r="Y94" s="212"/>
      <c r="Z94" s="230"/>
      <c r="AA94" s="285"/>
      <c r="AB94" s="230"/>
      <c r="AD94" s="212"/>
      <c r="AE94" s="230"/>
      <c r="AF94" s="285"/>
      <c r="AG94" s="230"/>
      <c r="AH94" s="212"/>
      <c r="AJ94" s="230"/>
      <c r="AK94" s="230"/>
      <c r="AL94" s="285"/>
      <c r="AM94" s="230"/>
      <c r="AN94" s="189"/>
      <c r="AO94" s="230"/>
      <c r="AP94" s="230"/>
      <c r="AQ94" s="285"/>
      <c r="AR94" s="230"/>
      <c r="AT94" s="230"/>
      <c r="AU94" s="230"/>
      <c r="AV94" s="285"/>
      <c r="AW94" s="230"/>
      <c r="AY94" s="230"/>
      <c r="AZ94" s="230"/>
      <c r="BA94" s="285"/>
      <c r="BB94" s="230"/>
      <c r="BD94" s="230"/>
      <c r="BE94" s="230"/>
      <c r="BF94" s="285"/>
      <c r="BG94" s="230"/>
      <c r="BH94" s="230"/>
      <c r="BK94" s="230"/>
      <c r="BL94" s="230"/>
      <c r="BM94" s="285"/>
      <c r="BN94" s="230"/>
      <c r="BO94" s="189"/>
      <c r="BP94" s="230"/>
      <c r="BQ94" s="230"/>
      <c r="BR94" s="285"/>
      <c r="BS94" s="230"/>
      <c r="BU94" s="230"/>
      <c r="BV94" s="230"/>
      <c r="BW94" s="285"/>
      <c r="BX94" s="230"/>
      <c r="BZ94" s="230"/>
      <c r="CA94" s="230"/>
      <c r="CB94" s="285"/>
      <c r="CC94" s="230"/>
      <c r="CE94" s="230"/>
      <c r="CF94" s="230"/>
      <c r="CG94" s="285"/>
      <c r="CH94" s="230"/>
      <c r="CJ94" s="230"/>
      <c r="CK94" s="230"/>
      <c r="CL94" s="285"/>
      <c r="CM94" s="230"/>
      <c r="CO94" s="230"/>
      <c r="CP94" s="230"/>
      <c r="CQ94" s="285"/>
      <c r="CR94" s="230"/>
      <c r="CT94" s="230"/>
      <c r="CU94" s="230"/>
      <c r="CV94" s="285"/>
      <c r="CW94" s="230"/>
      <c r="CY94" s="230"/>
      <c r="CZ94" s="230"/>
      <c r="DA94" s="285"/>
      <c r="DB94" s="230"/>
      <c r="DD94" s="230"/>
      <c r="DE94" s="230"/>
      <c r="DF94" s="285"/>
      <c r="DG94" s="230"/>
      <c r="DI94" s="230"/>
      <c r="DJ94" s="230"/>
      <c r="DK94" s="275"/>
      <c r="DL94" s="230"/>
    </row>
    <row r="95" spans="1:116" s="189" customFormat="1">
      <c r="D95" s="198"/>
      <c r="J95" s="230"/>
      <c r="K95" s="230"/>
      <c r="L95" s="230"/>
      <c r="M95" s="230"/>
      <c r="O95" s="230"/>
      <c r="P95" s="230"/>
      <c r="Q95" s="230"/>
      <c r="R95" s="230"/>
      <c r="T95" s="230"/>
      <c r="U95" s="230"/>
      <c r="V95" s="230"/>
      <c r="W95" s="230"/>
      <c r="Y95" s="230"/>
      <c r="Z95" s="230"/>
      <c r="AA95" s="230"/>
      <c r="AB95" s="230"/>
      <c r="AD95" s="230"/>
      <c r="AE95" s="230"/>
      <c r="AF95" s="230"/>
      <c r="AG95" s="230"/>
      <c r="AH95" s="230"/>
      <c r="AJ95" s="230"/>
      <c r="AK95" s="230"/>
      <c r="AL95" s="230"/>
      <c r="AM95" s="230"/>
      <c r="AN95" s="230"/>
      <c r="AO95" s="230"/>
      <c r="AP95" s="230"/>
      <c r="AQ95" s="230"/>
      <c r="AR95" s="230"/>
      <c r="AT95" s="230"/>
      <c r="AU95" s="230"/>
      <c r="AV95" s="230"/>
      <c r="AW95" s="230"/>
      <c r="AY95" s="230"/>
      <c r="AZ95" s="230"/>
      <c r="BA95" s="230"/>
      <c r="BB95" s="230"/>
      <c r="BD95" s="230"/>
      <c r="BE95" s="230"/>
      <c r="BF95" s="230"/>
      <c r="BG95" s="230"/>
      <c r="BH95" s="230"/>
      <c r="BK95" s="230"/>
      <c r="BL95" s="230"/>
      <c r="BM95" s="230"/>
      <c r="BN95" s="230"/>
      <c r="BO95" s="230"/>
      <c r="BP95" s="230"/>
      <c r="BQ95" s="230"/>
      <c r="BR95" s="230"/>
      <c r="BS95" s="230"/>
      <c r="BU95" s="230"/>
      <c r="BV95" s="230"/>
      <c r="BW95" s="230"/>
      <c r="BX95" s="230"/>
      <c r="BZ95" s="230"/>
      <c r="CA95" s="230"/>
      <c r="CB95" s="230"/>
      <c r="CC95" s="230"/>
      <c r="CE95" s="230"/>
      <c r="CF95" s="230"/>
      <c r="CG95" s="230"/>
      <c r="CH95" s="230"/>
      <c r="CJ95" s="230"/>
      <c r="CK95" s="230"/>
      <c r="CL95" s="230"/>
      <c r="CM95" s="230"/>
      <c r="CO95" s="230"/>
      <c r="CP95" s="230"/>
      <c r="CQ95" s="230"/>
      <c r="CR95" s="230"/>
      <c r="CT95" s="230"/>
      <c r="CU95" s="230"/>
      <c r="CV95" s="230"/>
      <c r="CW95" s="230"/>
      <c r="CY95" s="230"/>
      <c r="CZ95" s="230"/>
      <c r="DA95" s="230"/>
      <c r="DB95" s="230"/>
      <c r="DD95" s="230"/>
      <c r="DE95" s="230"/>
      <c r="DF95" s="230"/>
      <c r="DG95" s="230"/>
      <c r="DI95" s="230"/>
      <c r="DJ95" s="230"/>
      <c r="DK95" s="230"/>
      <c r="DL95" s="230"/>
    </row>
    <row r="96" spans="1:116" s="192" customFormat="1">
      <c r="A96" s="276" t="s">
        <v>196</v>
      </c>
      <c r="B96" s="277"/>
      <c r="C96" s="197"/>
      <c r="D96" s="278"/>
      <c r="E96" s="277"/>
      <c r="F96" s="277"/>
      <c r="G96" s="277"/>
      <c r="H96" s="277"/>
      <c r="I96" s="197"/>
      <c r="J96" s="279">
        <f>SUM(J17:J95)</f>
        <v>721</v>
      </c>
      <c r="K96" s="280">
        <f>SUM(K17:K95)</f>
        <v>368</v>
      </c>
      <c r="L96" s="280">
        <f>SUM(L17:L95)</f>
        <v>0</v>
      </c>
      <c r="M96" s="212">
        <f t="shared" si="40"/>
        <v>0</v>
      </c>
      <c r="N96" s="197"/>
      <c r="O96" s="281">
        <f>SUM(O17:O95)-O45</f>
        <v>276.45454545454544</v>
      </c>
      <c r="P96" s="280">
        <f>SUM(P17:P95)</f>
        <v>0</v>
      </c>
      <c r="Q96" s="280">
        <f>SUM(Q17:Q95)</f>
        <v>0</v>
      </c>
      <c r="R96" s="280">
        <f>SUM(R17:R95)</f>
        <v>0</v>
      </c>
      <c r="S96" s="197"/>
      <c r="T96" s="281">
        <f>SUM(T17:T95)-T45</f>
        <v>258</v>
      </c>
      <c r="U96" s="280">
        <f>SUM(U17:U95)</f>
        <v>192</v>
      </c>
      <c r="V96" s="280">
        <f>SUM(V17:V95)</f>
        <v>0</v>
      </c>
      <c r="W96" s="280">
        <f>SUM(W17:W95)</f>
        <v>0</v>
      </c>
      <c r="X96" s="197"/>
      <c r="Y96" s="281">
        <f>SUM(Y17:Y95)-Y45</f>
        <v>227</v>
      </c>
      <c r="Z96" s="280">
        <f>SUM(Z17:Z95)</f>
        <v>176</v>
      </c>
      <c r="AA96" s="280">
        <f>SUM(AA17:AA95)</f>
        <v>0</v>
      </c>
      <c r="AB96" s="280">
        <f>SUM(AB17:AB95)</f>
        <v>0</v>
      </c>
      <c r="AC96" s="191"/>
      <c r="AD96" s="281"/>
      <c r="AE96" s="280">
        <f>SUM(AE17:AE95)</f>
        <v>0</v>
      </c>
      <c r="AF96" s="280">
        <f>SUM(AF17:AF95)</f>
        <v>0</v>
      </c>
      <c r="AG96" s="280">
        <f>SUM(AG17:AG95)</f>
        <v>0</v>
      </c>
      <c r="AH96" s="282"/>
      <c r="AI96" s="191"/>
      <c r="AJ96" s="280">
        <f>SUM(AJ17:AJ95)</f>
        <v>570</v>
      </c>
      <c r="AK96" s="280">
        <f>SUM(AK17:AK95)</f>
        <v>560</v>
      </c>
      <c r="AL96" s="280">
        <f>SUM(AL17:AL95)</f>
        <v>7.5</v>
      </c>
      <c r="AM96" s="280">
        <f t="shared" ref="AM96" si="46">SUM(AR96,AW96,BB96,BG96)</f>
        <v>0</v>
      </c>
      <c r="AN96" s="282"/>
      <c r="AO96" s="281">
        <f>SUM(AO17:AO95)</f>
        <v>263</v>
      </c>
      <c r="AP96" s="280">
        <f>SUM(AP17:AP95)</f>
        <v>140</v>
      </c>
      <c r="AQ96" s="280">
        <f>SUM(AQ17:AQ95)</f>
        <v>1</v>
      </c>
      <c r="AR96" s="280">
        <f>SUM(AR17:AR95)</f>
        <v>0</v>
      </c>
      <c r="AS96" s="197"/>
      <c r="AT96" s="281">
        <f>SUM(AT17:AT95)</f>
        <v>258</v>
      </c>
      <c r="AU96" s="280">
        <f>SUM(AU17:AU95)</f>
        <v>240</v>
      </c>
      <c r="AV96" s="280">
        <f>SUM(AV17:AV95)</f>
        <v>2</v>
      </c>
      <c r="AW96" s="280">
        <f>SUM(AW17:AW95)</f>
        <v>0</v>
      </c>
      <c r="AX96" s="197"/>
      <c r="AY96" s="281">
        <f>SUM(AY17:AY95)</f>
        <v>97</v>
      </c>
      <c r="AZ96" s="280">
        <f>SUM(AZ17:AZ95)</f>
        <v>380</v>
      </c>
      <c r="BA96" s="280">
        <f>SUM(BA17:BA95)</f>
        <v>3.5</v>
      </c>
      <c r="BB96" s="280">
        <f>SUM(BB17:BB95)</f>
        <v>0</v>
      </c>
      <c r="BC96" s="191"/>
      <c r="BD96" s="281">
        <f>SUM(BD17:BD95)</f>
        <v>0</v>
      </c>
      <c r="BE96" s="280">
        <f>SUM(BE17:BE95)</f>
        <v>0</v>
      </c>
      <c r="BF96" s="280">
        <f>SUM(BF17:BF95)</f>
        <v>1</v>
      </c>
      <c r="BG96" s="280">
        <f>SUM(BG17:BG95)</f>
        <v>0</v>
      </c>
      <c r="BH96" s="282"/>
      <c r="BI96" s="191"/>
      <c r="BJ96" s="191"/>
      <c r="BK96" s="280">
        <f>SUM(BK17:BK95)</f>
        <v>0</v>
      </c>
      <c r="BL96" s="280">
        <f>SUM(BL17:BL95)</f>
        <v>0</v>
      </c>
      <c r="BM96" s="280">
        <f>SUM(BM17:BM95)</f>
        <v>0</v>
      </c>
      <c r="BN96" s="280">
        <f t="shared" ref="BN96" si="47">SUM(BS96,BX96,CC96,CH96)</f>
        <v>0</v>
      </c>
      <c r="BO96" s="282"/>
      <c r="BP96" s="281">
        <f>SUM(BP17:BP95)</f>
        <v>0</v>
      </c>
      <c r="BQ96" s="280">
        <f>SUM(BQ17:BQ95)</f>
        <v>0</v>
      </c>
      <c r="BR96" s="280">
        <f>SUM(BR17:BR95)</f>
        <v>0</v>
      </c>
      <c r="BS96" s="280">
        <f>SUM(BS17:BS95)</f>
        <v>0</v>
      </c>
      <c r="BT96" s="197"/>
      <c r="BU96" s="281">
        <f>SUM(BU17:BU95)</f>
        <v>0</v>
      </c>
      <c r="BV96" s="280">
        <f>SUM(BV17:BV95)</f>
        <v>0</v>
      </c>
      <c r="BW96" s="280">
        <f>SUM(BW17:BW95)</f>
        <v>0</v>
      </c>
      <c r="BX96" s="280">
        <f>SUM(BX17:BX95)</f>
        <v>0</v>
      </c>
      <c r="BY96" s="197"/>
      <c r="BZ96" s="281">
        <f>SUM(BZ17:BZ95)</f>
        <v>0</v>
      </c>
      <c r="CA96" s="280">
        <f>SUM(CA17:CA95)</f>
        <v>0</v>
      </c>
      <c r="CB96" s="280">
        <f>SUM(CB17:CB95)</f>
        <v>0</v>
      </c>
      <c r="CC96" s="280">
        <f>SUM(CC17:CC95)</f>
        <v>0</v>
      </c>
      <c r="CD96" s="191"/>
      <c r="CE96" s="281">
        <f>SUM(CE17:CE95)</f>
        <v>0</v>
      </c>
      <c r="CF96" s="280">
        <f>SUM(CF17:CF95)</f>
        <v>0</v>
      </c>
      <c r="CG96" s="280">
        <f>SUM(CG17:CG95)</f>
        <v>0</v>
      </c>
      <c r="CH96" s="280">
        <f>SUM(CH17:CH95)</f>
        <v>0</v>
      </c>
      <c r="CI96" s="191"/>
      <c r="CJ96" s="280">
        <f>SUM(CJ17:CJ95)</f>
        <v>0</v>
      </c>
      <c r="CK96" s="280">
        <f>SUM(CK17:CK95)</f>
        <v>0</v>
      </c>
      <c r="CL96" s="280">
        <f>SUM(CL17:CL95)</f>
        <v>0</v>
      </c>
      <c r="CM96" s="280">
        <f t="shared" ref="CM96" si="48">SUM(CR96,CW96,DB96,DG96)</f>
        <v>0</v>
      </c>
      <c r="CO96" s="281">
        <f>SUM(CO17:CO95)</f>
        <v>0</v>
      </c>
      <c r="CP96" s="280">
        <f>SUM(CP17:CP95)</f>
        <v>0</v>
      </c>
      <c r="CQ96" s="280">
        <f>SUM(CQ17:CQ95)</f>
        <v>0</v>
      </c>
      <c r="CR96" s="280">
        <f>SUM(CR17:CR95)</f>
        <v>0</v>
      </c>
      <c r="CS96" s="197"/>
      <c r="CT96" s="281">
        <f>SUM(CT17:CT95)</f>
        <v>0</v>
      </c>
      <c r="CU96" s="280">
        <f>SUM(CU17:CU95)</f>
        <v>0</v>
      </c>
      <c r="CV96" s="280">
        <f>SUM(CV17:CV95)</f>
        <v>0</v>
      </c>
      <c r="CW96" s="280">
        <f>SUM(CW17:CW95)</f>
        <v>0</v>
      </c>
      <c r="CX96" s="197"/>
      <c r="CY96" s="281">
        <f>SUM(CY17:CY95)</f>
        <v>0</v>
      </c>
      <c r="CZ96" s="280">
        <f>SUM(CZ17:CZ95)</f>
        <v>0</v>
      </c>
      <c r="DA96" s="280">
        <f>SUM(DA17:DA95)</f>
        <v>0</v>
      </c>
      <c r="DB96" s="280">
        <f>SUM(DB17:DB95)</f>
        <v>0</v>
      </c>
      <c r="DC96" s="191"/>
      <c r="DD96" s="281">
        <f>SUM(DD17:DD95)</f>
        <v>0</v>
      </c>
      <c r="DE96" s="280">
        <f>SUM(DE17:DE95)</f>
        <v>0</v>
      </c>
      <c r="DF96" s="280">
        <f>SUM(DF17:DF95)</f>
        <v>0</v>
      </c>
      <c r="DG96" s="280">
        <f>SUM(DG17:DG95)</f>
        <v>0</v>
      </c>
      <c r="DH96" s="191"/>
      <c r="DI96" s="280">
        <f>SUM(DI17:DI95)</f>
        <v>1213</v>
      </c>
      <c r="DJ96" s="280">
        <f>SUM(DJ17:DJ95)</f>
        <v>928</v>
      </c>
      <c r="DK96" s="280">
        <f>SUM(DK17:DK95)</f>
        <v>7.5</v>
      </c>
      <c r="DL96" s="280">
        <f>SUM(DL17:DL92)</f>
        <v>0</v>
      </c>
    </row>
    <row r="98" spans="1:116">
      <c r="A98" s="283" t="s">
        <v>197</v>
      </c>
      <c r="B98" s="277"/>
      <c r="J98" s="354" t="s">
        <v>198</v>
      </c>
      <c r="K98" s="355"/>
      <c r="L98" s="356"/>
      <c r="M98" s="280">
        <f>SUM(J96:M96)</f>
        <v>1089</v>
      </c>
      <c r="O98" s="354" t="s">
        <v>199</v>
      </c>
      <c r="P98" s="355"/>
      <c r="Q98" s="356"/>
      <c r="R98" s="280">
        <f>SUM(O96:R96)</f>
        <v>276.45454545454544</v>
      </c>
      <c r="T98" s="354" t="s">
        <v>199</v>
      </c>
      <c r="U98" s="355"/>
      <c r="V98" s="356"/>
      <c r="W98" s="280">
        <f>SUM(T96:W96)</f>
        <v>450</v>
      </c>
      <c r="Y98" s="354" t="s">
        <v>199</v>
      </c>
      <c r="Z98" s="355"/>
      <c r="AA98" s="356"/>
      <c r="AB98" s="280">
        <f>SUM(Y96:AB96)</f>
        <v>403</v>
      </c>
      <c r="AD98" s="354" t="s">
        <v>199</v>
      </c>
      <c r="AE98" s="355"/>
      <c r="AF98" s="356"/>
      <c r="AG98" s="280">
        <f>SUM(AD96:AG96)</f>
        <v>0</v>
      </c>
      <c r="AH98" s="282"/>
      <c r="AJ98" s="354" t="s">
        <v>198</v>
      </c>
      <c r="AK98" s="355"/>
      <c r="AL98" s="356"/>
      <c r="AM98" s="280">
        <f>SUM(AJ96:AM96)</f>
        <v>1137.5</v>
      </c>
      <c r="AN98" s="282"/>
      <c r="AO98" s="354" t="s">
        <v>199</v>
      </c>
      <c r="AP98" s="355"/>
      <c r="AQ98" s="356"/>
      <c r="AR98" s="280">
        <f>+AO96+AP96+AQ96+AR96</f>
        <v>404</v>
      </c>
      <c r="AT98" s="354" t="s">
        <v>199</v>
      </c>
      <c r="AU98" s="355"/>
      <c r="AV98" s="356"/>
      <c r="AW98" s="280">
        <f>+AT96+AU96+AV96+AW96</f>
        <v>500</v>
      </c>
      <c r="AY98" s="354" t="s">
        <v>199</v>
      </c>
      <c r="AZ98" s="355"/>
      <c r="BA98" s="356"/>
      <c r="BB98" s="280">
        <f>+AY96+AZ96+BA96+BB96</f>
        <v>480.5</v>
      </c>
      <c r="BD98" s="354" t="s">
        <v>199</v>
      </c>
      <c r="BE98" s="355"/>
      <c r="BF98" s="356"/>
      <c r="BG98" s="280">
        <f>+BD96+BE96+BF96+BG96</f>
        <v>1</v>
      </c>
      <c r="BH98" s="282"/>
      <c r="BK98" s="354" t="s">
        <v>198</v>
      </c>
      <c r="BL98" s="355"/>
      <c r="BM98" s="356"/>
      <c r="BN98" s="280">
        <f>SUM(BK96:BN96)</f>
        <v>0</v>
      </c>
      <c r="BO98" s="282"/>
      <c r="BP98" s="354" t="s">
        <v>199</v>
      </c>
      <c r="BQ98" s="355"/>
      <c r="BR98" s="356"/>
      <c r="BS98" s="280">
        <f>SUM(BP96:BS96)</f>
        <v>0</v>
      </c>
      <c r="BU98" s="354" t="s">
        <v>199</v>
      </c>
      <c r="BV98" s="355"/>
      <c r="BW98" s="356"/>
      <c r="BX98" s="280">
        <f>SUM(BU96:BX96)</f>
        <v>0</v>
      </c>
      <c r="BZ98" s="354" t="s">
        <v>199</v>
      </c>
      <c r="CA98" s="355"/>
      <c r="CB98" s="356"/>
      <c r="CC98" s="280">
        <f>SUM(BZ96:CC96)</f>
        <v>0</v>
      </c>
      <c r="CE98" s="354" t="s">
        <v>199</v>
      </c>
      <c r="CF98" s="355"/>
      <c r="CG98" s="356"/>
      <c r="CH98" s="280">
        <f>SUM(CE96:CH96)</f>
        <v>0</v>
      </c>
      <c r="CJ98" s="354" t="s">
        <v>200</v>
      </c>
      <c r="CK98" s="355"/>
      <c r="CL98" s="356"/>
      <c r="CM98" s="280">
        <f>SUM(CJ96:CM96)</f>
        <v>0</v>
      </c>
      <c r="CO98" s="354" t="s">
        <v>199</v>
      </c>
      <c r="CP98" s="355"/>
      <c r="CQ98" s="356"/>
      <c r="CR98" s="280">
        <f>SUM(CO96:CR96)</f>
        <v>0</v>
      </c>
      <c r="CT98" s="354" t="s">
        <v>199</v>
      </c>
      <c r="CU98" s="355"/>
      <c r="CV98" s="356"/>
      <c r="CW98" s="280">
        <f>SUM(CT96:CW96)</f>
        <v>0</v>
      </c>
      <c r="CY98" s="354" t="s">
        <v>199</v>
      </c>
      <c r="CZ98" s="355"/>
      <c r="DA98" s="356"/>
      <c r="DB98" s="280">
        <f>SUM(CY96:DB96)</f>
        <v>0</v>
      </c>
      <c r="DD98" s="354" t="s">
        <v>199</v>
      </c>
      <c r="DE98" s="355"/>
      <c r="DF98" s="356"/>
      <c r="DG98" s="280">
        <f>SUM(DD96:DG96)</f>
        <v>0</v>
      </c>
      <c r="DI98" s="354" t="s">
        <v>200</v>
      </c>
      <c r="DJ98" s="355"/>
      <c r="DK98" s="356"/>
      <c r="DL98" s="280">
        <f>SUM(DI96:DL96)</f>
        <v>2148.5</v>
      </c>
    </row>
    <row r="101" spans="1:116">
      <c r="A101" s="192" t="s">
        <v>38</v>
      </c>
      <c r="B101" s="192"/>
      <c r="D101" s="368" t="e">
        <f>#REF!</f>
        <v>#REF!</v>
      </c>
      <c r="E101" s="368"/>
      <c r="F101" s="368"/>
      <c r="G101" s="368"/>
      <c r="H101" s="368"/>
      <c r="J101" s="189"/>
      <c r="K101" s="189"/>
      <c r="L101" s="189"/>
      <c r="M101" s="189"/>
      <c r="O101" s="189"/>
      <c r="P101" s="189"/>
      <c r="Q101" s="189"/>
      <c r="R101" s="189"/>
      <c r="T101" s="189"/>
      <c r="U101" s="189"/>
      <c r="V101" s="189"/>
      <c r="W101" s="189"/>
      <c r="AO101" s="189"/>
      <c r="AP101" s="189"/>
      <c r="AQ101" s="189"/>
      <c r="AR101" s="189"/>
      <c r="AT101" s="189"/>
      <c r="AU101" s="189"/>
      <c r="AV101" s="189"/>
      <c r="AW101" s="189"/>
      <c r="BP101" s="189"/>
      <c r="BQ101" s="189"/>
      <c r="BR101" s="189"/>
      <c r="BS101" s="189"/>
      <c r="BU101" s="189"/>
      <c r="BV101" s="189"/>
      <c r="BW101" s="189"/>
      <c r="BX101" s="189"/>
      <c r="CO101" s="189"/>
      <c r="CP101" s="189"/>
      <c r="CQ101" s="189"/>
      <c r="CR101" s="189"/>
      <c r="CT101" s="189"/>
      <c r="CU101" s="189"/>
      <c r="CV101" s="189"/>
      <c r="CW101" s="189"/>
    </row>
    <row r="102" spans="1:116">
      <c r="A102" s="192" t="s">
        <v>39</v>
      </c>
      <c r="B102" s="192"/>
      <c r="D102" s="369" t="e">
        <f>#REF!</f>
        <v>#REF!</v>
      </c>
      <c r="E102" s="369"/>
      <c r="F102" s="369"/>
      <c r="G102" s="369"/>
      <c r="H102" s="369"/>
      <c r="J102" s="189"/>
      <c r="K102" s="189"/>
      <c r="L102" s="189"/>
      <c r="M102" s="189"/>
      <c r="O102" s="189"/>
      <c r="P102" s="189"/>
      <c r="Q102" s="189"/>
      <c r="R102" s="189"/>
      <c r="T102" s="189"/>
      <c r="U102" s="189"/>
      <c r="V102" s="189"/>
      <c r="W102" s="189"/>
      <c r="AO102" s="189"/>
      <c r="AP102" s="189"/>
      <c r="AQ102" s="189"/>
      <c r="AR102" s="189"/>
      <c r="AT102" s="189"/>
      <c r="AU102" s="189"/>
      <c r="AV102" s="189"/>
      <c r="AW102" s="189"/>
      <c r="BP102" s="189"/>
      <c r="BQ102" s="189"/>
      <c r="BR102" s="189"/>
      <c r="BS102" s="189"/>
      <c r="BU102" s="189"/>
      <c r="BV102" s="189"/>
      <c r="BW102" s="189"/>
      <c r="BX102" s="189"/>
      <c r="CO102" s="189"/>
      <c r="CP102" s="189"/>
      <c r="CQ102" s="189"/>
      <c r="CR102" s="189"/>
      <c r="CT102" s="189"/>
      <c r="CU102" s="189"/>
      <c r="CV102" s="189"/>
      <c r="CW102" s="189"/>
    </row>
    <row r="103" spans="1:116">
      <c r="A103" s="192" t="s">
        <v>40</v>
      </c>
      <c r="B103" s="192"/>
      <c r="D103" s="370" t="e">
        <f>#REF!</f>
        <v>#REF!</v>
      </c>
      <c r="E103" s="370"/>
      <c r="F103" s="370"/>
      <c r="G103" s="370"/>
      <c r="H103" s="370"/>
      <c r="J103" s="189"/>
      <c r="K103" s="189"/>
      <c r="L103" s="189"/>
      <c r="M103" s="189"/>
      <c r="O103" s="189"/>
      <c r="P103" s="189"/>
      <c r="Q103" s="189"/>
      <c r="R103" s="189"/>
      <c r="T103" s="189"/>
      <c r="U103" s="189"/>
      <c r="V103" s="189"/>
      <c r="W103" s="189"/>
      <c r="AO103" s="189"/>
      <c r="AP103" s="189"/>
      <c r="AQ103" s="189"/>
      <c r="AR103" s="189"/>
      <c r="AT103" s="189"/>
      <c r="AU103" s="189"/>
      <c r="AV103" s="189"/>
      <c r="AW103" s="189"/>
      <c r="BP103" s="189"/>
      <c r="BQ103" s="189"/>
      <c r="BR103" s="189"/>
      <c r="BS103" s="189"/>
      <c r="BU103" s="189"/>
      <c r="BV103" s="189"/>
      <c r="BW103" s="189"/>
      <c r="BX103" s="189"/>
      <c r="CO103" s="189"/>
      <c r="CP103" s="189"/>
      <c r="CQ103" s="189"/>
      <c r="CR103" s="189"/>
      <c r="CT103" s="189"/>
      <c r="CU103" s="189"/>
      <c r="CV103" s="189"/>
      <c r="CW103" s="189"/>
    </row>
    <row r="117" spans="4:4">
      <c r="D117" s="219"/>
    </row>
  </sheetData>
  <mergeCells count="147">
    <mergeCell ref="D101:H101"/>
    <mergeCell ref="D102:H102"/>
    <mergeCell ref="D103:H103"/>
    <mergeCell ref="BK12:BM12"/>
    <mergeCell ref="AJ12:AL12"/>
    <mergeCell ref="AD12:AF12"/>
    <mergeCell ref="Y12:AA12"/>
    <mergeCell ref="AA13:AA14"/>
    <mergeCell ref="AF13:AF14"/>
    <mergeCell ref="AL13:AL14"/>
    <mergeCell ref="BM13:BM14"/>
    <mergeCell ref="BK13:BK14"/>
    <mergeCell ref="BL13:BL14"/>
    <mergeCell ref="AO12:AQ12"/>
    <mergeCell ref="AT12:AV12"/>
    <mergeCell ref="AM13:AM14"/>
    <mergeCell ref="J12:L12"/>
    <mergeCell ref="J13:J14"/>
    <mergeCell ref="AG13:AG14"/>
    <mergeCell ref="Y13:Y14"/>
    <mergeCell ref="Z13:Z14"/>
    <mergeCell ref="AB13:AB14"/>
    <mergeCell ref="T12:V12"/>
    <mergeCell ref="O13:O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C12:C14"/>
    <mergeCell ref="CH13:CH14"/>
    <mergeCell ref="CJ12:CL12"/>
    <mergeCell ref="CJ13:CJ14"/>
    <mergeCell ref="BN13:BN14"/>
    <mergeCell ref="AE13:AE14"/>
    <mergeCell ref="BF13:BF14"/>
    <mergeCell ref="BG13:BG14"/>
    <mergeCell ref="CE13:CE14"/>
    <mergeCell ref="CC13:CC14"/>
    <mergeCell ref="AJ13:AJ14"/>
    <mergeCell ref="AK13:AK14"/>
    <mergeCell ref="CJ98:CL98"/>
    <mergeCell ref="B12:B14"/>
    <mergeCell ref="BK98:BM98"/>
    <mergeCell ref="BP98:BR98"/>
    <mergeCell ref="BU98:BW98"/>
    <mergeCell ref="BZ98:CB98"/>
    <mergeCell ref="CE98:CG98"/>
    <mergeCell ref="AJ98:AL98"/>
    <mergeCell ref="AO98:AQ98"/>
    <mergeCell ref="AT98:AV98"/>
    <mergeCell ref="AY98:BA98"/>
    <mergeCell ref="BD98:BF98"/>
    <mergeCell ref="J98:L98"/>
    <mergeCell ref="O98:Q98"/>
    <mergeCell ref="T98:V98"/>
    <mergeCell ref="Y98:AA98"/>
    <mergeCell ref="AD98:AF98"/>
    <mergeCell ref="AY12:BA12"/>
    <mergeCell ref="BP12:BR12"/>
    <mergeCell ref="BU12:BW12"/>
    <mergeCell ref="BZ12:CB12"/>
    <mergeCell ref="CE12:CG12"/>
    <mergeCell ref="P13:P14"/>
    <mergeCell ref="D12:D14"/>
    <mergeCell ref="CO98:CQ98"/>
    <mergeCell ref="CT98:CV98"/>
    <mergeCell ref="CY98:DA98"/>
    <mergeCell ref="DD98:DF98"/>
    <mergeCell ref="DI98:DK98"/>
    <mergeCell ref="CO12:CQ12"/>
    <mergeCell ref="CT12:CV12"/>
    <mergeCell ref="CY12:DA12"/>
    <mergeCell ref="DD12:DF12"/>
    <mergeCell ref="DI12:DK12"/>
    <mergeCell ref="CO13:CO14"/>
    <mergeCell ref="CP13:CP14"/>
    <mergeCell ref="CQ13:CQ14"/>
    <mergeCell ref="CR13:CR14"/>
    <mergeCell ref="CT13:CT14"/>
    <mergeCell ref="CU13:CU14"/>
    <mergeCell ref="CW13:CW14"/>
    <mergeCell ref="CY13:CY14"/>
    <mergeCell ref="CZ13:CZ14"/>
    <mergeCell ref="DA13:DA14"/>
    <mergeCell ref="DB13:DB14"/>
    <mergeCell ref="DD13:DD14"/>
    <mergeCell ref="CV13:CV14"/>
    <mergeCell ref="B37:B41"/>
    <mergeCell ref="D7:G7"/>
    <mergeCell ref="D8:G8"/>
    <mergeCell ref="D9:G9"/>
    <mergeCell ref="D3:G3"/>
    <mergeCell ref="D4:G4"/>
    <mergeCell ref="D5:G5"/>
    <mergeCell ref="D6:G6"/>
    <mergeCell ref="BP13:BP14"/>
    <mergeCell ref="BD12:BF12"/>
    <mergeCell ref="AO13:AO14"/>
    <mergeCell ref="AP13:AP14"/>
    <mergeCell ref="AQ13:AQ14"/>
    <mergeCell ref="AU13:AU14"/>
    <mergeCell ref="AV13:AV14"/>
    <mergeCell ref="AW13:AW14"/>
    <mergeCell ref="AY13:AY14"/>
    <mergeCell ref="AZ13:AZ14"/>
    <mergeCell ref="BA13:BA14"/>
    <mergeCell ref="BB13:BB14"/>
    <mergeCell ref="BD13:BD14"/>
    <mergeCell ref="BE13:BE14"/>
    <mergeCell ref="AR13:AR14"/>
    <mergeCell ref="AT13:AT14"/>
    <mergeCell ref="DL13:DL14"/>
    <mergeCell ref="DG13:DG14"/>
    <mergeCell ref="DI13:DI14"/>
    <mergeCell ref="DJ13:DJ14"/>
    <mergeCell ref="DK13:DK14"/>
    <mergeCell ref="D10:G10"/>
    <mergeCell ref="D11:G11"/>
    <mergeCell ref="BR13:BR14"/>
    <mergeCell ref="BS13:BS14"/>
    <mergeCell ref="BU13:BU14"/>
    <mergeCell ref="BV13:BV14"/>
    <mergeCell ref="BW13:BW14"/>
    <mergeCell ref="BX13:BX14"/>
    <mergeCell ref="BZ13:BZ14"/>
    <mergeCell ref="CA13:CA14"/>
    <mergeCell ref="CB13:CB14"/>
    <mergeCell ref="DE13:DE14"/>
    <mergeCell ref="DF13:DF14"/>
    <mergeCell ref="BQ13:BQ14"/>
    <mergeCell ref="CK13:CK14"/>
    <mergeCell ref="CL13:CL14"/>
    <mergeCell ref="CM13:CM14"/>
    <mergeCell ref="CF13:CF14"/>
    <mergeCell ref="CG13:CG14"/>
  </mergeCells>
  <dataValidations xWindow="138" yWindow="592" count="5">
    <dataValidation type="list" allowBlank="1" showInputMessage="1" showErrorMessage="1" sqref="A73:B87" xr:uid="{00000000-0002-0000-0100-000000000000}">
      <formula1>Examinering</formula1>
    </dataValidation>
    <dataValidation type="list" allowBlank="1" showInputMessage="1" showErrorMessage="1" prompt="Selecteer het examenonderdeel" sqref="A72:B72" xr:uid="{00000000-0002-0000-0100-000001000000}">
      <formula1>Examinering</formula1>
    </dataValidation>
    <dataValidation type="list" allowBlank="1" showErrorMessage="1" prompt="Selecteer het examenonderdeel" sqref="I54:I58 I51 D46:H46 I90:I94 I29:I46" xr:uid="{00000000-0002-0000-0100-000002000000}">
      <formula1>Examinering</formula1>
    </dataValidation>
    <dataValidation allowBlank="1" showInputMessage="1" showErrorMessage="1" prompt="Selecteer het examenonderdeel" sqref="A61:B61" xr:uid="{00000000-0002-0000-0100-000003000000}"/>
    <dataValidation allowBlank="1" showErrorMessage="1" prompt="Selecteer het examenonderdeel" sqref="I17:I26 I48:I50" xr:uid="{00000000-0002-0000-0100-000004000000}"/>
  </dataValidations>
  <hyperlinks>
    <hyperlink ref="A29" r:id="rId1" display="Beroepsgericht vak 1" xr:uid="{00000000-0004-0000-0100-000000000000}"/>
    <hyperlink ref="A30" r:id="rId2" display="Beroepsgericht vak 2" xr:uid="{00000000-0004-0000-0100-000001000000}"/>
    <hyperlink ref="A31" r:id="rId3" display="Beroepsgericht vak 3" xr:uid="{00000000-0004-0000-0100-000002000000}"/>
    <hyperlink ref="A32" r:id="rId4" display="Beroepsgericht vak 4" xr:uid="{00000000-0004-0000-0100-000003000000}"/>
    <hyperlink ref="A33" r:id="rId5" display="Beroepsgericht vak 5" xr:uid="{00000000-0004-0000-0100-000004000000}"/>
    <hyperlink ref="A34" r:id="rId6" display="Beroepsgericht vak 6" xr:uid="{00000000-0004-0000-0100-000005000000}"/>
    <hyperlink ref="A35" r:id="rId7" display="Beroepsgericht vak 7" xr:uid="{00000000-0004-0000-0100-000006000000}"/>
    <hyperlink ref="A36" r:id="rId8" display="Beroepsgericht vak 8" xr:uid="{00000000-0004-0000-0100-000007000000}"/>
    <hyperlink ref="A37" r:id="rId9" display="Beroepsgericht vak 9" xr:uid="{00000000-0004-0000-0100-000008000000}"/>
    <hyperlink ref="A38" r:id="rId10" display="Beroepsgericht vak 10" xr:uid="{00000000-0004-0000-0100-000009000000}"/>
    <hyperlink ref="A39" r:id="rId11" display="Beroepsgericht vak 11" xr:uid="{00000000-0004-0000-0100-00000A000000}"/>
    <hyperlink ref="A40" r:id="rId12" display="Beroepsgericht vak 12" xr:uid="{00000000-0004-0000-0100-00000B000000}"/>
    <hyperlink ref="A41" r:id="rId13" display="Beroepsgericht vak 13" xr:uid="{00000000-0004-0000-0100-00000C000000}"/>
    <hyperlink ref="A48" r:id="rId14" display="Beroepsgericht vak 1" xr:uid="{00000000-0004-0000-0100-00000D000000}"/>
    <hyperlink ref="A49" r:id="rId15" display="Beroepsgericht vak 2" xr:uid="{00000000-0004-0000-0100-00000E000000}"/>
    <hyperlink ref="A50" r:id="rId16" display="Beroepsgericht vak 3" xr:uid="{00000000-0004-0000-0100-00000F000000}"/>
    <hyperlink ref="A17" r:id="rId17" display="AVO vak 1" xr:uid="{00000000-0004-0000-0100-000010000000}"/>
    <hyperlink ref="A18" r:id="rId18" display="AVO vak 2" xr:uid="{00000000-0004-0000-0100-000011000000}"/>
    <hyperlink ref="A19" r:id="rId19" display="AVO vak 3" xr:uid="{00000000-0004-0000-0100-000012000000}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20"/>
  <legacyDrawing r:id="rId21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#REF!</xm:f>
          </x14:formula1>
          <xm:sqref>E17:H26 D18:D26</xm:sqref>
        </x14:dataValidation>
        <x14:dataValidation type="list" allowBlank="1" showErrorMessage="1" prompt="Selecteer het examenonderdeel" xr:uid="{00000000-0002-0000-0100-000006000000}">
          <x14:formula1>
            <xm:f>#REF!</xm:f>
          </x14:formula1>
          <xm:sqref>D48:H51 D61:H69 D54:H58 D90:H94</xm:sqref>
        </x14:dataValidation>
        <x14:dataValidation type="list" errorStyle="warning" showInputMessage="1" showErrorMessage="1" xr:uid="{00000000-0002-0000-0100-000007000000}">
          <x14:formula1>
            <xm:f>#REF!</xm:f>
          </x14:formula1>
          <xm:sqref>D17</xm:sqref>
        </x14:dataValidation>
        <x14:dataValidation type="list" allowBlank="1" showInputMessage="1" showErrorMessage="1" prompt="Selecteer het examenonderdeel" xr:uid="{00000000-0002-0000-0100-000008000000}">
          <x14:formula1>
            <xm:f>#REF!</xm:f>
          </x14:formula1>
          <xm:sqref>D29:H45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61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37" bestFit="1" customWidth="1"/>
    <col min="2" max="2" width="6.7109375" style="35" bestFit="1" customWidth="1"/>
    <col min="3" max="3" width="69.28515625" style="35" bestFit="1" customWidth="1"/>
    <col min="4" max="4" width="6.7109375" style="36" bestFit="1" customWidth="1"/>
    <col min="5" max="5" width="40.85546875" style="37" bestFit="1" customWidth="1"/>
    <col min="6" max="6" width="12.5703125" style="37" customWidth="1"/>
    <col min="7" max="7" width="108.85546875" style="37" customWidth="1"/>
    <col min="8" max="8" width="18.5703125" style="35" customWidth="1"/>
    <col min="9" max="9" width="7.7109375" style="35" customWidth="1"/>
    <col min="10" max="10" width="6.42578125" style="35" bestFit="1" customWidth="1"/>
    <col min="11" max="11" width="6.28515625" style="38" bestFit="1" customWidth="1"/>
    <col min="12" max="16384" width="9.140625" style="35"/>
  </cols>
  <sheetData>
    <row r="1" spans="1:13" s="27" customFormat="1" ht="42.75" customHeight="1">
      <c r="A1" s="24" t="s">
        <v>201</v>
      </c>
      <c r="B1" s="23" t="s">
        <v>202</v>
      </c>
      <c r="C1" s="24" t="s">
        <v>203</v>
      </c>
      <c r="D1" s="23" t="s">
        <v>202</v>
      </c>
      <c r="E1" s="24" t="s">
        <v>204</v>
      </c>
      <c r="F1" s="24" t="s">
        <v>205</v>
      </c>
      <c r="G1" s="24" t="s">
        <v>206</v>
      </c>
      <c r="H1" s="25" t="s">
        <v>207</v>
      </c>
      <c r="I1" s="25" t="s">
        <v>208</v>
      </c>
      <c r="J1" s="25" t="s">
        <v>209</v>
      </c>
      <c r="K1" s="26" t="s">
        <v>210</v>
      </c>
      <c r="L1" s="27" t="s">
        <v>211</v>
      </c>
      <c r="M1" s="27" t="s">
        <v>212</v>
      </c>
    </row>
    <row r="2" spans="1:13" s="27" customFormat="1">
      <c r="A2" s="27" t="str">
        <f t="shared" ref="A2:A73" si="0">CONCATENATE(B2," ","(",D2,")")</f>
        <v>97120 (22203)</v>
      </c>
      <c r="B2" s="28">
        <v>97120</v>
      </c>
      <c r="C2" s="28" t="s">
        <v>213</v>
      </c>
      <c r="D2" s="28">
        <v>22203</v>
      </c>
      <c r="E2" s="28" t="s">
        <v>214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215</v>
      </c>
      <c r="I2" s="27" t="s">
        <v>216</v>
      </c>
      <c r="J2" s="27">
        <v>2</v>
      </c>
      <c r="K2" s="29">
        <v>3200</v>
      </c>
      <c r="M2" s="27">
        <f>COUNTIF($A$2:$A$2000,A2)</f>
        <v>1</v>
      </c>
    </row>
    <row r="3" spans="1:13" s="27" customFormat="1">
      <c r="A3" s="27" t="str">
        <f t="shared" si="0"/>
        <v>97130 (22203)</v>
      </c>
      <c r="B3" s="28">
        <v>97130</v>
      </c>
      <c r="C3" s="28" t="s">
        <v>217</v>
      </c>
      <c r="D3" s="28">
        <v>22203</v>
      </c>
      <c r="E3" s="28" t="s">
        <v>214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218</v>
      </c>
      <c r="I3" s="27" t="s">
        <v>216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>
      <c r="A4" s="27" t="str">
        <f t="shared" si="0"/>
        <v>97640 (22203)</v>
      </c>
      <c r="B4" s="28">
        <v>97640</v>
      </c>
      <c r="C4" s="28" t="s">
        <v>219</v>
      </c>
      <c r="D4" s="28">
        <v>22203</v>
      </c>
      <c r="E4" s="28" t="s">
        <v>214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220</v>
      </c>
      <c r="I4" s="27" t="s">
        <v>216</v>
      </c>
      <c r="J4" s="27">
        <v>4</v>
      </c>
      <c r="K4" s="29">
        <v>6400</v>
      </c>
      <c r="M4" s="27">
        <f t="shared" si="3"/>
        <v>1</v>
      </c>
    </row>
    <row r="5" spans="1:13" s="27" customFormat="1">
      <c r="A5" s="27" t="str">
        <f t="shared" si="0"/>
        <v>97681 (22204)</v>
      </c>
      <c r="B5" s="28">
        <v>97681</v>
      </c>
      <c r="C5" s="28" t="s">
        <v>221</v>
      </c>
      <c r="D5" s="28">
        <v>22204</v>
      </c>
      <c r="E5" s="28" t="s">
        <v>222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220</v>
      </c>
      <c r="I5" s="27" t="s">
        <v>216</v>
      </c>
      <c r="J5" s="27">
        <v>4</v>
      </c>
      <c r="K5" s="29">
        <v>6400</v>
      </c>
      <c r="M5" s="27">
        <f t="shared" si="3"/>
        <v>1</v>
      </c>
    </row>
    <row r="6" spans="1:13" s="27" customFormat="1">
      <c r="A6" s="27" t="str">
        <f t="shared" si="0"/>
        <v>97682 (22204)</v>
      </c>
      <c r="B6" s="28">
        <v>97682</v>
      </c>
      <c r="C6" s="28" t="s">
        <v>223</v>
      </c>
      <c r="D6" s="28">
        <v>22204</v>
      </c>
      <c r="E6" s="28" t="s">
        <v>222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220</v>
      </c>
      <c r="I6" s="27" t="s">
        <v>216</v>
      </c>
      <c r="J6" s="27">
        <v>4</v>
      </c>
      <c r="K6" s="29">
        <v>6400</v>
      </c>
      <c r="M6" s="27">
        <f t="shared" si="3"/>
        <v>1</v>
      </c>
    </row>
    <row r="7" spans="1:13" s="27" customFormat="1">
      <c r="A7" s="27" t="str">
        <f t="shared" si="0"/>
        <v>97683 (22204)</v>
      </c>
      <c r="B7" s="28">
        <v>97683</v>
      </c>
      <c r="C7" s="28" t="s">
        <v>224</v>
      </c>
      <c r="D7" s="28">
        <v>22204</v>
      </c>
      <c r="E7" s="28" t="s">
        <v>222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220</v>
      </c>
      <c r="I7" s="27" t="s">
        <v>216</v>
      </c>
      <c r="J7" s="27">
        <v>4</v>
      </c>
      <c r="K7" s="29">
        <v>6400</v>
      </c>
      <c r="M7" s="27">
        <f t="shared" si="3"/>
        <v>1</v>
      </c>
    </row>
    <row r="8" spans="1:13" s="27" customFormat="1">
      <c r="A8" s="27" t="str">
        <f t="shared" si="0"/>
        <v>97520 (22205)</v>
      </c>
      <c r="B8" s="28">
        <v>97520</v>
      </c>
      <c r="C8" s="28" t="s">
        <v>225</v>
      </c>
      <c r="D8" s="28">
        <v>22205</v>
      </c>
      <c r="E8" s="28" t="s">
        <v>226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220</v>
      </c>
      <c r="I8" s="27" t="s">
        <v>216</v>
      </c>
      <c r="J8" s="27">
        <v>4</v>
      </c>
      <c r="K8" s="29">
        <v>6400</v>
      </c>
      <c r="M8" s="27">
        <f t="shared" si="3"/>
        <v>1</v>
      </c>
    </row>
    <row r="9" spans="1:13" s="27" customFormat="1">
      <c r="A9" s="27" t="str">
        <f t="shared" si="0"/>
        <v>97541 (22206)</v>
      </c>
      <c r="B9" s="28">
        <v>97541</v>
      </c>
      <c r="C9" s="28" t="s">
        <v>227</v>
      </c>
      <c r="D9" s="28">
        <v>22206</v>
      </c>
      <c r="E9" s="28" t="s">
        <v>228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220</v>
      </c>
      <c r="I9" s="27" t="s">
        <v>216</v>
      </c>
      <c r="J9" s="27">
        <v>4</v>
      </c>
      <c r="K9" s="29">
        <v>6400</v>
      </c>
      <c r="M9" s="27">
        <f t="shared" si="3"/>
        <v>1</v>
      </c>
    </row>
    <row r="10" spans="1:13" s="27" customFormat="1">
      <c r="A10" s="27" t="str">
        <f t="shared" si="0"/>
        <v>97542 (22206)</v>
      </c>
      <c r="B10" s="28">
        <v>97542</v>
      </c>
      <c r="C10" s="28" t="s">
        <v>229</v>
      </c>
      <c r="D10" s="28">
        <v>22206</v>
      </c>
      <c r="E10" s="28" t="s">
        <v>228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220</v>
      </c>
      <c r="I10" s="27" t="s">
        <v>216</v>
      </c>
      <c r="J10" s="27">
        <v>4</v>
      </c>
      <c r="K10" s="29">
        <v>6400</v>
      </c>
      <c r="M10" s="27">
        <f t="shared" si="3"/>
        <v>1</v>
      </c>
    </row>
    <row r="11" spans="1:13" s="27" customFormat="1">
      <c r="A11" s="27" t="str">
        <f t="shared" si="0"/>
        <v>97660 (22208)</v>
      </c>
      <c r="B11" s="28">
        <v>97660</v>
      </c>
      <c r="C11" s="28" t="s">
        <v>230</v>
      </c>
      <c r="D11" s="28">
        <v>22208</v>
      </c>
      <c r="E11" s="28" t="s">
        <v>231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215</v>
      </c>
      <c r="I11" s="27" t="s">
        <v>216</v>
      </c>
      <c r="J11" s="27">
        <v>2</v>
      </c>
      <c r="K11" s="29">
        <v>3200</v>
      </c>
      <c r="M11" s="27">
        <f t="shared" si="3"/>
        <v>1</v>
      </c>
    </row>
    <row r="12" spans="1:13" s="27" customFormat="1">
      <c r="A12" s="27" t="str">
        <f t="shared" si="0"/>
        <v>97670 (22208)</v>
      </c>
      <c r="B12" s="28">
        <v>97670</v>
      </c>
      <c r="C12" s="28" t="s">
        <v>232</v>
      </c>
      <c r="D12" s="28">
        <v>22208</v>
      </c>
      <c r="E12" s="28" t="s">
        <v>231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218</v>
      </c>
      <c r="I12" s="27" t="s">
        <v>216</v>
      </c>
      <c r="J12" s="27">
        <v>3</v>
      </c>
      <c r="K12" s="29">
        <v>4800</v>
      </c>
      <c r="M12" s="27">
        <f t="shared" si="3"/>
        <v>1</v>
      </c>
    </row>
    <row r="13" spans="1:13" s="27" customFormat="1">
      <c r="A13" s="27" t="str">
        <f t="shared" si="0"/>
        <v>97740 (22210)</v>
      </c>
      <c r="B13" s="28">
        <v>97740</v>
      </c>
      <c r="C13" s="28" t="s">
        <v>233</v>
      </c>
      <c r="D13" s="28">
        <v>22210</v>
      </c>
      <c r="E13" s="28" t="s">
        <v>234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215</v>
      </c>
      <c r="I13" s="27" t="s">
        <v>216</v>
      </c>
      <c r="J13" s="27">
        <v>2</v>
      </c>
      <c r="K13" s="29">
        <v>3200</v>
      </c>
      <c r="M13" s="27">
        <f t="shared" si="3"/>
        <v>1</v>
      </c>
    </row>
    <row r="14" spans="1:13" s="27" customFormat="1">
      <c r="A14" s="27" t="str">
        <f t="shared" si="0"/>
        <v>97750 (22210)</v>
      </c>
      <c r="B14" s="28">
        <v>97750</v>
      </c>
      <c r="C14" s="28" t="s">
        <v>235</v>
      </c>
      <c r="D14" s="28">
        <v>22210</v>
      </c>
      <c r="E14" s="28" t="s">
        <v>234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218</v>
      </c>
      <c r="I14" s="27" t="s">
        <v>216</v>
      </c>
      <c r="J14" s="27">
        <v>3</v>
      </c>
      <c r="K14" s="29">
        <v>4800</v>
      </c>
      <c r="M14" s="27">
        <f t="shared" si="3"/>
        <v>1</v>
      </c>
    </row>
    <row r="15" spans="1:13" s="27" customFormat="1">
      <c r="A15" s="27" t="str">
        <f t="shared" si="0"/>
        <v>97761 (22210)</v>
      </c>
      <c r="B15" s="28">
        <v>97761</v>
      </c>
      <c r="C15" s="28" t="s">
        <v>236</v>
      </c>
      <c r="D15" s="28">
        <v>22210</v>
      </c>
      <c r="E15" s="28" t="s">
        <v>234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220</v>
      </c>
      <c r="I15" s="27" t="s">
        <v>216</v>
      </c>
      <c r="J15" s="27">
        <v>4</v>
      </c>
      <c r="K15" s="29">
        <v>6400</v>
      </c>
      <c r="M15" s="27">
        <f t="shared" si="3"/>
        <v>1</v>
      </c>
    </row>
    <row r="16" spans="1:13" s="27" customFormat="1">
      <c r="A16" s="27" t="str">
        <f t="shared" si="0"/>
        <v>97690 (22211)</v>
      </c>
      <c r="B16" s="28">
        <v>97690</v>
      </c>
      <c r="C16" s="28" t="s">
        <v>237</v>
      </c>
      <c r="D16" s="28">
        <v>22211</v>
      </c>
      <c r="E16" s="28" t="s">
        <v>238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220</v>
      </c>
      <c r="I16" s="27" t="s">
        <v>216</v>
      </c>
      <c r="J16" s="27">
        <v>4</v>
      </c>
      <c r="K16" s="29">
        <v>6400</v>
      </c>
      <c r="M16" s="27">
        <f t="shared" si="3"/>
        <v>1</v>
      </c>
    </row>
    <row r="17" spans="1:13" s="27" customFormat="1">
      <c r="A17" s="27" t="str">
        <f t="shared" si="0"/>
        <v>97531 (22219)</v>
      </c>
      <c r="B17" s="28">
        <v>97531</v>
      </c>
      <c r="C17" s="28" t="s">
        <v>239</v>
      </c>
      <c r="D17" s="28">
        <v>22219</v>
      </c>
      <c r="E17" s="28" t="s">
        <v>240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215</v>
      </c>
      <c r="I17" s="27" t="s">
        <v>216</v>
      </c>
      <c r="J17" s="27">
        <v>2</v>
      </c>
      <c r="K17" s="29">
        <v>3200</v>
      </c>
      <c r="M17" s="27">
        <f t="shared" si="3"/>
        <v>1</v>
      </c>
    </row>
    <row r="18" spans="1:13" s="27" customFormat="1">
      <c r="A18" s="27" t="str">
        <f t="shared" si="0"/>
        <v>97532 (22219)</v>
      </c>
      <c r="B18" s="28">
        <v>97532</v>
      </c>
      <c r="C18" s="28" t="s">
        <v>241</v>
      </c>
      <c r="D18" s="28">
        <v>22219</v>
      </c>
      <c r="E18" s="28" t="s">
        <v>240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215</v>
      </c>
      <c r="I18" s="27" t="s">
        <v>216</v>
      </c>
      <c r="J18" s="27">
        <v>2</v>
      </c>
      <c r="K18" s="29">
        <v>3200</v>
      </c>
      <c r="M18" s="27">
        <f t="shared" si="3"/>
        <v>1</v>
      </c>
    </row>
    <row r="19" spans="1:13" s="27" customFormat="1">
      <c r="A19" s="27" t="str">
        <f t="shared" si="0"/>
        <v>97252 (22220)</v>
      </c>
      <c r="B19" s="28">
        <v>97252</v>
      </c>
      <c r="C19" s="28" t="s">
        <v>242</v>
      </c>
      <c r="D19" s="28">
        <v>22220</v>
      </c>
      <c r="E19" s="28" t="s">
        <v>243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218</v>
      </c>
      <c r="I19" s="27" t="s">
        <v>216</v>
      </c>
      <c r="J19" s="27">
        <v>3</v>
      </c>
      <c r="K19" s="29">
        <v>4800</v>
      </c>
      <c r="M19" s="27">
        <f t="shared" si="3"/>
        <v>1</v>
      </c>
    </row>
    <row r="20" spans="1:13" s="27" customFormat="1">
      <c r="A20" s="27" t="str">
        <f t="shared" si="0"/>
        <v>97253 (22220)</v>
      </c>
      <c r="B20" s="28">
        <v>97253</v>
      </c>
      <c r="C20" s="28" t="s">
        <v>244</v>
      </c>
      <c r="D20" s="28">
        <v>22220</v>
      </c>
      <c r="E20" s="28" t="s">
        <v>243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218</v>
      </c>
      <c r="I20" s="27" t="s">
        <v>216</v>
      </c>
      <c r="J20" s="27">
        <v>3</v>
      </c>
      <c r="K20" s="29">
        <v>4800</v>
      </c>
      <c r="M20" s="27">
        <f t="shared" si="3"/>
        <v>1</v>
      </c>
    </row>
    <row r="21" spans="1:13" s="27" customFormat="1">
      <c r="A21" s="27" t="str">
        <f t="shared" si="0"/>
        <v>97254 (22220)</v>
      </c>
      <c r="B21" s="28">
        <v>97254</v>
      </c>
      <c r="C21" s="28" t="s">
        <v>245</v>
      </c>
      <c r="D21" s="28">
        <v>22220</v>
      </c>
      <c r="E21" s="28" t="s">
        <v>243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218</v>
      </c>
      <c r="I21" s="27" t="s">
        <v>216</v>
      </c>
      <c r="J21" s="27">
        <v>3</v>
      </c>
      <c r="K21" s="29">
        <v>4800</v>
      </c>
      <c r="M21" s="27">
        <f t="shared" si="3"/>
        <v>1</v>
      </c>
    </row>
    <row r="22" spans="1:13" s="27" customFormat="1">
      <c r="A22" s="27" t="str">
        <f t="shared" si="0"/>
        <v>97255 (22220)</v>
      </c>
      <c r="B22" s="28">
        <v>97255</v>
      </c>
      <c r="C22" s="28" t="s">
        <v>246</v>
      </c>
      <c r="D22" s="28">
        <v>22220</v>
      </c>
      <c r="E22" s="28" t="s">
        <v>243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218</v>
      </c>
      <c r="I22" s="27" t="s">
        <v>216</v>
      </c>
      <c r="J22" s="27">
        <v>3</v>
      </c>
      <c r="K22" s="29">
        <v>4800</v>
      </c>
      <c r="M22" s="27">
        <f t="shared" si="3"/>
        <v>1</v>
      </c>
    </row>
    <row r="23" spans="1:13" s="27" customFormat="1">
      <c r="A23" s="27" t="str">
        <f t="shared" si="0"/>
        <v>97090 (22221)</v>
      </c>
      <c r="B23" s="28">
        <v>97090</v>
      </c>
      <c r="C23" s="28" t="s">
        <v>247</v>
      </c>
      <c r="D23" s="28">
        <v>22221</v>
      </c>
      <c r="E23" s="28" t="s">
        <v>248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220</v>
      </c>
      <c r="I23" s="27" t="s">
        <v>216</v>
      </c>
      <c r="J23" s="27">
        <v>4</v>
      </c>
      <c r="K23" s="29">
        <v>6400</v>
      </c>
      <c r="M23" s="27">
        <f t="shared" si="3"/>
        <v>1</v>
      </c>
    </row>
    <row r="24" spans="1:13" s="27" customFormat="1">
      <c r="A24" s="27" t="str">
        <f t="shared" si="0"/>
        <v>97371 (22222)</v>
      </c>
      <c r="B24" s="28">
        <v>97371</v>
      </c>
      <c r="C24" s="28" t="s">
        <v>249</v>
      </c>
      <c r="D24" s="28">
        <v>22222</v>
      </c>
      <c r="E24" s="28" t="s">
        <v>250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220</v>
      </c>
      <c r="I24" s="27" t="s">
        <v>216</v>
      </c>
      <c r="J24" s="27">
        <v>4</v>
      </c>
      <c r="K24" s="29">
        <v>6400</v>
      </c>
      <c r="M24" s="27">
        <f t="shared" si="3"/>
        <v>1</v>
      </c>
    </row>
    <row r="25" spans="1:13" s="27" customFormat="1">
      <c r="A25" s="27" t="str">
        <f t="shared" si="0"/>
        <v>97372 (22222)</v>
      </c>
      <c r="B25" s="28">
        <v>97372</v>
      </c>
      <c r="C25" s="28" t="s">
        <v>251</v>
      </c>
      <c r="D25" s="28">
        <v>22222</v>
      </c>
      <c r="E25" s="28" t="s">
        <v>250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220</v>
      </c>
      <c r="I25" s="27" t="s">
        <v>216</v>
      </c>
      <c r="J25" s="27">
        <v>4</v>
      </c>
      <c r="K25" s="29">
        <v>6400</v>
      </c>
      <c r="M25" s="27">
        <f t="shared" si="3"/>
        <v>1</v>
      </c>
    </row>
    <row r="26" spans="1:13" s="27" customFormat="1">
      <c r="A26" s="27" t="str">
        <f t="shared" si="0"/>
        <v>97420 (22223)</v>
      </c>
      <c r="B26" s="28">
        <v>97420</v>
      </c>
      <c r="C26" s="28" t="s">
        <v>252</v>
      </c>
      <c r="D26" s="28">
        <v>22223</v>
      </c>
      <c r="E26" s="28" t="s">
        <v>253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215</v>
      </c>
      <c r="I26" s="27" t="s">
        <v>216</v>
      </c>
      <c r="J26" s="27">
        <v>2</v>
      </c>
      <c r="K26" s="29">
        <v>3200</v>
      </c>
      <c r="M26" s="27">
        <f t="shared" si="3"/>
        <v>1</v>
      </c>
    </row>
    <row r="27" spans="1:13" s="27" customFormat="1">
      <c r="A27" s="27" t="str">
        <f t="shared" si="0"/>
        <v>97430 (22223)</v>
      </c>
      <c r="B27" s="28">
        <v>97430</v>
      </c>
      <c r="C27" s="28" t="s">
        <v>254</v>
      </c>
      <c r="D27" s="28">
        <v>22223</v>
      </c>
      <c r="E27" s="28" t="s">
        <v>253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218</v>
      </c>
      <c r="I27" s="27" t="s">
        <v>216</v>
      </c>
      <c r="J27" s="27">
        <v>3</v>
      </c>
      <c r="K27" s="29">
        <v>4800</v>
      </c>
      <c r="M27" s="27">
        <f t="shared" si="3"/>
        <v>1</v>
      </c>
    </row>
    <row r="28" spans="1:13" s="27" customFormat="1">
      <c r="A28" s="27" t="str">
        <f t="shared" si="0"/>
        <v>97440 (22223)</v>
      </c>
      <c r="B28" s="28">
        <v>97440</v>
      </c>
      <c r="C28" s="28" t="s">
        <v>255</v>
      </c>
      <c r="D28" s="28">
        <v>22223</v>
      </c>
      <c r="E28" s="28" t="s">
        <v>253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220</v>
      </c>
      <c r="I28" s="27" t="s">
        <v>216</v>
      </c>
      <c r="J28" s="27">
        <v>4</v>
      </c>
      <c r="K28" s="29">
        <v>6400</v>
      </c>
      <c r="M28" s="27">
        <f t="shared" si="3"/>
        <v>1</v>
      </c>
    </row>
    <row r="29" spans="1:13" s="27" customFormat="1">
      <c r="A29" s="27" t="str">
        <f t="shared" si="0"/>
        <v>97480 (22224)</v>
      </c>
      <c r="B29" s="28">
        <v>97480</v>
      </c>
      <c r="C29" s="28" t="s">
        <v>256</v>
      </c>
      <c r="D29" s="28">
        <v>22224</v>
      </c>
      <c r="E29" s="28" t="s">
        <v>257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218</v>
      </c>
      <c r="I29" s="27" t="s">
        <v>216</v>
      </c>
      <c r="J29" s="27">
        <v>3</v>
      </c>
      <c r="K29" s="29">
        <v>4800</v>
      </c>
      <c r="M29" s="27">
        <f t="shared" si="3"/>
        <v>1</v>
      </c>
    </row>
    <row r="30" spans="1:13" s="27" customFormat="1">
      <c r="A30" s="27" t="str">
        <f t="shared" si="0"/>
        <v>97490 (22224)</v>
      </c>
      <c r="B30" s="28">
        <v>97490</v>
      </c>
      <c r="C30" s="28" t="s">
        <v>258</v>
      </c>
      <c r="D30" s="28">
        <v>22224</v>
      </c>
      <c r="E30" s="28" t="s">
        <v>257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220</v>
      </c>
      <c r="I30" s="27" t="s">
        <v>216</v>
      </c>
      <c r="J30" s="27">
        <v>4</v>
      </c>
      <c r="K30" s="29">
        <v>6400</v>
      </c>
      <c r="M30" s="27">
        <f t="shared" si="3"/>
        <v>1</v>
      </c>
    </row>
    <row r="31" spans="1:13" s="27" customFormat="1">
      <c r="A31" s="27" t="str">
        <f t="shared" si="0"/>
        <v>97551 (22225)</v>
      </c>
      <c r="B31" s="28">
        <v>97551</v>
      </c>
      <c r="C31" s="28" t="s">
        <v>259</v>
      </c>
      <c r="D31" s="28">
        <v>22225</v>
      </c>
      <c r="E31" s="28" t="s">
        <v>260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218</v>
      </c>
      <c r="I31" s="27" t="s">
        <v>216</v>
      </c>
      <c r="J31" s="27">
        <v>3</v>
      </c>
      <c r="K31" s="29">
        <v>4800</v>
      </c>
      <c r="M31" s="27">
        <f t="shared" si="3"/>
        <v>1</v>
      </c>
    </row>
    <row r="32" spans="1:13" s="27" customFormat="1">
      <c r="A32" s="27" t="str">
        <f t="shared" si="0"/>
        <v>97552 (22225)</v>
      </c>
      <c r="B32" s="28">
        <v>97552</v>
      </c>
      <c r="C32" s="28" t="s">
        <v>261</v>
      </c>
      <c r="D32" s="28">
        <v>22225</v>
      </c>
      <c r="E32" s="28" t="s">
        <v>260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218</v>
      </c>
      <c r="I32" s="27" t="s">
        <v>216</v>
      </c>
      <c r="J32" s="27">
        <v>3</v>
      </c>
      <c r="K32" s="29">
        <v>4800</v>
      </c>
      <c r="M32" s="27">
        <f t="shared" si="3"/>
        <v>1</v>
      </c>
    </row>
    <row r="33" spans="1:13" s="27" customFormat="1">
      <c r="A33" s="27" t="str">
        <f t="shared" si="0"/>
        <v>97561 (22225)</v>
      </c>
      <c r="B33" s="28">
        <v>97561</v>
      </c>
      <c r="C33" s="28" t="s">
        <v>262</v>
      </c>
      <c r="D33" s="28">
        <v>22225</v>
      </c>
      <c r="E33" s="28" t="s">
        <v>260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220</v>
      </c>
      <c r="I33" s="27" t="s">
        <v>216</v>
      </c>
      <c r="J33" s="27">
        <v>4</v>
      </c>
      <c r="K33" s="29">
        <v>6400</v>
      </c>
      <c r="M33" s="27">
        <f t="shared" si="3"/>
        <v>1</v>
      </c>
    </row>
    <row r="34" spans="1:13" s="27" customFormat="1">
      <c r="A34" s="27" t="str">
        <f t="shared" si="0"/>
        <v>97562 (22225)</v>
      </c>
      <c r="B34" s="28">
        <v>97562</v>
      </c>
      <c r="C34" s="28" t="s">
        <v>263</v>
      </c>
      <c r="D34" s="28">
        <v>22225</v>
      </c>
      <c r="E34" s="28" t="s">
        <v>260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220</v>
      </c>
      <c r="I34" s="27" t="s">
        <v>216</v>
      </c>
      <c r="J34" s="27">
        <v>4</v>
      </c>
      <c r="K34" s="29">
        <v>6400</v>
      </c>
      <c r="M34" s="27">
        <f t="shared" si="3"/>
        <v>1</v>
      </c>
    </row>
    <row r="35" spans="1:13" s="27" customFormat="1">
      <c r="A35" s="27" t="s">
        <v>264</v>
      </c>
      <c r="B35" s="28">
        <v>23195</v>
      </c>
      <c r="C35" s="28" t="s">
        <v>265</v>
      </c>
      <c r="D35" s="28">
        <v>25501</v>
      </c>
      <c r="E35" s="28" t="s">
        <v>266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218</v>
      </c>
      <c r="I35" s="27" t="s">
        <v>216</v>
      </c>
      <c r="J35" s="27">
        <v>3</v>
      </c>
      <c r="K35" s="29">
        <v>4800</v>
      </c>
      <c r="M35" s="27">
        <f t="shared" si="3"/>
        <v>1</v>
      </c>
    </row>
    <row r="36" spans="1:13" s="27" customFormat="1">
      <c r="A36" s="27" t="s">
        <v>267</v>
      </c>
      <c r="B36" s="28">
        <v>23169</v>
      </c>
      <c r="C36" s="28" t="s">
        <v>268</v>
      </c>
      <c r="D36" s="28">
        <v>25443</v>
      </c>
      <c r="E36" s="28" t="s">
        <v>269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215</v>
      </c>
      <c r="I36" s="27" t="s">
        <v>216</v>
      </c>
      <c r="J36" s="27">
        <v>2</v>
      </c>
      <c r="K36" s="29">
        <v>3200</v>
      </c>
      <c r="M36" s="27">
        <f t="shared" si="3"/>
        <v>1</v>
      </c>
    </row>
    <row r="37" spans="1:13" s="27" customFormat="1">
      <c r="A37" s="27" t="s">
        <v>270</v>
      </c>
      <c r="B37" s="28">
        <v>23171</v>
      </c>
      <c r="C37" s="28" t="s">
        <v>271</v>
      </c>
      <c r="D37" s="28">
        <v>25451</v>
      </c>
      <c r="E37" s="28" t="s">
        <v>272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215</v>
      </c>
      <c r="I37" s="27" t="s">
        <v>216</v>
      </c>
      <c r="J37" s="27">
        <v>2</v>
      </c>
      <c r="K37" s="29">
        <v>3200</v>
      </c>
      <c r="M37" s="27">
        <f t="shared" si="3"/>
        <v>1</v>
      </c>
    </row>
    <row r="38" spans="1:13" s="27" customFormat="1">
      <c r="A38" s="27" t="s">
        <v>273</v>
      </c>
      <c r="B38" s="28">
        <v>23173</v>
      </c>
      <c r="C38" s="28" t="s">
        <v>274</v>
      </c>
      <c r="D38" s="28">
        <v>25464</v>
      </c>
      <c r="E38" s="28" t="s">
        <v>123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220</v>
      </c>
      <c r="I38" s="27" t="s">
        <v>216</v>
      </c>
      <c r="J38" s="27">
        <v>4</v>
      </c>
      <c r="K38" s="29">
        <v>6400</v>
      </c>
      <c r="M38" s="27">
        <f t="shared" si="3"/>
        <v>1</v>
      </c>
    </row>
    <row r="39" spans="1:13" s="27" customFormat="1">
      <c r="A39" s="27" t="s">
        <v>275</v>
      </c>
      <c r="B39" s="28">
        <v>23192</v>
      </c>
      <c r="C39" s="28" t="s">
        <v>276</v>
      </c>
      <c r="D39" s="28">
        <v>25258</v>
      </c>
      <c r="E39" s="28" t="s">
        <v>277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278</v>
      </c>
      <c r="I39" s="27" t="s">
        <v>216</v>
      </c>
      <c r="J39" s="27">
        <v>1</v>
      </c>
      <c r="K39" s="29">
        <v>1600</v>
      </c>
      <c r="M39" s="27">
        <f t="shared" si="3"/>
        <v>1</v>
      </c>
    </row>
    <row r="40" spans="1:13" s="27" customFormat="1">
      <c r="A40" s="27" t="s">
        <v>279</v>
      </c>
      <c r="B40" s="28">
        <v>23192</v>
      </c>
      <c r="C40" s="28" t="s">
        <v>280</v>
      </c>
      <c r="D40" s="28">
        <v>25259</v>
      </c>
      <c r="E40" s="28" t="s">
        <v>277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278</v>
      </c>
      <c r="I40" s="27" t="s">
        <v>216</v>
      </c>
      <c r="J40" s="27">
        <v>1</v>
      </c>
      <c r="K40" s="29">
        <v>1600</v>
      </c>
      <c r="M40" s="27">
        <f t="shared" si="3"/>
        <v>1</v>
      </c>
    </row>
    <row r="41" spans="1:13" s="27" customFormat="1">
      <c r="A41" s="27" t="s">
        <v>281</v>
      </c>
      <c r="B41" s="28">
        <v>23192</v>
      </c>
      <c r="C41" s="28" t="s">
        <v>282</v>
      </c>
      <c r="D41" s="28">
        <v>25260</v>
      </c>
      <c r="E41" s="28" t="s">
        <v>277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278</v>
      </c>
      <c r="I41" s="27" t="s">
        <v>216</v>
      </c>
      <c r="J41" s="27">
        <v>1</v>
      </c>
      <c r="K41" s="29">
        <v>1600</v>
      </c>
      <c r="M41" s="27">
        <f t="shared" si="3"/>
        <v>1</v>
      </c>
    </row>
    <row r="42" spans="1:13" s="27" customFormat="1">
      <c r="A42" s="27" t="s">
        <v>283</v>
      </c>
      <c r="B42" s="28">
        <v>23192</v>
      </c>
      <c r="C42" s="28" t="s">
        <v>284</v>
      </c>
      <c r="D42" s="28">
        <v>25261</v>
      </c>
      <c r="E42" s="28" t="s">
        <v>277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278</v>
      </c>
      <c r="I42" s="27" t="s">
        <v>216</v>
      </c>
      <c r="J42" s="27">
        <v>1</v>
      </c>
      <c r="K42" s="29">
        <v>1600</v>
      </c>
      <c r="M42" s="27">
        <f t="shared" si="3"/>
        <v>1</v>
      </c>
    </row>
    <row r="43" spans="1:13" s="27" customFormat="1">
      <c r="A43" s="27" t="str">
        <f t="shared" si="0"/>
        <v>97380 (22226)</v>
      </c>
      <c r="B43" s="28">
        <v>97380</v>
      </c>
      <c r="C43" s="28" t="s">
        <v>285</v>
      </c>
      <c r="D43" s="28">
        <v>22226</v>
      </c>
      <c r="E43" s="28" t="s">
        <v>286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215</v>
      </c>
      <c r="I43" s="27" t="s">
        <v>216</v>
      </c>
      <c r="J43" s="27">
        <v>2</v>
      </c>
      <c r="K43" s="29">
        <v>3200</v>
      </c>
      <c r="M43" s="27">
        <f t="shared" si="3"/>
        <v>1</v>
      </c>
    </row>
    <row r="44" spans="1:13" s="27" customFormat="1">
      <c r="A44" s="27" t="str">
        <f t="shared" si="0"/>
        <v>97340 (22227)</v>
      </c>
      <c r="B44" s="28">
        <v>97340</v>
      </c>
      <c r="C44" s="28" t="s">
        <v>287</v>
      </c>
      <c r="D44" s="28">
        <v>22227</v>
      </c>
      <c r="E44" s="28" t="s">
        <v>288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218</v>
      </c>
      <c r="I44" s="27" t="s">
        <v>216</v>
      </c>
      <c r="J44" s="27">
        <v>3</v>
      </c>
      <c r="K44" s="29">
        <v>4800</v>
      </c>
      <c r="M44" s="27">
        <f t="shared" si="3"/>
        <v>1</v>
      </c>
    </row>
    <row r="45" spans="1:13" s="27" customFormat="1">
      <c r="A45" s="27" t="str">
        <f t="shared" si="0"/>
        <v>97330 (22229)</v>
      </c>
      <c r="B45" s="28">
        <v>97330</v>
      </c>
      <c r="C45" s="28" t="s">
        <v>289</v>
      </c>
      <c r="D45" s="28">
        <v>22229</v>
      </c>
      <c r="E45" s="28" t="s">
        <v>290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215</v>
      </c>
      <c r="I45" s="27" t="s">
        <v>216</v>
      </c>
      <c r="J45" s="27">
        <v>2</v>
      </c>
      <c r="K45" s="29">
        <v>3200</v>
      </c>
      <c r="M45" s="27">
        <f t="shared" si="3"/>
        <v>1</v>
      </c>
    </row>
    <row r="46" spans="1:13" s="27" customFormat="1">
      <c r="A46" s="27" t="str">
        <f t="shared" si="0"/>
        <v>97220 (22230)</v>
      </c>
      <c r="B46" s="28">
        <v>97220</v>
      </c>
      <c r="C46" s="28" t="s">
        <v>291</v>
      </c>
      <c r="D46" s="28">
        <v>22230</v>
      </c>
      <c r="E46" s="28" t="s">
        <v>292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215</v>
      </c>
      <c r="I46" s="27" t="s">
        <v>216</v>
      </c>
      <c r="J46" s="27">
        <v>2</v>
      </c>
      <c r="K46" s="29">
        <v>3200</v>
      </c>
      <c r="M46" s="27">
        <f t="shared" si="3"/>
        <v>1</v>
      </c>
    </row>
    <row r="47" spans="1:13" s="27" customFormat="1">
      <c r="A47" s="27" t="str">
        <f t="shared" si="0"/>
        <v>97230 (22230)</v>
      </c>
      <c r="B47" s="28">
        <v>97230</v>
      </c>
      <c r="C47" s="28" t="s">
        <v>293</v>
      </c>
      <c r="D47" s="28">
        <v>22230</v>
      </c>
      <c r="E47" s="28" t="s">
        <v>292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218</v>
      </c>
      <c r="I47" s="27" t="s">
        <v>216</v>
      </c>
      <c r="J47" s="27">
        <v>3</v>
      </c>
      <c r="K47" s="29">
        <v>4800</v>
      </c>
      <c r="M47" s="27">
        <f t="shared" si="3"/>
        <v>1</v>
      </c>
    </row>
    <row r="48" spans="1:13" s="27" customFormat="1">
      <c r="A48" s="27" t="str">
        <f t="shared" si="0"/>
        <v>97241 (22230)</v>
      </c>
      <c r="B48" s="28">
        <v>97241</v>
      </c>
      <c r="C48" s="28" t="s">
        <v>294</v>
      </c>
      <c r="D48" s="28">
        <v>22230</v>
      </c>
      <c r="E48" s="28" t="s">
        <v>292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220</v>
      </c>
      <c r="I48" s="27" t="s">
        <v>216</v>
      </c>
      <c r="J48" s="27">
        <v>4</v>
      </c>
      <c r="K48" s="29">
        <v>6400</v>
      </c>
      <c r="M48" s="27">
        <f t="shared" si="3"/>
        <v>1</v>
      </c>
    </row>
    <row r="49" spans="1:13" s="27" customFormat="1">
      <c r="A49" s="27" t="str">
        <f t="shared" si="0"/>
        <v>97242 (22230)</v>
      </c>
      <c r="B49" s="28">
        <v>97242</v>
      </c>
      <c r="C49" s="28" t="s">
        <v>295</v>
      </c>
      <c r="D49" s="28">
        <v>22230</v>
      </c>
      <c r="E49" s="28" t="s">
        <v>292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220</v>
      </c>
      <c r="I49" s="27" t="s">
        <v>216</v>
      </c>
      <c r="J49" s="27">
        <v>4</v>
      </c>
      <c r="K49" s="29">
        <v>6400</v>
      </c>
      <c r="M49" s="27">
        <f t="shared" si="3"/>
        <v>1</v>
      </c>
    </row>
    <row r="50" spans="1:13" s="27" customFormat="1">
      <c r="A50" s="27" t="str">
        <f t="shared" si="0"/>
        <v>97510 (22231)</v>
      </c>
      <c r="B50" s="28">
        <v>97510</v>
      </c>
      <c r="C50" s="28" t="s">
        <v>296</v>
      </c>
      <c r="D50" s="28">
        <v>22231</v>
      </c>
      <c r="E50" s="28" t="s">
        <v>297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218</v>
      </c>
      <c r="I50" s="27" t="s">
        <v>216</v>
      </c>
      <c r="J50" s="27">
        <v>3</v>
      </c>
      <c r="K50" s="29">
        <v>4800</v>
      </c>
      <c r="M50" s="27">
        <f t="shared" si="3"/>
        <v>1</v>
      </c>
    </row>
    <row r="51" spans="1:13" s="27" customFormat="1">
      <c r="A51" s="27" t="str">
        <f t="shared" si="0"/>
        <v>97570 (22232)</v>
      </c>
      <c r="B51" s="28">
        <v>97570</v>
      </c>
      <c r="C51" s="28" t="s">
        <v>298</v>
      </c>
      <c r="D51" s="28">
        <v>22232</v>
      </c>
      <c r="E51" s="28" t="s">
        <v>299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218</v>
      </c>
      <c r="I51" s="27" t="s">
        <v>216</v>
      </c>
      <c r="J51" s="27">
        <v>3</v>
      </c>
      <c r="K51" s="29">
        <v>4800</v>
      </c>
      <c r="M51" s="27">
        <f t="shared" si="3"/>
        <v>1</v>
      </c>
    </row>
    <row r="52" spans="1:13" s="27" customFormat="1">
      <c r="A52" s="27" t="str">
        <f t="shared" si="0"/>
        <v>97460 (22233)</v>
      </c>
      <c r="B52" s="28">
        <v>97460</v>
      </c>
      <c r="C52" s="28" t="s">
        <v>300</v>
      </c>
      <c r="D52" s="28">
        <v>22233</v>
      </c>
      <c r="E52" s="28" t="s">
        <v>301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218</v>
      </c>
      <c r="I52" s="27" t="s">
        <v>216</v>
      </c>
      <c r="J52" s="27">
        <v>3</v>
      </c>
      <c r="K52" s="29">
        <v>4800</v>
      </c>
      <c r="M52" s="27">
        <f t="shared" si="3"/>
        <v>1</v>
      </c>
    </row>
    <row r="53" spans="1:13" s="27" customFormat="1">
      <c r="A53" s="27" t="str">
        <f t="shared" si="0"/>
        <v>97720 (22235)</v>
      </c>
      <c r="B53" s="28">
        <v>97720</v>
      </c>
      <c r="C53" s="28" t="s">
        <v>302</v>
      </c>
      <c r="D53" s="28">
        <v>22235</v>
      </c>
      <c r="E53" s="28" t="s">
        <v>303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218</v>
      </c>
      <c r="I53" s="27" t="s">
        <v>216</v>
      </c>
      <c r="J53" s="27">
        <v>3</v>
      </c>
      <c r="K53" s="29">
        <v>4800</v>
      </c>
      <c r="M53" s="27">
        <f t="shared" si="3"/>
        <v>1</v>
      </c>
    </row>
    <row r="54" spans="1:13" s="27" customFormat="1">
      <c r="A54" s="27" t="str">
        <f t="shared" si="0"/>
        <v>97730 (22235)</v>
      </c>
      <c r="B54" s="28">
        <v>97730</v>
      </c>
      <c r="C54" s="28" t="s">
        <v>304</v>
      </c>
      <c r="D54" s="28">
        <v>22235</v>
      </c>
      <c r="E54" s="28" t="s">
        <v>303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220</v>
      </c>
      <c r="I54" s="27" t="s">
        <v>216</v>
      </c>
      <c r="J54" s="27">
        <v>4</v>
      </c>
      <c r="K54" s="29">
        <v>6400</v>
      </c>
      <c r="M54" s="27">
        <f t="shared" si="3"/>
        <v>1</v>
      </c>
    </row>
    <row r="55" spans="1:13" s="27" customFormat="1">
      <c r="A55" s="27" t="str">
        <f t="shared" si="0"/>
        <v>97590 (22238)</v>
      </c>
      <c r="B55" s="28">
        <v>97590</v>
      </c>
      <c r="C55" s="28" t="s">
        <v>305</v>
      </c>
      <c r="D55" s="28">
        <v>22238</v>
      </c>
      <c r="E55" s="28" t="s">
        <v>306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220</v>
      </c>
      <c r="I55" s="27" t="s">
        <v>216</v>
      </c>
      <c r="J55" s="27">
        <v>4</v>
      </c>
      <c r="K55" s="29">
        <v>6400</v>
      </c>
      <c r="M55" s="27">
        <f t="shared" si="3"/>
        <v>1</v>
      </c>
    </row>
    <row r="56" spans="1:13" s="27" customFormat="1">
      <c r="A56" s="27" t="str">
        <f t="shared" si="0"/>
        <v>97140 (22239)</v>
      </c>
      <c r="B56" s="28">
        <v>97140</v>
      </c>
      <c r="C56" s="28" t="s">
        <v>307</v>
      </c>
      <c r="D56" s="28">
        <v>22239</v>
      </c>
      <c r="E56" s="28" t="s">
        <v>308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215</v>
      </c>
      <c r="I56" s="27" t="s">
        <v>216</v>
      </c>
      <c r="J56" s="27">
        <v>2</v>
      </c>
      <c r="K56" s="29">
        <v>3200</v>
      </c>
      <c r="M56" s="27">
        <f t="shared" si="3"/>
        <v>1</v>
      </c>
    </row>
    <row r="57" spans="1:13" s="27" customFormat="1">
      <c r="A57" s="27" t="str">
        <f t="shared" si="0"/>
        <v>97150 (22239)</v>
      </c>
      <c r="B57" s="28">
        <v>97150</v>
      </c>
      <c r="C57" s="28" t="s">
        <v>309</v>
      </c>
      <c r="D57" s="28">
        <v>22239</v>
      </c>
      <c r="E57" s="28" t="s">
        <v>308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218</v>
      </c>
      <c r="I57" s="27" t="s">
        <v>216</v>
      </c>
      <c r="J57" s="27">
        <v>3</v>
      </c>
      <c r="K57" s="29">
        <v>4800</v>
      </c>
      <c r="M57" s="27">
        <f t="shared" si="3"/>
        <v>1</v>
      </c>
    </row>
    <row r="58" spans="1:13" s="27" customFormat="1">
      <c r="A58" s="27" t="str">
        <f t="shared" si="0"/>
        <v>97650 (22239)</v>
      </c>
      <c r="B58" s="28">
        <v>97650</v>
      </c>
      <c r="C58" s="28" t="s">
        <v>310</v>
      </c>
      <c r="D58" s="28">
        <v>22239</v>
      </c>
      <c r="E58" s="28" t="s">
        <v>308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220</v>
      </c>
      <c r="I58" s="27" t="s">
        <v>216</v>
      </c>
      <c r="J58" s="27">
        <v>4</v>
      </c>
      <c r="K58" s="29">
        <v>6400</v>
      </c>
      <c r="M58" s="27">
        <f t="shared" si="3"/>
        <v>1</v>
      </c>
    </row>
    <row r="59" spans="1:13" s="27" customFormat="1">
      <c r="A59" s="27" t="str">
        <f t="shared" si="0"/>
        <v>97472 (22253)</v>
      </c>
      <c r="B59" s="28">
        <v>97472</v>
      </c>
      <c r="C59" s="28" t="s">
        <v>311</v>
      </c>
      <c r="D59" s="28">
        <v>22253</v>
      </c>
      <c r="E59" s="28" t="s">
        <v>312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313</v>
      </c>
      <c r="I59" s="27" t="s">
        <v>216</v>
      </c>
      <c r="J59" s="27">
        <v>1</v>
      </c>
      <c r="K59" s="29">
        <v>1600</v>
      </c>
      <c r="M59" s="27">
        <f t="shared" si="3"/>
        <v>1</v>
      </c>
    </row>
    <row r="60" spans="1:13" s="27" customFormat="1">
      <c r="A60" s="27" t="str">
        <f t="shared" si="0"/>
        <v>97473 (22253)</v>
      </c>
      <c r="B60" s="28">
        <v>97473</v>
      </c>
      <c r="C60" s="28" t="s">
        <v>314</v>
      </c>
      <c r="D60" s="28">
        <v>22253</v>
      </c>
      <c r="E60" s="28" t="s">
        <v>312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313</v>
      </c>
      <c r="I60" s="27" t="s">
        <v>216</v>
      </c>
      <c r="J60" s="27">
        <v>1</v>
      </c>
      <c r="K60" s="29">
        <v>1600</v>
      </c>
      <c r="M60" s="27">
        <f t="shared" si="3"/>
        <v>1</v>
      </c>
    </row>
    <row r="61" spans="1:13" s="27" customFormat="1">
      <c r="A61" s="27" t="str">
        <f t="shared" si="0"/>
        <v>97474 (22253)</v>
      </c>
      <c r="B61" s="28">
        <v>97474</v>
      </c>
      <c r="C61" s="28" t="s">
        <v>315</v>
      </c>
      <c r="D61" s="28">
        <v>22253</v>
      </c>
      <c r="E61" s="28" t="s">
        <v>312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313</v>
      </c>
      <c r="I61" s="27" t="s">
        <v>216</v>
      </c>
      <c r="J61" s="27">
        <v>1</v>
      </c>
      <c r="K61" s="29">
        <v>1600</v>
      </c>
      <c r="M61" s="27">
        <f t="shared" si="3"/>
        <v>1</v>
      </c>
    </row>
    <row r="62" spans="1:13" s="27" customFormat="1">
      <c r="A62" s="27" t="str">
        <f t="shared" si="0"/>
        <v>97475 (22253)</v>
      </c>
      <c r="B62" s="28">
        <v>97475</v>
      </c>
      <c r="C62" s="28" t="s">
        <v>316</v>
      </c>
      <c r="D62" s="28">
        <v>22253</v>
      </c>
      <c r="E62" s="28" t="s">
        <v>312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313</v>
      </c>
      <c r="I62" s="27" t="s">
        <v>216</v>
      </c>
      <c r="J62" s="27">
        <v>1</v>
      </c>
      <c r="K62" s="29">
        <v>1600</v>
      </c>
      <c r="M62" s="27">
        <f t="shared" si="3"/>
        <v>1</v>
      </c>
    </row>
    <row r="63" spans="1:13" s="27" customFormat="1">
      <c r="A63" s="27" t="str">
        <f t="shared" si="0"/>
        <v>97390 (22264)</v>
      </c>
      <c r="B63" s="28">
        <v>97390</v>
      </c>
      <c r="C63" s="28" t="s">
        <v>317</v>
      </c>
      <c r="D63" s="28">
        <v>22264</v>
      </c>
      <c r="E63" s="28" t="s">
        <v>318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313</v>
      </c>
      <c r="I63" s="27" t="s">
        <v>216</v>
      </c>
      <c r="J63" s="27">
        <v>1</v>
      </c>
      <c r="K63" s="29">
        <v>1600</v>
      </c>
      <c r="M63" s="27">
        <f t="shared" si="3"/>
        <v>1</v>
      </c>
    </row>
    <row r="64" spans="1:13" s="27" customFormat="1">
      <c r="A64" s="27" t="str">
        <f t="shared" si="0"/>
        <v>97792 (22209)</v>
      </c>
      <c r="B64" s="50">
        <v>97792</v>
      </c>
      <c r="C64" s="27" t="s">
        <v>319</v>
      </c>
      <c r="D64" s="31">
        <v>22209</v>
      </c>
      <c r="E64" s="27" t="s">
        <v>320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220</v>
      </c>
      <c r="I64" s="27" t="s">
        <v>216</v>
      </c>
      <c r="J64" s="27">
        <v>4</v>
      </c>
      <c r="K64" s="29">
        <v>6400</v>
      </c>
      <c r="M64" s="27">
        <f t="shared" si="3"/>
        <v>1</v>
      </c>
    </row>
    <row r="65" spans="1:13" s="27" customFormat="1">
      <c r="A65" s="27" t="str">
        <f>CONCATENATE(B65," ","(",D65,")")</f>
        <v>97793 (22209)</v>
      </c>
      <c r="B65" s="50">
        <v>97793</v>
      </c>
      <c r="C65" s="27" t="s">
        <v>321</v>
      </c>
      <c r="D65" s="31">
        <v>22209</v>
      </c>
      <c r="E65" s="27" t="s">
        <v>320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215</v>
      </c>
      <c r="I65" s="27" t="s">
        <v>216</v>
      </c>
      <c r="J65" s="27">
        <v>2</v>
      </c>
      <c r="K65" s="29">
        <v>3200</v>
      </c>
      <c r="M65" s="27">
        <f t="shared" si="3"/>
        <v>1</v>
      </c>
    </row>
    <row r="66" spans="1:13" s="27" customFormat="1">
      <c r="A66" s="27" t="str">
        <f t="shared" si="0"/>
        <v>97796 (22269)</v>
      </c>
      <c r="B66" s="50">
        <v>97796</v>
      </c>
      <c r="C66" s="27" t="s">
        <v>280</v>
      </c>
      <c r="D66" s="50">
        <v>22269</v>
      </c>
      <c r="E66" s="27" t="s">
        <v>277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278</v>
      </c>
      <c r="I66" s="27" t="s">
        <v>216</v>
      </c>
      <c r="J66" s="27">
        <v>1</v>
      </c>
      <c r="K66" s="29">
        <v>1600</v>
      </c>
      <c r="M66" s="27">
        <f t="shared" si="3"/>
        <v>1</v>
      </c>
    </row>
    <row r="67" spans="1:13" s="27" customFormat="1">
      <c r="A67" s="27" t="str">
        <f t="shared" si="0"/>
        <v>97797 (22266)</v>
      </c>
      <c r="B67" s="50">
        <v>97797</v>
      </c>
      <c r="C67" s="27" t="s">
        <v>282</v>
      </c>
      <c r="D67" s="50">
        <v>22266</v>
      </c>
      <c r="E67" s="27" t="s">
        <v>277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278</v>
      </c>
      <c r="I67" s="27" t="s">
        <v>216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>
      <c r="A68" s="27" t="str">
        <f t="shared" si="0"/>
        <v>97798 (22269)</v>
      </c>
      <c r="B68" s="50">
        <v>97798</v>
      </c>
      <c r="C68" s="51" t="s">
        <v>322</v>
      </c>
      <c r="D68" s="50">
        <v>22269</v>
      </c>
      <c r="E68" s="27" t="s">
        <v>277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278</v>
      </c>
      <c r="I68" s="27" t="s">
        <v>216</v>
      </c>
      <c r="J68" s="27">
        <v>1</v>
      </c>
      <c r="K68" s="29">
        <v>1600</v>
      </c>
      <c r="M68" s="27">
        <f t="shared" si="4"/>
        <v>1</v>
      </c>
    </row>
    <row r="69" spans="1:13" s="27" customFormat="1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3"/>
  <sheetViews>
    <sheetView showGridLines="0" zoomScaleNormal="100" workbookViewId="0">
      <pane ySplit="2" topLeftCell="A492" activePane="bottomLeft" state="frozen"/>
      <selection pane="bottomLeft" activeCell="E502" sqref="E502"/>
      <selection activeCell="H10" sqref="H10"/>
    </sheetView>
  </sheetViews>
  <sheetFormatPr defaultColWidth="8.85546875" defaultRowHeight="13.9"/>
  <cols>
    <col min="1" max="1" width="7" style="118" bestFit="1" customWidth="1"/>
    <col min="2" max="2" width="15.28515625" style="118" bestFit="1" customWidth="1"/>
    <col min="3" max="3" width="12.42578125" style="122" customWidth="1"/>
    <col min="4" max="4" width="12.5703125" style="118" customWidth="1"/>
    <col min="5" max="5" width="44.28515625" style="118" bestFit="1" customWidth="1"/>
    <col min="6" max="6" width="6" style="118" bestFit="1" customWidth="1"/>
    <col min="7" max="7" width="6" style="118" customWidth="1"/>
    <col min="8" max="8" width="33.140625" style="118" customWidth="1"/>
    <col min="9" max="9" width="59.140625" style="118" bestFit="1" customWidth="1"/>
    <col min="10" max="10" width="3.140625" style="118" bestFit="1" customWidth="1"/>
    <col min="11" max="11" width="4.42578125" style="123" bestFit="1" customWidth="1"/>
    <col min="12" max="12" width="27.28515625" style="118" customWidth="1"/>
    <col min="13" max="13" width="8.7109375" style="118" bestFit="1" customWidth="1"/>
    <col min="14" max="14" width="7.42578125" style="117" bestFit="1" customWidth="1"/>
    <col min="15" max="15" width="3.140625" style="117" bestFit="1" customWidth="1"/>
    <col min="16" max="16" width="3" style="118" bestFit="1" customWidth="1"/>
    <col min="17" max="16384" width="8.85546875" style="118"/>
  </cols>
  <sheetData>
    <row r="1" spans="1:20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3" customFormat="1" ht="52.15" customHeight="1">
      <c r="A2" s="173" t="s">
        <v>323</v>
      </c>
      <c r="B2" s="174" t="s">
        <v>324</v>
      </c>
      <c r="C2" s="174" t="s">
        <v>325</v>
      </c>
      <c r="D2" s="175" t="s">
        <v>326</v>
      </c>
      <c r="E2" s="176" t="s">
        <v>204</v>
      </c>
      <c r="F2" s="177"/>
      <c r="G2" s="177" t="s">
        <v>327</v>
      </c>
      <c r="H2" s="177" t="s">
        <v>328</v>
      </c>
      <c r="I2" s="177"/>
      <c r="J2" s="177"/>
      <c r="K2" s="178"/>
      <c r="L2" s="178"/>
      <c r="M2" s="179" t="s">
        <v>329</v>
      </c>
      <c r="N2" s="303"/>
      <c r="O2" s="180" t="s">
        <v>212</v>
      </c>
      <c r="Q2" s="304" t="s">
        <v>330</v>
      </c>
      <c r="R2" s="304"/>
      <c r="S2" s="305"/>
    </row>
    <row r="3" spans="1:20" s="148" customFormat="1" ht="20.100000000000001" customHeight="1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331</v>
      </c>
      <c r="F3" s="144">
        <v>25001</v>
      </c>
      <c r="G3" s="144"/>
      <c r="H3" s="144" t="s">
        <v>332</v>
      </c>
      <c r="I3" s="144" t="s">
        <v>333</v>
      </c>
      <c r="J3" s="144">
        <v>2</v>
      </c>
      <c r="K3" s="145">
        <v>1.4</v>
      </c>
      <c r="L3" s="306" t="s">
        <v>215</v>
      </c>
      <c r="M3" s="146">
        <f>J3*1600</f>
        <v>3200</v>
      </c>
      <c r="N3" s="307" t="s">
        <v>216</v>
      </c>
      <c r="O3" s="147">
        <f t="shared" ref="O3:O66" si="2">COUNTIF($F$3:$F$506,F3)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331</v>
      </c>
      <c r="F4" s="144">
        <v>25002</v>
      </c>
      <c r="G4" s="144"/>
      <c r="H4" s="144" t="s">
        <v>332</v>
      </c>
      <c r="I4" s="144" t="s">
        <v>334</v>
      </c>
      <c r="J4" s="144">
        <v>2</v>
      </c>
      <c r="K4" s="145">
        <v>1.4</v>
      </c>
      <c r="L4" s="306" t="s">
        <v>215</v>
      </c>
      <c r="M4" s="146">
        <f t="shared" ref="M4:M67" si="4">J4*1600</f>
        <v>3200</v>
      </c>
      <c r="N4" s="307" t="s">
        <v>216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335</v>
      </c>
      <c r="F5" s="144">
        <v>25003</v>
      </c>
      <c r="G5" s="144"/>
      <c r="H5" s="144" t="s">
        <v>332</v>
      </c>
      <c r="I5" s="144" t="s">
        <v>336</v>
      </c>
      <c r="J5" s="144">
        <v>2</v>
      </c>
      <c r="K5" s="145">
        <v>1.4</v>
      </c>
      <c r="L5" s="306" t="s">
        <v>215</v>
      </c>
      <c r="M5" s="146">
        <f t="shared" si="4"/>
        <v>3200</v>
      </c>
      <c r="N5" s="307" t="s">
        <v>216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335</v>
      </c>
      <c r="F6" s="144">
        <v>25004</v>
      </c>
      <c r="G6" s="144"/>
      <c r="H6" s="144" t="s">
        <v>332</v>
      </c>
      <c r="I6" s="144" t="s">
        <v>337</v>
      </c>
      <c r="J6" s="144">
        <v>3</v>
      </c>
      <c r="K6" s="145">
        <v>1.4</v>
      </c>
      <c r="L6" s="306" t="s">
        <v>218</v>
      </c>
      <c r="M6" s="146">
        <f t="shared" si="4"/>
        <v>4800</v>
      </c>
      <c r="N6" s="307" t="s">
        <v>216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338</v>
      </c>
      <c r="F7" s="144">
        <v>25005</v>
      </c>
      <c r="G7" s="144"/>
      <c r="H7" s="144" t="s">
        <v>332</v>
      </c>
      <c r="I7" s="144" t="s">
        <v>339</v>
      </c>
      <c r="J7" s="144">
        <v>3</v>
      </c>
      <c r="K7" s="145">
        <v>1.4</v>
      </c>
      <c r="L7" s="306" t="s">
        <v>218</v>
      </c>
      <c r="M7" s="146">
        <f t="shared" si="4"/>
        <v>4800</v>
      </c>
      <c r="N7" s="307" t="s">
        <v>216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338</v>
      </c>
      <c r="F8" s="144">
        <v>25006</v>
      </c>
      <c r="G8" s="144"/>
      <c r="H8" s="144" t="s">
        <v>332</v>
      </c>
      <c r="I8" s="144" t="s">
        <v>340</v>
      </c>
      <c r="J8" s="144">
        <v>2</v>
      </c>
      <c r="K8" s="145">
        <v>1.4</v>
      </c>
      <c r="L8" s="306" t="s">
        <v>215</v>
      </c>
      <c r="M8" s="146">
        <f t="shared" si="4"/>
        <v>3200</v>
      </c>
      <c r="N8" s="307" t="s">
        <v>216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341</v>
      </c>
      <c r="F9" s="144">
        <v>25007</v>
      </c>
      <c r="G9" s="144"/>
      <c r="H9" s="144" t="s">
        <v>332</v>
      </c>
      <c r="I9" s="144" t="s">
        <v>342</v>
      </c>
      <c r="J9" s="144">
        <v>3</v>
      </c>
      <c r="K9" s="145">
        <v>1.4</v>
      </c>
      <c r="L9" s="306" t="s">
        <v>218</v>
      </c>
      <c r="M9" s="146">
        <f t="shared" si="4"/>
        <v>4800</v>
      </c>
      <c r="N9" s="307" t="s">
        <v>216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341</v>
      </c>
      <c r="F10" s="144">
        <v>25008</v>
      </c>
      <c r="G10" s="144"/>
      <c r="H10" s="144" t="s">
        <v>332</v>
      </c>
      <c r="I10" s="144" t="s">
        <v>343</v>
      </c>
      <c r="J10" s="144">
        <v>2</v>
      </c>
      <c r="K10" s="145">
        <v>1.4</v>
      </c>
      <c r="L10" s="306" t="s">
        <v>215</v>
      </c>
      <c r="M10" s="146">
        <f t="shared" si="4"/>
        <v>3200</v>
      </c>
      <c r="N10" s="307" t="s">
        <v>216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341</v>
      </c>
      <c r="F11" s="144">
        <v>25009</v>
      </c>
      <c r="G11" s="144"/>
      <c r="H11" s="144" t="s">
        <v>332</v>
      </c>
      <c r="I11" s="144" t="s">
        <v>344</v>
      </c>
      <c r="J11" s="144">
        <v>4</v>
      </c>
      <c r="K11" s="145">
        <v>1.4</v>
      </c>
      <c r="L11" s="306" t="s">
        <v>220</v>
      </c>
      <c r="M11" s="146">
        <f t="shared" si="4"/>
        <v>6400</v>
      </c>
      <c r="N11" s="307" t="s">
        <v>216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345</v>
      </c>
      <c r="F12" s="144">
        <v>25010</v>
      </c>
      <c r="G12" s="144"/>
      <c r="H12" s="144" t="s">
        <v>332</v>
      </c>
      <c r="I12" s="144" t="s">
        <v>346</v>
      </c>
      <c r="J12" s="144">
        <v>2</v>
      </c>
      <c r="K12" s="145">
        <v>1.4</v>
      </c>
      <c r="L12" s="306" t="s">
        <v>215</v>
      </c>
      <c r="M12" s="146">
        <f t="shared" si="4"/>
        <v>3200</v>
      </c>
      <c r="N12" s="307" t="s">
        <v>216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345</v>
      </c>
      <c r="F13" s="144">
        <v>25011</v>
      </c>
      <c r="G13" s="144"/>
      <c r="H13" s="144" t="s">
        <v>332</v>
      </c>
      <c r="I13" s="144" t="s">
        <v>347</v>
      </c>
      <c r="J13" s="144">
        <v>3</v>
      </c>
      <c r="K13" s="145">
        <v>1.4</v>
      </c>
      <c r="L13" s="306" t="s">
        <v>218</v>
      </c>
      <c r="M13" s="146">
        <f t="shared" si="4"/>
        <v>4800</v>
      </c>
      <c r="N13" s="307" t="s">
        <v>216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348</v>
      </c>
      <c r="F14" s="144">
        <v>25012</v>
      </c>
      <c r="G14" s="144"/>
      <c r="H14" s="144" t="s">
        <v>332</v>
      </c>
      <c r="I14" s="144" t="s">
        <v>349</v>
      </c>
      <c r="J14" s="144">
        <v>4</v>
      </c>
      <c r="K14" s="145">
        <v>1.4</v>
      </c>
      <c r="L14" s="306" t="s">
        <v>220</v>
      </c>
      <c r="M14" s="146">
        <f t="shared" si="4"/>
        <v>6400</v>
      </c>
      <c r="N14" s="307" t="s">
        <v>216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348</v>
      </c>
      <c r="F15" s="144">
        <v>25013</v>
      </c>
      <c r="G15" s="144"/>
      <c r="H15" s="144" t="s">
        <v>332</v>
      </c>
      <c r="I15" s="144" t="s">
        <v>350</v>
      </c>
      <c r="J15" s="144">
        <v>4</v>
      </c>
      <c r="K15" s="145">
        <v>1.4</v>
      </c>
      <c r="L15" s="306" t="s">
        <v>220</v>
      </c>
      <c r="M15" s="146">
        <f t="shared" si="4"/>
        <v>6400</v>
      </c>
      <c r="N15" s="307" t="s">
        <v>216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348</v>
      </c>
      <c r="F16" s="144">
        <v>25014</v>
      </c>
      <c r="G16" s="144"/>
      <c r="H16" s="144" t="s">
        <v>332</v>
      </c>
      <c r="I16" s="144" t="s">
        <v>351</v>
      </c>
      <c r="J16" s="144">
        <v>4</v>
      </c>
      <c r="K16" s="145">
        <v>1.4</v>
      </c>
      <c r="L16" s="306" t="s">
        <v>220</v>
      </c>
      <c r="M16" s="146">
        <f t="shared" si="4"/>
        <v>6400</v>
      </c>
      <c r="N16" s="307" t="s">
        <v>216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352</v>
      </c>
      <c r="F17" s="144">
        <v>25015</v>
      </c>
      <c r="G17" s="144"/>
      <c r="H17" s="144" t="s">
        <v>332</v>
      </c>
      <c r="I17" s="144" t="s">
        <v>353</v>
      </c>
      <c r="J17" s="144">
        <v>3</v>
      </c>
      <c r="K17" s="145">
        <v>1.4</v>
      </c>
      <c r="L17" s="306" t="s">
        <v>218</v>
      </c>
      <c r="M17" s="146">
        <f t="shared" si="4"/>
        <v>4800</v>
      </c>
      <c r="N17" s="307" t="s">
        <v>216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352</v>
      </c>
      <c r="F18" s="144">
        <v>25016</v>
      </c>
      <c r="G18" s="144"/>
      <c r="H18" s="144" t="s">
        <v>332</v>
      </c>
      <c r="I18" s="144" t="s">
        <v>354</v>
      </c>
      <c r="J18" s="144">
        <v>2</v>
      </c>
      <c r="K18" s="145">
        <v>1.4</v>
      </c>
      <c r="L18" s="306" t="s">
        <v>215</v>
      </c>
      <c r="M18" s="146">
        <f t="shared" si="4"/>
        <v>3200</v>
      </c>
      <c r="N18" s="307" t="s">
        <v>216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355</v>
      </c>
      <c r="F19" s="144">
        <v>25017</v>
      </c>
      <c r="G19" s="144"/>
      <c r="H19" s="144" t="s">
        <v>332</v>
      </c>
      <c r="I19" s="144" t="s">
        <v>356</v>
      </c>
      <c r="J19" s="144">
        <v>3</v>
      </c>
      <c r="K19" s="145">
        <v>1.4</v>
      </c>
      <c r="L19" s="306" t="s">
        <v>218</v>
      </c>
      <c r="M19" s="146">
        <f t="shared" si="4"/>
        <v>4800</v>
      </c>
      <c r="N19" s="307" t="s">
        <v>216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355</v>
      </c>
      <c r="F20" s="144">
        <v>25018</v>
      </c>
      <c r="G20" s="144"/>
      <c r="H20" s="144" t="s">
        <v>332</v>
      </c>
      <c r="I20" s="144" t="s">
        <v>357</v>
      </c>
      <c r="J20" s="144">
        <v>2</v>
      </c>
      <c r="K20" s="145">
        <v>1.4</v>
      </c>
      <c r="L20" s="306" t="s">
        <v>215</v>
      </c>
      <c r="M20" s="146">
        <f t="shared" si="4"/>
        <v>3200</v>
      </c>
      <c r="N20" s="307" t="s">
        <v>216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355</v>
      </c>
      <c r="F21" s="144">
        <v>25019</v>
      </c>
      <c r="G21" s="144"/>
      <c r="H21" s="144" t="s">
        <v>332</v>
      </c>
      <c r="I21" s="144" t="s">
        <v>358</v>
      </c>
      <c r="J21" s="144">
        <v>4</v>
      </c>
      <c r="K21" s="145">
        <v>1.4</v>
      </c>
      <c r="L21" s="306" t="s">
        <v>220</v>
      </c>
      <c r="M21" s="146">
        <f t="shared" si="4"/>
        <v>6400</v>
      </c>
      <c r="N21" s="307" t="s">
        <v>216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355</v>
      </c>
      <c r="F22" s="144">
        <v>25020</v>
      </c>
      <c r="G22" s="144"/>
      <c r="H22" s="144" t="s">
        <v>332</v>
      </c>
      <c r="I22" s="144" t="s">
        <v>359</v>
      </c>
      <c r="J22" s="144">
        <v>4</v>
      </c>
      <c r="K22" s="145">
        <v>1.4</v>
      </c>
      <c r="L22" s="306" t="s">
        <v>220</v>
      </c>
      <c r="M22" s="146">
        <f t="shared" si="4"/>
        <v>6400</v>
      </c>
      <c r="N22" s="307" t="s">
        <v>216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360</v>
      </c>
      <c r="F23" s="144">
        <v>25021</v>
      </c>
      <c r="G23" s="144"/>
      <c r="H23" s="144" t="s">
        <v>332</v>
      </c>
      <c r="I23" s="144" t="s">
        <v>361</v>
      </c>
      <c r="J23" s="144">
        <v>3</v>
      </c>
      <c r="K23" s="145">
        <v>1.4</v>
      </c>
      <c r="L23" s="306" t="s">
        <v>218</v>
      </c>
      <c r="M23" s="146">
        <f t="shared" si="4"/>
        <v>4800</v>
      </c>
      <c r="N23" s="307" t="s">
        <v>216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360</v>
      </c>
      <c r="F24" s="144">
        <v>25022</v>
      </c>
      <c r="G24" s="144"/>
      <c r="H24" s="144" t="s">
        <v>332</v>
      </c>
      <c r="I24" s="144" t="s">
        <v>362</v>
      </c>
      <c r="J24" s="144">
        <v>2</v>
      </c>
      <c r="K24" s="145">
        <v>1.4</v>
      </c>
      <c r="L24" s="306" t="s">
        <v>215</v>
      </c>
      <c r="M24" s="146">
        <f t="shared" si="4"/>
        <v>3200</v>
      </c>
      <c r="N24" s="307" t="s">
        <v>216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1">
        <v>1.3</v>
      </c>
      <c r="E25" s="144" t="s">
        <v>363</v>
      </c>
      <c r="F25" s="144">
        <v>25023</v>
      </c>
      <c r="G25" s="144"/>
      <c r="H25" s="144" t="s">
        <v>332</v>
      </c>
      <c r="I25" s="144" t="s">
        <v>364</v>
      </c>
      <c r="J25" s="144">
        <v>3</v>
      </c>
      <c r="K25" s="145">
        <v>1.3</v>
      </c>
      <c r="L25" s="306" t="s">
        <v>218</v>
      </c>
      <c r="M25" s="146">
        <f t="shared" si="4"/>
        <v>4800</v>
      </c>
      <c r="N25" s="307" t="s">
        <v>216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363</v>
      </c>
      <c r="F26" s="144">
        <v>25024</v>
      </c>
      <c r="G26" s="144"/>
      <c r="H26" s="144" t="s">
        <v>332</v>
      </c>
      <c r="I26" s="144" t="s">
        <v>365</v>
      </c>
      <c r="J26" s="144">
        <v>2</v>
      </c>
      <c r="K26" s="145">
        <v>1.3</v>
      </c>
      <c r="L26" s="306" t="s">
        <v>215</v>
      </c>
      <c r="M26" s="146">
        <f t="shared" si="4"/>
        <v>3200</v>
      </c>
      <c r="N26" s="307" t="s">
        <v>216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366</v>
      </c>
      <c r="F27" s="144">
        <v>25025</v>
      </c>
      <c r="G27" s="144"/>
      <c r="H27" s="144" t="s">
        <v>332</v>
      </c>
      <c r="I27" s="144" t="s">
        <v>367</v>
      </c>
      <c r="J27" s="144">
        <v>3</v>
      </c>
      <c r="K27" s="145">
        <v>1.4</v>
      </c>
      <c r="L27" s="306" t="s">
        <v>218</v>
      </c>
      <c r="M27" s="146">
        <f t="shared" si="4"/>
        <v>4800</v>
      </c>
      <c r="N27" s="307" t="s">
        <v>216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366</v>
      </c>
      <c r="F28" s="144">
        <v>25026</v>
      </c>
      <c r="G28" s="144"/>
      <c r="H28" s="144" t="s">
        <v>332</v>
      </c>
      <c r="I28" s="144" t="s">
        <v>368</v>
      </c>
      <c r="J28" s="144">
        <v>2</v>
      </c>
      <c r="K28" s="145">
        <v>1.4</v>
      </c>
      <c r="L28" s="306" t="s">
        <v>215</v>
      </c>
      <c r="M28" s="146">
        <f t="shared" si="4"/>
        <v>3200</v>
      </c>
      <c r="N28" s="307" t="s">
        <v>216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369</v>
      </c>
      <c r="F29" s="144">
        <v>25027</v>
      </c>
      <c r="G29" s="144"/>
      <c r="H29" s="144" t="s">
        <v>332</v>
      </c>
      <c r="I29" s="144" t="s">
        <v>370</v>
      </c>
      <c r="J29" s="144">
        <v>2</v>
      </c>
      <c r="K29" s="145">
        <v>1.4</v>
      </c>
      <c r="L29" s="306" t="s">
        <v>215</v>
      </c>
      <c r="M29" s="146">
        <f t="shared" si="4"/>
        <v>3200</v>
      </c>
      <c r="N29" s="307" t="s">
        <v>216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371</v>
      </c>
      <c r="F30" s="144">
        <v>25028</v>
      </c>
      <c r="G30" s="144"/>
      <c r="H30" s="144" t="s">
        <v>332</v>
      </c>
      <c r="I30" s="144" t="s">
        <v>372</v>
      </c>
      <c r="J30" s="144">
        <v>4</v>
      </c>
      <c r="K30" s="145">
        <v>1.4</v>
      </c>
      <c r="L30" s="306" t="s">
        <v>220</v>
      </c>
      <c r="M30" s="146">
        <f t="shared" si="4"/>
        <v>6400</v>
      </c>
      <c r="N30" s="307" t="s">
        <v>216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373</v>
      </c>
      <c r="F31" s="144">
        <v>25029</v>
      </c>
      <c r="G31" s="144"/>
      <c r="H31" s="144" t="s">
        <v>332</v>
      </c>
      <c r="I31" s="144" t="s">
        <v>374</v>
      </c>
      <c r="J31" s="144">
        <v>3</v>
      </c>
      <c r="K31" s="145">
        <v>1.4</v>
      </c>
      <c r="L31" s="306" t="s">
        <v>218</v>
      </c>
      <c r="M31" s="146">
        <f t="shared" si="4"/>
        <v>4800</v>
      </c>
      <c r="N31" s="307" t="s">
        <v>216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373</v>
      </c>
      <c r="F32" s="144">
        <v>25030</v>
      </c>
      <c r="G32" s="144"/>
      <c r="H32" s="144" t="s">
        <v>332</v>
      </c>
      <c r="I32" s="144" t="s">
        <v>375</v>
      </c>
      <c r="J32" s="144">
        <v>2</v>
      </c>
      <c r="K32" s="145">
        <v>1.4</v>
      </c>
      <c r="L32" s="306" t="s">
        <v>215</v>
      </c>
      <c r="M32" s="146">
        <f t="shared" si="4"/>
        <v>3200</v>
      </c>
      <c r="N32" s="307" t="s">
        <v>216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376</v>
      </c>
      <c r="F33" s="144">
        <v>25031</v>
      </c>
      <c r="G33" s="144"/>
      <c r="H33" s="144" t="s">
        <v>332</v>
      </c>
      <c r="I33" s="144" t="s">
        <v>377</v>
      </c>
      <c r="J33" s="144">
        <v>3</v>
      </c>
      <c r="K33" s="145">
        <v>1.4</v>
      </c>
      <c r="L33" s="306" t="s">
        <v>218</v>
      </c>
      <c r="M33" s="146">
        <f t="shared" si="4"/>
        <v>4800</v>
      </c>
      <c r="N33" s="307" t="s">
        <v>216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376</v>
      </c>
      <c r="F34" s="144">
        <v>25032</v>
      </c>
      <c r="G34" s="144"/>
      <c r="H34" s="144" t="s">
        <v>332</v>
      </c>
      <c r="I34" s="144" t="s">
        <v>378</v>
      </c>
      <c r="J34" s="144">
        <v>2</v>
      </c>
      <c r="K34" s="145">
        <v>1.4</v>
      </c>
      <c r="L34" s="306" t="s">
        <v>215</v>
      </c>
      <c r="M34" s="146">
        <f t="shared" si="4"/>
        <v>3200</v>
      </c>
      <c r="N34" s="307" t="s">
        <v>216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376</v>
      </c>
      <c r="F35" s="144">
        <v>25033</v>
      </c>
      <c r="G35" s="144"/>
      <c r="H35" s="144" t="s">
        <v>332</v>
      </c>
      <c r="I35" s="144" t="s">
        <v>379</v>
      </c>
      <c r="J35" s="144">
        <v>2</v>
      </c>
      <c r="K35" s="145">
        <v>1.4</v>
      </c>
      <c r="L35" s="306" t="s">
        <v>215</v>
      </c>
      <c r="M35" s="146">
        <f t="shared" si="4"/>
        <v>3200</v>
      </c>
      <c r="N35" s="307" t="s">
        <v>216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376</v>
      </c>
      <c r="F36" s="144">
        <v>25034</v>
      </c>
      <c r="G36" s="144"/>
      <c r="H36" s="144" t="s">
        <v>332</v>
      </c>
      <c r="I36" s="144" t="s">
        <v>380</v>
      </c>
      <c r="J36" s="144">
        <v>2</v>
      </c>
      <c r="K36" s="145">
        <v>1.4</v>
      </c>
      <c r="L36" s="306" t="s">
        <v>215</v>
      </c>
      <c r="M36" s="146">
        <f t="shared" si="4"/>
        <v>3200</v>
      </c>
      <c r="N36" s="307" t="s">
        <v>216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376</v>
      </c>
      <c r="F37" s="144">
        <v>25035</v>
      </c>
      <c r="G37" s="144"/>
      <c r="H37" s="144" t="s">
        <v>332</v>
      </c>
      <c r="I37" s="144" t="s">
        <v>381</v>
      </c>
      <c r="J37" s="144">
        <v>3</v>
      </c>
      <c r="K37" s="145">
        <v>1.4</v>
      </c>
      <c r="L37" s="306" t="s">
        <v>218</v>
      </c>
      <c r="M37" s="146">
        <f t="shared" si="4"/>
        <v>4800</v>
      </c>
      <c r="N37" s="307" t="s">
        <v>216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382</v>
      </c>
      <c r="F38" s="144">
        <v>25036</v>
      </c>
      <c r="G38" s="144"/>
      <c r="H38" s="144" t="s">
        <v>332</v>
      </c>
      <c r="I38" s="144" t="s">
        <v>383</v>
      </c>
      <c r="J38" s="144">
        <v>4</v>
      </c>
      <c r="K38" s="145">
        <v>1.4</v>
      </c>
      <c r="L38" s="306" t="s">
        <v>220</v>
      </c>
      <c r="M38" s="146">
        <f t="shared" si="4"/>
        <v>6400</v>
      </c>
      <c r="N38" s="307" t="s">
        <v>216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384</v>
      </c>
      <c r="F39" s="144">
        <v>25037</v>
      </c>
      <c r="G39" s="144"/>
      <c r="H39" s="144" t="s">
        <v>332</v>
      </c>
      <c r="I39" s="144" t="s">
        <v>385</v>
      </c>
      <c r="J39" s="144">
        <v>3</v>
      </c>
      <c r="K39" s="145">
        <v>1.4</v>
      </c>
      <c r="L39" s="306" t="s">
        <v>218</v>
      </c>
      <c r="M39" s="146">
        <f t="shared" si="4"/>
        <v>4800</v>
      </c>
      <c r="N39" s="307" t="s">
        <v>216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384</v>
      </c>
      <c r="F40" s="144">
        <v>25038</v>
      </c>
      <c r="G40" s="144"/>
      <c r="H40" s="144" t="s">
        <v>332</v>
      </c>
      <c r="I40" s="144" t="s">
        <v>386</v>
      </c>
      <c r="J40" s="144">
        <v>2</v>
      </c>
      <c r="K40" s="145">
        <v>1.4</v>
      </c>
      <c r="L40" s="306" t="s">
        <v>215</v>
      </c>
      <c r="M40" s="146">
        <f t="shared" si="4"/>
        <v>3200</v>
      </c>
      <c r="N40" s="307" t="s">
        <v>216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387</v>
      </c>
      <c r="F41" s="144">
        <v>25039</v>
      </c>
      <c r="G41" s="144"/>
      <c r="H41" s="144" t="s">
        <v>332</v>
      </c>
      <c r="I41" s="144" t="s">
        <v>388</v>
      </c>
      <c r="J41" s="144">
        <v>3</v>
      </c>
      <c r="K41" s="145">
        <v>1.3</v>
      </c>
      <c r="L41" s="306" t="s">
        <v>218</v>
      </c>
      <c r="M41" s="146">
        <f t="shared" si="4"/>
        <v>4800</v>
      </c>
      <c r="N41" s="307" t="s">
        <v>216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387</v>
      </c>
      <c r="F42" s="144">
        <v>25040</v>
      </c>
      <c r="G42" s="144"/>
      <c r="H42" s="144" t="s">
        <v>332</v>
      </c>
      <c r="I42" s="144" t="s">
        <v>389</v>
      </c>
      <c r="J42" s="144">
        <v>2</v>
      </c>
      <c r="K42" s="145">
        <v>1.3</v>
      </c>
      <c r="L42" s="306" t="s">
        <v>215</v>
      </c>
      <c r="M42" s="146">
        <f t="shared" si="4"/>
        <v>3200</v>
      </c>
      <c r="N42" s="307" t="s">
        <v>216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331</v>
      </c>
      <c r="F43" s="144">
        <v>25041</v>
      </c>
      <c r="G43" s="144"/>
      <c r="H43" s="144" t="s">
        <v>332</v>
      </c>
      <c r="I43" s="144" t="s">
        <v>390</v>
      </c>
      <c r="J43" s="144">
        <v>3</v>
      </c>
      <c r="K43" s="145">
        <v>1.4</v>
      </c>
      <c r="L43" s="306" t="s">
        <v>218</v>
      </c>
      <c r="M43" s="146">
        <f t="shared" si="4"/>
        <v>4800</v>
      </c>
      <c r="N43" s="307" t="s">
        <v>216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331</v>
      </c>
      <c r="F44" s="144">
        <v>25042</v>
      </c>
      <c r="G44" s="144"/>
      <c r="H44" s="144" t="s">
        <v>332</v>
      </c>
      <c r="I44" s="144" t="s">
        <v>391</v>
      </c>
      <c r="J44" s="144">
        <v>4</v>
      </c>
      <c r="K44" s="145">
        <v>1.4</v>
      </c>
      <c r="L44" s="306" t="s">
        <v>220</v>
      </c>
      <c r="M44" s="146">
        <f t="shared" si="4"/>
        <v>6400</v>
      </c>
      <c r="N44" s="307" t="s">
        <v>216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331</v>
      </c>
      <c r="F45" s="144">
        <v>25043</v>
      </c>
      <c r="G45" s="144"/>
      <c r="H45" s="144" t="s">
        <v>332</v>
      </c>
      <c r="I45" s="144" t="s">
        <v>392</v>
      </c>
      <c r="J45" s="144">
        <v>3</v>
      </c>
      <c r="K45" s="145">
        <v>1.4</v>
      </c>
      <c r="L45" s="306" t="s">
        <v>218</v>
      </c>
      <c r="M45" s="146">
        <f t="shared" si="4"/>
        <v>4800</v>
      </c>
      <c r="N45" s="307" t="s">
        <v>216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393</v>
      </c>
      <c r="F46" s="144">
        <v>25044</v>
      </c>
      <c r="G46" s="144"/>
      <c r="H46" s="144" t="s">
        <v>394</v>
      </c>
      <c r="I46" s="144" t="s">
        <v>395</v>
      </c>
      <c r="J46" s="144">
        <v>3</v>
      </c>
      <c r="K46" s="145">
        <v>1.6</v>
      </c>
      <c r="L46" s="306" t="s">
        <v>218</v>
      </c>
      <c r="M46" s="146">
        <f t="shared" si="4"/>
        <v>4800</v>
      </c>
      <c r="N46" s="307" t="s">
        <v>216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393</v>
      </c>
      <c r="F47" s="144">
        <v>25045</v>
      </c>
      <c r="G47" s="144"/>
      <c r="H47" s="144" t="s">
        <v>394</v>
      </c>
      <c r="I47" s="144" t="s">
        <v>396</v>
      </c>
      <c r="J47" s="144">
        <v>4</v>
      </c>
      <c r="K47" s="145">
        <v>1.6</v>
      </c>
      <c r="L47" s="306" t="s">
        <v>220</v>
      </c>
      <c r="M47" s="146">
        <f t="shared" si="4"/>
        <v>6400</v>
      </c>
      <c r="N47" s="307" t="s">
        <v>216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393</v>
      </c>
      <c r="F48" s="144">
        <v>25046</v>
      </c>
      <c r="G48" s="144"/>
      <c r="H48" s="144" t="s">
        <v>394</v>
      </c>
      <c r="I48" s="144" t="s">
        <v>397</v>
      </c>
      <c r="J48" s="144">
        <v>4</v>
      </c>
      <c r="K48" s="145">
        <v>1.6</v>
      </c>
      <c r="L48" s="306" t="s">
        <v>220</v>
      </c>
      <c r="M48" s="146">
        <f t="shared" si="4"/>
        <v>6400</v>
      </c>
      <c r="N48" s="307" t="s">
        <v>216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398</v>
      </c>
      <c r="F49" s="144">
        <v>25047</v>
      </c>
      <c r="G49" s="144"/>
      <c r="H49" s="144" t="s">
        <v>394</v>
      </c>
      <c r="I49" s="144" t="s">
        <v>399</v>
      </c>
      <c r="J49" s="144">
        <v>4</v>
      </c>
      <c r="K49" s="145">
        <v>1.8</v>
      </c>
      <c r="L49" s="306" t="s">
        <v>220</v>
      </c>
      <c r="M49" s="146">
        <f t="shared" si="4"/>
        <v>6400</v>
      </c>
      <c r="N49" s="307" t="s">
        <v>216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400</v>
      </c>
      <c r="F50" s="144">
        <v>25048</v>
      </c>
      <c r="G50" s="144"/>
      <c r="H50" s="144" t="s">
        <v>394</v>
      </c>
      <c r="I50" s="144" t="s">
        <v>401</v>
      </c>
      <c r="J50" s="144">
        <v>4</v>
      </c>
      <c r="K50" s="145">
        <v>1.8</v>
      </c>
      <c r="L50" s="306" t="s">
        <v>220</v>
      </c>
      <c r="M50" s="146">
        <f t="shared" si="4"/>
        <v>6400</v>
      </c>
      <c r="N50" s="307" t="s">
        <v>216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402</v>
      </c>
      <c r="F51" s="144">
        <v>25049</v>
      </c>
      <c r="G51" s="144"/>
      <c r="H51" s="144" t="s">
        <v>394</v>
      </c>
      <c r="I51" s="144" t="s">
        <v>403</v>
      </c>
      <c r="J51" s="144">
        <v>4</v>
      </c>
      <c r="K51" s="145">
        <v>1.8</v>
      </c>
      <c r="L51" s="306" t="s">
        <v>220</v>
      </c>
      <c r="M51" s="146">
        <f t="shared" si="4"/>
        <v>6400</v>
      </c>
      <c r="N51" s="307" t="s">
        <v>216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402</v>
      </c>
      <c r="F52" s="144">
        <v>25050</v>
      </c>
      <c r="G52" s="144"/>
      <c r="H52" s="144" t="s">
        <v>394</v>
      </c>
      <c r="I52" s="144" t="s">
        <v>404</v>
      </c>
      <c r="J52" s="144">
        <v>4</v>
      </c>
      <c r="K52" s="145">
        <v>1.8</v>
      </c>
      <c r="L52" s="306" t="s">
        <v>220</v>
      </c>
      <c r="M52" s="146">
        <f t="shared" si="4"/>
        <v>6400</v>
      </c>
      <c r="N52" s="307" t="s">
        <v>216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402</v>
      </c>
      <c r="F53" s="144">
        <v>25051</v>
      </c>
      <c r="G53" s="144"/>
      <c r="H53" s="144" t="s">
        <v>394</v>
      </c>
      <c r="I53" s="144" t="s">
        <v>405</v>
      </c>
      <c r="J53" s="144">
        <v>4</v>
      </c>
      <c r="K53" s="145">
        <v>1.8</v>
      </c>
      <c r="L53" s="306" t="s">
        <v>220</v>
      </c>
      <c r="M53" s="146">
        <f t="shared" si="4"/>
        <v>6400</v>
      </c>
      <c r="N53" s="307" t="s">
        <v>216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402</v>
      </c>
      <c r="F54" s="157">
        <v>25052</v>
      </c>
      <c r="G54" s="157"/>
      <c r="H54" s="157" t="s">
        <v>394</v>
      </c>
      <c r="I54" s="157" t="s">
        <v>406</v>
      </c>
      <c r="J54" s="157">
        <v>4</v>
      </c>
      <c r="K54" s="158">
        <v>1.4</v>
      </c>
      <c r="L54" s="308" t="s">
        <v>220</v>
      </c>
      <c r="M54" s="146">
        <f t="shared" si="4"/>
        <v>6400</v>
      </c>
      <c r="N54" s="309" t="s">
        <v>216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>
      <c r="A55" s="148">
        <f t="shared" si="0"/>
        <v>25053</v>
      </c>
      <c r="B55" s="141" t="str">
        <f t="shared" si="1"/>
        <v xml:space="preserve"> 7903</v>
      </c>
      <c r="C55" s="310">
        <v>23034</v>
      </c>
      <c r="D55" s="143">
        <v>1.8</v>
      </c>
      <c r="E55" s="159" t="s">
        <v>407</v>
      </c>
      <c r="F55" s="159">
        <v>25053</v>
      </c>
      <c r="G55" s="159"/>
      <c r="H55" s="159" t="s">
        <v>394</v>
      </c>
      <c r="I55" s="159" t="s">
        <v>408</v>
      </c>
      <c r="J55" s="159">
        <v>3</v>
      </c>
      <c r="K55" s="145">
        <v>1.8</v>
      </c>
      <c r="L55" s="181" t="s">
        <v>218</v>
      </c>
      <c r="M55" s="146">
        <f t="shared" si="4"/>
        <v>4800</v>
      </c>
      <c r="N55" s="309" t="s">
        <v>216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>
      <c r="A56" s="148">
        <f t="shared" si="0"/>
        <v>25054</v>
      </c>
      <c r="B56" s="141" t="str">
        <f t="shared" si="1"/>
        <v xml:space="preserve"> 7903</v>
      </c>
      <c r="C56" s="310">
        <v>23035</v>
      </c>
      <c r="D56" s="160">
        <v>1.8</v>
      </c>
      <c r="E56" s="159" t="s">
        <v>409</v>
      </c>
      <c r="F56" s="159">
        <v>25054</v>
      </c>
      <c r="G56" s="159"/>
      <c r="H56" s="159" t="s">
        <v>394</v>
      </c>
      <c r="I56" s="159" t="s">
        <v>410</v>
      </c>
      <c r="J56" s="159">
        <v>3</v>
      </c>
      <c r="K56" s="145">
        <v>1.8</v>
      </c>
      <c r="L56" s="181" t="s">
        <v>218</v>
      </c>
      <c r="M56" s="146">
        <f t="shared" si="4"/>
        <v>4800</v>
      </c>
      <c r="N56" s="309" t="s">
        <v>216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409</v>
      </c>
      <c r="F57" s="144">
        <v>25055</v>
      </c>
      <c r="G57" s="144"/>
      <c r="H57" s="144" t="s">
        <v>394</v>
      </c>
      <c r="I57" s="144" t="s">
        <v>411</v>
      </c>
      <c r="J57" s="144">
        <v>4</v>
      </c>
      <c r="K57" s="145">
        <v>1.8</v>
      </c>
      <c r="L57" s="306" t="s">
        <v>220</v>
      </c>
      <c r="M57" s="146">
        <f t="shared" si="4"/>
        <v>6400</v>
      </c>
      <c r="N57" s="307" t="s">
        <v>216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409</v>
      </c>
      <c r="F58" s="144">
        <v>25056</v>
      </c>
      <c r="G58" s="144"/>
      <c r="H58" s="144" t="s">
        <v>394</v>
      </c>
      <c r="I58" s="144" t="s">
        <v>412</v>
      </c>
      <c r="J58" s="144">
        <v>2</v>
      </c>
      <c r="K58" s="145">
        <v>1.8</v>
      </c>
      <c r="L58" s="306" t="s">
        <v>215</v>
      </c>
      <c r="M58" s="146">
        <f t="shared" si="4"/>
        <v>3200</v>
      </c>
      <c r="N58" s="307" t="s">
        <v>216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413</v>
      </c>
      <c r="F59" s="144">
        <v>25057</v>
      </c>
      <c r="G59" s="144"/>
      <c r="H59" s="144" t="s">
        <v>394</v>
      </c>
      <c r="I59" s="144" t="s">
        <v>414</v>
      </c>
      <c r="J59" s="144">
        <v>3</v>
      </c>
      <c r="K59" s="145">
        <v>1.8</v>
      </c>
      <c r="L59" s="306" t="s">
        <v>218</v>
      </c>
      <c r="M59" s="146">
        <f t="shared" si="4"/>
        <v>4800</v>
      </c>
      <c r="N59" s="307" t="s">
        <v>216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413</v>
      </c>
      <c r="F60" s="144">
        <v>25058</v>
      </c>
      <c r="G60" s="144"/>
      <c r="H60" s="144" t="s">
        <v>394</v>
      </c>
      <c r="I60" s="144" t="s">
        <v>415</v>
      </c>
      <c r="J60" s="144">
        <v>4</v>
      </c>
      <c r="K60" s="145">
        <v>1.8</v>
      </c>
      <c r="L60" s="306" t="s">
        <v>220</v>
      </c>
      <c r="M60" s="146">
        <f t="shared" si="4"/>
        <v>6400</v>
      </c>
      <c r="N60" s="307" t="s">
        <v>216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413</v>
      </c>
      <c r="F61" s="144">
        <v>25059</v>
      </c>
      <c r="G61" s="144"/>
      <c r="H61" s="144" t="s">
        <v>394</v>
      </c>
      <c r="I61" s="144" t="s">
        <v>416</v>
      </c>
      <c r="J61" s="144">
        <v>2</v>
      </c>
      <c r="K61" s="145">
        <v>1.8</v>
      </c>
      <c r="L61" s="306" t="s">
        <v>215</v>
      </c>
      <c r="M61" s="146">
        <f t="shared" si="4"/>
        <v>3200</v>
      </c>
      <c r="N61" s="307" t="s">
        <v>216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417</v>
      </c>
      <c r="F62" s="144">
        <v>25060</v>
      </c>
      <c r="G62" s="144"/>
      <c r="H62" s="144" t="s">
        <v>394</v>
      </c>
      <c r="I62" s="144" t="s">
        <v>418</v>
      </c>
      <c r="J62" s="144">
        <v>3</v>
      </c>
      <c r="K62" s="145">
        <v>1.8</v>
      </c>
      <c r="L62" s="306" t="s">
        <v>218</v>
      </c>
      <c r="M62" s="146">
        <f t="shared" si="4"/>
        <v>4800</v>
      </c>
      <c r="N62" s="307" t="s">
        <v>216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419</v>
      </c>
      <c r="F63" s="144">
        <v>25061</v>
      </c>
      <c r="G63" s="144"/>
      <c r="H63" s="144" t="s">
        <v>394</v>
      </c>
      <c r="I63" s="144" t="s">
        <v>420</v>
      </c>
      <c r="J63" s="144">
        <v>4</v>
      </c>
      <c r="K63" s="145">
        <v>1.8</v>
      </c>
      <c r="L63" s="306" t="s">
        <v>220</v>
      </c>
      <c r="M63" s="146">
        <f t="shared" si="4"/>
        <v>6400</v>
      </c>
      <c r="N63" s="307" t="s">
        <v>216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419</v>
      </c>
      <c r="F64" s="144">
        <v>25062</v>
      </c>
      <c r="G64" s="144"/>
      <c r="H64" s="144" t="s">
        <v>394</v>
      </c>
      <c r="I64" s="144" t="s">
        <v>421</v>
      </c>
      <c r="J64" s="144">
        <v>2</v>
      </c>
      <c r="K64" s="145">
        <v>1.8</v>
      </c>
      <c r="L64" s="306" t="s">
        <v>215</v>
      </c>
      <c r="M64" s="146">
        <f t="shared" si="4"/>
        <v>3200</v>
      </c>
      <c r="N64" s="307" t="s">
        <v>216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419</v>
      </c>
      <c r="F65" s="144">
        <v>25063</v>
      </c>
      <c r="G65" s="144"/>
      <c r="H65" s="144" t="s">
        <v>394</v>
      </c>
      <c r="I65" s="144" t="s">
        <v>422</v>
      </c>
      <c r="J65" s="144">
        <v>3</v>
      </c>
      <c r="K65" s="145">
        <v>1.8</v>
      </c>
      <c r="L65" s="306" t="s">
        <v>218</v>
      </c>
      <c r="M65" s="146">
        <f t="shared" si="4"/>
        <v>4800</v>
      </c>
      <c r="N65" s="307" t="s">
        <v>216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419</v>
      </c>
      <c r="F66" s="144">
        <v>25064</v>
      </c>
      <c r="G66" s="144"/>
      <c r="H66" s="144" t="s">
        <v>394</v>
      </c>
      <c r="I66" s="144" t="s">
        <v>423</v>
      </c>
      <c r="J66" s="144">
        <v>3</v>
      </c>
      <c r="K66" s="145">
        <v>1.8</v>
      </c>
      <c r="L66" s="306" t="s">
        <v>218</v>
      </c>
      <c r="M66" s="146">
        <f t="shared" si="4"/>
        <v>4800</v>
      </c>
      <c r="N66" s="307" t="s">
        <v>216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424</v>
      </c>
      <c r="F67" s="144">
        <v>25065</v>
      </c>
      <c r="G67" s="144"/>
      <c r="H67" s="144" t="s">
        <v>394</v>
      </c>
      <c r="I67" s="144" t="s">
        <v>425</v>
      </c>
      <c r="J67" s="144">
        <v>4</v>
      </c>
      <c r="K67" s="145">
        <v>1.8</v>
      </c>
      <c r="L67" s="306" t="s">
        <v>220</v>
      </c>
      <c r="M67" s="146">
        <f t="shared" si="4"/>
        <v>6400</v>
      </c>
      <c r="N67" s="307" t="s">
        <v>216</v>
      </c>
      <c r="O67" s="147">
        <f t="shared" ref="O67:O130" si="7">COUNTIF($F$3:$F$506,F67)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424</v>
      </c>
      <c r="F68" s="144">
        <v>25066</v>
      </c>
      <c r="G68" s="144"/>
      <c r="H68" s="144" t="s">
        <v>394</v>
      </c>
      <c r="I68" s="144" t="s">
        <v>426</v>
      </c>
      <c r="J68" s="144">
        <v>4</v>
      </c>
      <c r="K68" s="145">
        <v>1.8</v>
      </c>
      <c r="L68" s="306" t="s">
        <v>220</v>
      </c>
      <c r="M68" s="146">
        <f t="shared" ref="M68:M131" si="9">J68*1600</f>
        <v>6400</v>
      </c>
      <c r="N68" s="307" t="s">
        <v>216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424</v>
      </c>
      <c r="F69" s="144">
        <v>25067</v>
      </c>
      <c r="G69" s="144"/>
      <c r="H69" s="144" t="s">
        <v>394</v>
      </c>
      <c r="I69" s="144" t="s">
        <v>427</v>
      </c>
      <c r="J69" s="144">
        <v>2</v>
      </c>
      <c r="K69" s="145">
        <v>1.8</v>
      </c>
      <c r="L69" s="306" t="s">
        <v>215</v>
      </c>
      <c r="M69" s="146">
        <f t="shared" si="9"/>
        <v>3200</v>
      </c>
      <c r="N69" s="307" t="s">
        <v>216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428</v>
      </c>
      <c r="F70" s="144">
        <v>25068</v>
      </c>
      <c r="G70" s="144"/>
      <c r="H70" s="144" t="s">
        <v>394</v>
      </c>
      <c r="I70" s="144" t="s">
        <v>429</v>
      </c>
      <c r="J70" s="144">
        <v>4</v>
      </c>
      <c r="K70" s="145">
        <v>1.8</v>
      </c>
      <c r="L70" s="306" t="s">
        <v>220</v>
      </c>
      <c r="M70" s="146">
        <f t="shared" si="9"/>
        <v>6400</v>
      </c>
      <c r="N70" s="307" t="s">
        <v>216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430</v>
      </c>
      <c r="F71" s="144">
        <v>25069</v>
      </c>
      <c r="G71" s="144"/>
      <c r="H71" s="144" t="s">
        <v>394</v>
      </c>
      <c r="I71" s="144" t="s">
        <v>431</v>
      </c>
      <c r="J71" s="144">
        <v>3</v>
      </c>
      <c r="K71" s="145">
        <v>1.8</v>
      </c>
      <c r="L71" s="306" t="s">
        <v>218</v>
      </c>
      <c r="M71" s="146">
        <f t="shared" si="9"/>
        <v>4800</v>
      </c>
      <c r="N71" s="307" t="s">
        <v>216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430</v>
      </c>
      <c r="F72" s="144">
        <v>25070</v>
      </c>
      <c r="G72" s="144"/>
      <c r="H72" s="144" t="s">
        <v>394</v>
      </c>
      <c r="I72" s="144" t="s">
        <v>432</v>
      </c>
      <c r="J72" s="144">
        <v>4</v>
      </c>
      <c r="K72" s="145">
        <v>1.8</v>
      </c>
      <c r="L72" s="306" t="s">
        <v>220</v>
      </c>
      <c r="M72" s="146">
        <f t="shared" si="9"/>
        <v>6400</v>
      </c>
      <c r="N72" s="307" t="s">
        <v>216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430</v>
      </c>
      <c r="F73" s="144">
        <v>25071</v>
      </c>
      <c r="G73" s="144"/>
      <c r="H73" s="144" t="s">
        <v>394</v>
      </c>
      <c r="I73" s="144" t="s">
        <v>433</v>
      </c>
      <c r="J73" s="144">
        <v>4</v>
      </c>
      <c r="K73" s="145">
        <v>1.8</v>
      </c>
      <c r="L73" s="306" t="s">
        <v>220</v>
      </c>
      <c r="M73" s="146">
        <f t="shared" si="9"/>
        <v>6400</v>
      </c>
      <c r="N73" s="307" t="s">
        <v>216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434</v>
      </c>
      <c r="F74" s="144">
        <v>25072</v>
      </c>
      <c r="G74" s="144"/>
      <c r="H74" s="144" t="s">
        <v>394</v>
      </c>
      <c r="I74" s="144" t="s">
        <v>435</v>
      </c>
      <c r="J74" s="144">
        <v>4</v>
      </c>
      <c r="K74" s="145">
        <v>1.8</v>
      </c>
      <c r="L74" s="306" t="s">
        <v>220</v>
      </c>
      <c r="M74" s="146">
        <f t="shared" si="9"/>
        <v>6400</v>
      </c>
      <c r="N74" s="307" t="s">
        <v>216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434</v>
      </c>
      <c r="F75" s="144">
        <v>25073</v>
      </c>
      <c r="G75" s="144"/>
      <c r="H75" s="144" t="s">
        <v>394</v>
      </c>
      <c r="I75" s="144" t="s">
        <v>436</v>
      </c>
      <c r="J75" s="144">
        <v>3</v>
      </c>
      <c r="K75" s="145">
        <v>1.8</v>
      </c>
      <c r="L75" s="306" t="s">
        <v>218</v>
      </c>
      <c r="M75" s="146">
        <f t="shared" si="9"/>
        <v>4800</v>
      </c>
      <c r="N75" s="307" t="s">
        <v>216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437</v>
      </c>
      <c r="F76" s="144">
        <v>25074</v>
      </c>
      <c r="G76" s="144"/>
      <c r="H76" s="144" t="s">
        <v>394</v>
      </c>
      <c r="I76" s="144" t="s">
        <v>438</v>
      </c>
      <c r="J76" s="144">
        <v>4</v>
      </c>
      <c r="K76" s="145">
        <v>1.8</v>
      </c>
      <c r="L76" s="306" t="s">
        <v>220</v>
      </c>
      <c r="M76" s="146">
        <f t="shared" si="9"/>
        <v>6400</v>
      </c>
      <c r="N76" s="307" t="s">
        <v>216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437</v>
      </c>
      <c r="F77" s="144">
        <v>25075</v>
      </c>
      <c r="G77" s="144"/>
      <c r="H77" s="144" t="s">
        <v>394</v>
      </c>
      <c r="I77" s="144" t="s">
        <v>439</v>
      </c>
      <c r="J77" s="144">
        <v>3</v>
      </c>
      <c r="K77" s="145">
        <v>1.8</v>
      </c>
      <c r="L77" s="306" t="s">
        <v>218</v>
      </c>
      <c r="M77" s="146">
        <f t="shared" si="9"/>
        <v>4800</v>
      </c>
      <c r="N77" s="307" t="s">
        <v>216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440</v>
      </c>
      <c r="F78" s="144">
        <v>25076</v>
      </c>
      <c r="G78" s="144"/>
      <c r="H78" s="144" t="s">
        <v>394</v>
      </c>
      <c r="I78" s="144" t="s">
        <v>441</v>
      </c>
      <c r="J78" s="144">
        <v>3</v>
      </c>
      <c r="K78" s="145">
        <v>1.8</v>
      </c>
      <c r="L78" s="306" t="s">
        <v>218</v>
      </c>
      <c r="M78" s="146">
        <f t="shared" si="9"/>
        <v>4800</v>
      </c>
      <c r="N78" s="307" t="s">
        <v>216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440</v>
      </c>
      <c r="F79" s="144">
        <v>25077</v>
      </c>
      <c r="G79" s="144"/>
      <c r="H79" s="144" t="s">
        <v>394</v>
      </c>
      <c r="I79" s="144" t="s">
        <v>442</v>
      </c>
      <c r="J79" s="144">
        <v>4</v>
      </c>
      <c r="K79" s="145">
        <v>1.8</v>
      </c>
      <c r="L79" s="306" t="s">
        <v>220</v>
      </c>
      <c r="M79" s="146">
        <f t="shared" si="9"/>
        <v>6400</v>
      </c>
      <c r="N79" s="307" t="s">
        <v>216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443</v>
      </c>
      <c r="F80" s="144">
        <v>25078</v>
      </c>
      <c r="G80" s="144"/>
      <c r="H80" s="144" t="s">
        <v>444</v>
      </c>
      <c r="I80" s="144" t="s">
        <v>445</v>
      </c>
      <c r="J80" s="144">
        <v>3</v>
      </c>
      <c r="K80" s="145">
        <v>1.3</v>
      </c>
      <c r="L80" s="306" t="s">
        <v>218</v>
      </c>
      <c r="M80" s="146">
        <f t="shared" si="9"/>
        <v>4800</v>
      </c>
      <c r="N80" s="307" t="s">
        <v>216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446</v>
      </c>
      <c r="F81" s="144">
        <v>25079</v>
      </c>
      <c r="G81" s="144"/>
      <c r="H81" s="144" t="s">
        <v>444</v>
      </c>
      <c r="I81" s="144" t="s">
        <v>447</v>
      </c>
      <c r="J81" s="144">
        <v>3</v>
      </c>
      <c r="K81" s="145">
        <v>1.3</v>
      </c>
      <c r="L81" s="306" t="s">
        <v>218</v>
      </c>
      <c r="M81" s="146">
        <f t="shared" si="9"/>
        <v>4800</v>
      </c>
      <c r="N81" s="307" t="s">
        <v>216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446</v>
      </c>
      <c r="F82" s="144">
        <v>25080</v>
      </c>
      <c r="G82" s="144"/>
      <c r="H82" s="144" t="s">
        <v>444</v>
      </c>
      <c r="I82" s="144" t="s">
        <v>448</v>
      </c>
      <c r="J82" s="144">
        <v>2</v>
      </c>
      <c r="K82" s="145">
        <v>1.3</v>
      </c>
      <c r="L82" s="306" t="s">
        <v>215</v>
      </c>
      <c r="M82" s="146">
        <f t="shared" si="9"/>
        <v>3200</v>
      </c>
      <c r="N82" s="307" t="s">
        <v>216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449</v>
      </c>
      <c r="F83" s="144">
        <v>25081</v>
      </c>
      <c r="G83" s="144"/>
      <c r="H83" s="144" t="s">
        <v>444</v>
      </c>
      <c r="I83" s="144" t="s">
        <v>450</v>
      </c>
      <c r="J83" s="144">
        <v>3</v>
      </c>
      <c r="K83" s="145">
        <v>1.3</v>
      </c>
      <c r="L83" s="306" t="s">
        <v>218</v>
      </c>
      <c r="M83" s="146">
        <f t="shared" si="9"/>
        <v>4800</v>
      </c>
      <c r="N83" s="307" t="s">
        <v>216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449</v>
      </c>
      <c r="F84" s="144">
        <v>25082</v>
      </c>
      <c r="G84" s="144"/>
      <c r="H84" s="144" t="s">
        <v>444</v>
      </c>
      <c r="I84" s="144" t="s">
        <v>451</v>
      </c>
      <c r="J84" s="144">
        <v>3</v>
      </c>
      <c r="K84" s="145">
        <v>1.3</v>
      </c>
      <c r="L84" s="306" t="s">
        <v>218</v>
      </c>
      <c r="M84" s="146">
        <f t="shared" si="9"/>
        <v>4800</v>
      </c>
      <c r="N84" s="307" t="s">
        <v>216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449</v>
      </c>
      <c r="F85" s="144">
        <v>25083</v>
      </c>
      <c r="G85" s="144"/>
      <c r="H85" s="144" t="s">
        <v>444</v>
      </c>
      <c r="I85" s="144" t="s">
        <v>452</v>
      </c>
      <c r="J85" s="144">
        <v>2</v>
      </c>
      <c r="K85" s="145">
        <v>1.3</v>
      </c>
      <c r="L85" s="306" t="s">
        <v>215</v>
      </c>
      <c r="M85" s="146">
        <f t="shared" si="9"/>
        <v>3200</v>
      </c>
      <c r="N85" s="307" t="s">
        <v>216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449</v>
      </c>
      <c r="F86" s="144">
        <v>25084</v>
      </c>
      <c r="G86" s="144"/>
      <c r="H86" s="144" t="s">
        <v>444</v>
      </c>
      <c r="I86" s="144" t="s">
        <v>453</v>
      </c>
      <c r="J86" s="144">
        <v>2</v>
      </c>
      <c r="K86" s="145">
        <v>1.3</v>
      </c>
      <c r="L86" s="306" t="s">
        <v>215</v>
      </c>
      <c r="M86" s="146">
        <f t="shared" si="9"/>
        <v>3200</v>
      </c>
      <c r="N86" s="307" t="s">
        <v>216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454</v>
      </c>
      <c r="F87" s="144">
        <v>25085</v>
      </c>
      <c r="G87" s="144"/>
      <c r="H87" s="144" t="s">
        <v>444</v>
      </c>
      <c r="I87" s="144" t="s">
        <v>455</v>
      </c>
      <c r="J87" s="144">
        <v>3</v>
      </c>
      <c r="K87" s="145">
        <v>1.3</v>
      </c>
      <c r="L87" s="306" t="s">
        <v>218</v>
      </c>
      <c r="M87" s="146">
        <f t="shared" si="9"/>
        <v>4800</v>
      </c>
      <c r="N87" s="307" t="s">
        <v>216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456</v>
      </c>
      <c r="F88" s="144">
        <v>25086</v>
      </c>
      <c r="G88" s="144"/>
      <c r="H88" s="144" t="s">
        <v>444</v>
      </c>
      <c r="I88" s="144" t="s">
        <v>457</v>
      </c>
      <c r="J88" s="144">
        <v>3</v>
      </c>
      <c r="K88" s="145">
        <v>1.3</v>
      </c>
      <c r="L88" s="306" t="s">
        <v>218</v>
      </c>
      <c r="M88" s="146">
        <f t="shared" si="9"/>
        <v>4800</v>
      </c>
      <c r="N88" s="307" t="s">
        <v>216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456</v>
      </c>
      <c r="F89" s="144">
        <v>25087</v>
      </c>
      <c r="G89" s="144"/>
      <c r="H89" s="144" t="s">
        <v>444</v>
      </c>
      <c r="I89" s="144" t="s">
        <v>458</v>
      </c>
      <c r="J89" s="144">
        <v>3</v>
      </c>
      <c r="K89" s="145">
        <v>1.3</v>
      </c>
      <c r="L89" s="306" t="s">
        <v>218</v>
      </c>
      <c r="M89" s="146">
        <f t="shared" si="9"/>
        <v>4800</v>
      </c>
      <c r="N89" s="307" t="s">
        <v>216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456</v>
      </c>
      <c r="F90" s="144">
        <v>25088</v>
      </c>
      <c r="G90" s="144"/>
      <c r="H90" s="144" t="s">
        <v>444</v>
      </c>
      <c r="I90" s="144" t="s">
        <v>459</v>
      </c>
      <c r="J90" s="144">
        <v>2</v>
      </c>
      <c r="K90" s="145">
        <v>1.3</v>
      </c>
      <c r="L90" s="306" t="s">
        <v>215</v>
      </c>
      <c r="M90" s="146">
        <f t="shared" si="9"/>
        <v>3200</v>
      </c>
      <c r="N90" s="307" t="s">
        <v>216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456</v>
      </c>
      <c r="F91" s="144">
        <v>25089</v>
      </c>
      <c r="G91" s="144"/>
      <c r="H91" s="144" t="s">
        <v>444</v>
      </c>
      <c r="I91" s="144" t="s">
        <v>460</v>
      </c>
      <c r="J91" s="144">
        <v>2</v>
      </c>
      <c r="K91" s="145">
        <v>1.3</v>
      </c>
      <c r="L91" s="306" t="s">
        <v>215</v>
      </c>
      <c r="M91" s="146">
        <f t="shared" si="9"/>
        <v>3200</v>
      </c>
      <c r="N91" s="307" t="s">
        <v>216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456</v>
      </c>
      <c r="F92" s="144">
        <v>25090</v>
      </c>
      <c r="G92" s="144"/>
      <c r="H92" s="144" t="s">
        <v>444</v>
      </c>
      <c r="I92" s="144" t="s">
        <v>461</v>
      </c>
      <c r="J92" s="144">
        <v>2</v>
      </c>
      <c r="K92" s="145">
        <v>1.3</v>
      </c>
      <c r="L92" s="306" t="s">
        <v>215</v>
      </c>
      <c r="M92" s="146">
        <f t="shared" si="9"/>
        <v>3200</v>
      </c>
      <c r="N92" s="307" t="s">
        <v>216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462</v>
      </c>
      <c r="F93" s="144">
        <v>25091</v>
      </c>
      <c r="G93" s="144"/>
      <c r="H93" s="144" t="s">
        <v>444</v>
      </c>
      <c r="I93" s="144" t="s">
        <v>463</v>
      </c>
      <c r="J93" s="144">
        <v>3</v>
      </c>
      <c r="K93" s="145">
        <v>1.3</v>
      </c>
      <c r="L93" s="306" t="s">
        <v>218</v>
      </c>
      <c r="M93" s="146">
        <f t="shared" si="9"/>
        <v>4800</v>
      </c>
      <c r="N93" s="307" t="s">
        <v>216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462</v>
      </c>
      <c r="F94" s="144">
        <v>25092</v>
      </c>
      <c r="G94" s="144"/>
      <c r="H94" s="144" t="s">
        <v>444</v>
      </c>
      <c r="I94" s="144" t="s">
        <v>464</v>
      </c>
      <c r="J94" s="144">
        <v>3</v>
      </c>
      <c r="K94" s="145">
        <v>1.3</v>
      </c>
      <c r="L94" s="306" t="s">
        <v>218</v>
      </c>
      <c r="M94" s="146">
        <f t="shared" si="9"/>
        <v>4800</v>
      </c>
      <c r="N94" s="307" t="s">
        <v>216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462</v>
      </c>
      <c r="F95" s="144">
        <v>25093</v>
      </c>
      <c r="G95" s="144"/>
      <c r="H95" s="144" t="s">
        <v>444</v>
      </c>
      <c r="I95" s="144" t="s">
        <v>465</v>
      </c>
      <c r="J95" s="144">
        <v>2</v>
      </c>
      <c r="K95" s="145">
        <v>1.3</v>
      </c>
      <c r="L95" s="306" t="s">
        <v>215</v>
      </c>
      <c r="M95" s="146">
        <f t="shared" si="9"/>
        <v>3200</v>
      </c>
      <c r="N95" s="307" t="s">
        <v>216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462</v>
      </c>
      <c r="F96" s="144">
        <v>25094</v>
      </c>
      <c r="G96" s="144"/>
      <c r="H96" s="144" t="s">
        <v>444</v>
      </c>
      <c r="I96" s="144" t="s">
        <v>466</v>
      </c>
      <c r="J96" s="144">
        <v>3</v>
      </c>
      <c r="K96" s="145">
        <v>1.3</v>
      </c>
      <c r="L96" s="306" t="s">
        <v>218</v>
      </c>
      <c r="M96" s="146">
        <f t="shared" si="9"/>
        <v>4800</v>
      </c>
      <c r="N96" s="307" t="s">
        <v>216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462</v>
      </c>
      <c r="F97" s="144">
        <v>25095</v>
      </c>
      <c r="G97" s="144"/>
      <c r="H97" s="144" t="s">
        <v>444</v>
      </c>
      <c r="I97" s="144" t="s">
        <v>467</v>
      </c>
      <c r="J97" s="144">
        <v>2</v>
      </c>
      <c r="K97" s="145">
        <v>1.3</v>
      </c>
      <c r="L97" s="306" t="s">
        <v>215</v>
      </c>
      <c r="M97" s="146">
        <f t="shared" si="9"/>
        <v>3200</v>
      </c>
      <c r="N97" s="307" t="s">
        <v>216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462</v>
      </c>
      <c r="F98" s="144">
        <v>25096</v>
      </c>
      <c r="G98" s="144"/>
      <c r="H98" s="144" t="s">
        <v>444</v>
      </c>
      <c r="I98" s="144" t="s">
        <v>468</v>
      </c>
      <c r="J98" s="144">
        <v>3</v>
      </c>
      <c r="K98" s="145">
        <v>1.3</v>
      </c>
      <c r="L98" s="306" t="s">
        <v>218</v>
      </c>
      <c r="M98" s="146">
        <f t="shared" si="9"/>
        <v>4800</v>
      </c>
      <c r="N98" s="307" t="s">
        <v>216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462</v>
      </c>
      <c r="F99" s="144">
        <v>25097</v>
      </c>
      <c r="G99" s="144"/>
      <c r="H99" s="144" t="s">
        <v>444</v>
      </c>
      <c r="I99" s="144" t="s">
        <v>469</v>
      </c>
      <c r="J99" s="144">
        <v>2</v>
      </c>
      <c r="K99" s="145">
        <v>1.3</v>
      </c>
      <c r="L99" s="306" t="s">
        <v>215</v>
      </c>
      <c r="M99" s="146">
        <f t="shared" si="9"/>
        <v>3200</v>
      </c>
      <c r="N99" s="307" t="s">
        <v>216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462</v>
      </c>
      <c r="F100" s="144">
        <v>25098</v>
      </c>
      <c r="G100" s="144"/>
      <c r="H100" s="144" t="s">
        <v>444</v>
      </c>
      <c r="I100" s="144" t="s">
        <v>470</v>
      </c>
      <c r="J100" s="144">
        <v>2</v>
      </c>
      <c r="K100" s="145">
        <v>1.3</v>
      </c>
      <c r="L100" s="306" t="s">
        <v>215</v>
      </c>
      <c r="M100" s="146">
        <f t="shared" si="9"/>
        <v>3200</v>
      </c>
      <c r="N100" s="307" t="s">
        <v>216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471</v>
      </c>
      <c r="F101" s="144">
        <v>25099</v>
      </c>
      <c r="G101" s="144"/>
      <c r="H101" s="144" t="s">
        <v>444</v>
      </c>
      <c r="I101" s="144" t="s">
        <v>472</v>
      </c>
      <c r="J101" s="144">
        <v>3</v>
      </c>
      <c r="K101" s="145">
        <v>1.8</v>
      </c>
      <c r="L101" s="306" t="s">
        <v>218</v>
      </c>
      <c r="M101" s="146">
        <f t="shared" si="9"/>
        <v>4800</v>
      </c>
      <c r="N101" s="307" t="s">
        <v>216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471</v>
      </c>
      <c r="F102" s="144">
        <v>25100</v>
      </c>
      <c r="G102" s="144"/>
      <c r="H102" s="144" t="s">
        <v>444</v>
      </c>
      <c r="I102" s="144" t="s">
        <v>473</v>
      </c>
      <c r="J102" s="144">
        <v>3</v>
      </c>
      <c r="K102" s="145">
        <v>1.8</v>
      </c>
      <c r="L102" s="306" t="s">
        <v>218</v>
      </c>
      <c r="M102" s="146">
        <f t="shared" si="9"/>
        <v>4800</v>
      </c>
      <c r="N102" s="307" t="s">
        <v>216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471</v>
      </c>
      <c r="F103" s="144">
        <v>25101</v>
      </c>
      <c r="G103" s="144"/>
      <c r="H103" s="144" t="s">
        <v>444</v>
      </c>
      <c r="I103" s="144" t="s">
        <v>474</v>
      </c>
      <c r="J103" s="144">
        <v>3</v>
      </c>
      <c r="K103" s="145">
        <v>1.8</v>
      </c>
      <c r="L103" s="306" t="s">
        <v>218</v>
      </c>
      <c r="M103" s="146">
        <f t="shared" si="9"/>
        <v>4800</v>
      </c>
      <c r="N103" s="307" t="s">
        <v>216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475</v>
      </c>
      <c r="F104" s="144">
        <v>25102</v>
      </c>
      <c r="G104" s="144"/>
      <c r="H104" s="144" t="s">
        <v>444</v>
      </c>
      <c r="I104" s="144" t="s">
        <v>476</v>
      </c>
      <c r="J104" s="144">
        <v>3</v>
      </c>
      <c r="K104" s="145">
        <v>1.3</v>
      </c>
      <c r="L104" s="306" t="s">
        <v>218</v>
      </c>
      <c r="M104" s="146">
        <f t="shared" si="9"/>
        <v>4800</v>
      </c>
      <c r="N104" s="307" t="s">
        <v>216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475</v>
      </c>
      <c r="F105" s="144">
        <v>25103</v>
      </c>
      <c r="G105" s="144"/>
      <c r="H105" s="144" t="s">
        <v>444</v>
      </c>
      <c r="I105" s="144" t="s">
        <v>477</v>
      </c>
      <c r="J105" s="144">
        <v>2</v>
      </c>
      <c r="K105" s="145">
        <v>1.3</v>
      </c>
      <c r="L105" s="306" t="s">
        <v>215</v>
      </c>
      <c r="M105" s="146">
        <f t="shared" si="9"/>
        <v>3200</v>
      </c>
      <c r="N105" s="307" t="s">
        <v>216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478</v>
      </c>
      <c r="F106" s="144">
        <v>25104</v>
      </c>
      <c r="G106" s="144"/>
      <c r="H106" s="144" t="s">
        <v>444</v>
      </c>
      <c r="I106" s="144" t="s">
        <v>479</v>
      </c>
      <c r="J106" s="144">
        <v>4</v>
      </c>
      <c r="K106" s="145">
        <v>1.3</v>
      </c>
      <c r="L106" s="306" t="s">
        <v>220</v>
      </c>
      <c r="M106" s="146">
        <f t="shared" si="9"/>
        <v>6400</v>
      </c>
      <c r="N106" s="307" t="s">
        <v>216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478</v>
      </c>
      <c r="F107" s="144">
        <v>25105</v>
      </c>
      <c r="G107" s="144"/>
      <c r="H107" s="144" t="s">
        <v>444</v>
      </c>
      <c r="I107" s="144" t="s">
        <v>480</v>
      </c>
      <c r="J107" s="144">
        <v>4</v>
      </c>
      <c r="K107" s="145">
        <v>1.3</v>
      </c>
      <c r="L107" s="306" t="s">
        <v>220</v>
      </c>
      <c r="M107" s="146">
        <f t="shared" si="9"/>
        <v>6400</v>
      </c>
      <c r="N107" s="307" t="s">
        <v>216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478</v>
      </c>
      <c r="F108" s="144">
        <v>25106</v>
      </c>
      <c r="G108" s="144"/>
      <c r="H108" s="144" t="s">
        <v>444</v>
      </c>
      <c r="I108" s="144" t="s">
        <v>481</v>
      </c>
      <c r="J108" s="144">
        <v>4</v>
      </c>
      <c r="K108" s="145">
        <v>1.3</v>
      </c>
      <c r="L108" s="306" t="s">
        <v>220</v>
      </c>
      <c r="M108" s="146">
        <f t="shared" si="9"/>
        <v>6400</v>
      </c>
      <c r="N108" s="307" t="s">
        <v>216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478</v>
      </c>
      <c r="F109" s="144">
        <v>25107</v>
      </c>
      <c r="G109" s="144"/>
      <c r="H109" s="144" t="s">
        <v>444</v>
      </c>
      <c r="I109" s="144" t="s">
        <v>482</v>
      </c>
      <c r="J109" s="144">
        <v>4</v>
      </c>
      <c r="K109" s="145">
        <v>1.3</v>
      </c>
      <c r="L109" s="306" t="s">
        <v>220</v>
      </c>
      <c r="M109" s="146">
        <f t="shared" si="9"/>
        <v>6400</v>
      </c>
      <c r="N109" s="307" t="s">
        <v>216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478</v>
      </c>
      <c r="F110" s="144">
        <v>25108</v>
      </c>
      <c r="G110" s="144"/>
      <c r="H110" s="144" t="s">
        <v>444</v>
      </c>
      <c r="I110" s="144" t="s">
        <v>483</v>
      </c>
      <c r="J110" s="144">
        <v>4</v>
      </c>
      <c r="K110" s="145">
        <v>1.3</v>
      </c>
      <c r="L110" s="306" t="s">
        <v>220</v>
      </c>
      <c r="M110" s="146">
        <f t="shared" si="9"/>
        <v>6400</v>
      </c>
      <c r="N110" s="307" t="s">
        <v>216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484</v>
      </c>
      <c r="F111" s="144">
        <v>25109</v>
      </c>
      <c r="G111" s="144"/>
      <c r="H111" s="144" t="s">
        <v>444</v>
      </c>
      <c r="I111" s="144" t="s">
        <v>485</v>
      </c>
      <c r="J111" s="144">
        <v>3</v>
      </c>
      <c r="K111" s="145">
        <v>1.3</v>
      </c>
      <c r="L111" s="306" t="s">
        <v>218</v>
      </c>
      <c r="M111" s="146">
        <f t="shared" si="9"/>
        <v>4800</v>
      </c>
      <c r="N111" s="307" t="s">
        <v>216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484</v>
      </c>
      <c r="F112" s="144">
        <v>25111</v>
      </c>
      <c r="G112" s="144"/>
      <c r="H112" s="144" t="s">
        <v>444</v>
      </c>
      <c r="I112" s="144" t="s">
        <v>486</v>
      </c>
      <c r="J112" s="144">
        <v>2</v>
      </c>
      <c r="K112" s="145">
        <v>1.3</v>
      </c>
      <c r="L112" s="306" t="s">
        <v>215</v>
      </c>
      <c r="M112" s="146">
        <f t="shared" si="9"/>
        <v>3200</v>
      </c>
      <c r="N112" s="307" t="s">
        <v>216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484</v>
      </c>
      <c r="F113" s="144">
        <v>25113</v>
      </c>
      <c r="G113" s="144"/>
      <c r="H113" s="144" t="s">
        <v>444</v>
      </c>
      <c r="I113" s="151" t="s">
        <v>487</v>
      </c>
      <c r="J113" s="144">
        <v>2</v>
      </c>
      <c r="K113" s="145">
        <v>1.3</v>
      </c>
      <c r="L113" s="306" t="s">
        <v>215</v>
      </c>
      <c r="M113" s="146">
        <f t="shared" si="9"/>
        <v>3200</v>
      </c>
      <c r="N113" s="307" t="s">
        <v>216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488</v>
      </c>
      <c r="F114" s="144">
        <v>25114</v>
      </c>
      <c r="G114" s="144"/>
      <c r="H114" s="144" t="s">
        <v>444</v>
      </c>
      <c r="I114" s="144" t="s">
        <v>489</v>
      </c>
      <c r="J114" s="144">
        <v>3</v>
      </c>
      <c r="K114" s="145">
        <v>1.4</v>
      </c>
      <c r="L114" s="306" t="s">
        <v>218</v>
      </c>
      <c r="M114" s="146">
        <f t="shared" si="9"/>
        <v>4800</v>
      </c>
      <c r="N114" s="307" t="s">
        <v>216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488</v>
      </c>
      <c r="F115" s="144">
        <v>25115</v>
      </c>
      <c r="G115" s="144"/>
      <c r="H115" s="144" t="s">
        <v>444</v>
      </c>
      <c r="I115" s="144" t="s">
        <v>490</v>
      </c>
      <c r="J115" s="144">
        <v>2</v>
      </c>
      <c r="K115" s="145">
        <v>1.4</v>
      </c>
      <c r="L115" s="306" t="s">
        <v>215</v>
      </c>
      <c r="M115" s="146">
        <f t="shared" si="9"/>
        <v>3200</v>
      </c>
      <c r="N115" s="307" t="s">
        <v>216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491</v>
      </c>
      <c r="F116" s="144">
        <v>25116</v>
      </c>
      <c r="G116" s="144"/>
      <c r="H116" s="144" t="s">
        <v>444</v>
      </c>
      <c r="I116" s="144" t="s">
        <v>492</v>
      </c>
      <c r="J116" s="144">
        <v>3</v>
      </c>
      <c r="K116" s="145">
        <v>1.3</v>
      </c>
      <c r="L116" s="306" t="s">
        <v>218</v>
      </c>
      <c r="M116" s="146">
        <f t="shared" si="9"/>
        <v>4800</v>
      </c>
      <c r="N116" s="307" t="s">
        <v>216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491</v>
      </c>
      <c r="F117" s="144">
        <v>25117</v>
      </c>
      <c r="G117" s="144"/>
      <c r="H117" s="144" t="s">
        <v>444</v>
      </c>
      <c r="I117" s="144" t="s">
        <v>493</v>
      </c>
      <c r="J117" s="144">
        <v>2</v>
      </c>
      <c r="K117" s="145">
        <v>1.3</v>
      </c>
      <c r="L117" s="306" t="s">
        <v>215</v>
      </c>
      <c r="M117" s="146">
        <f t="shared" si="9"/>
        <v>3200</v>
      </c>
      <c r="N117" s="307" t="s">
        <v>216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494</v>
      </c>
      <c r="F118" s="144">
        <v>25118</v>
      </c>
      <c r="G118" s="144"/>
      <c r="H118" s="144" t="s">
        <v>444</v>
      </c>
      <c r="I118" s="144" t="s">
        <v>495</v>
      </c>
      <c r="J118" s="144">
        <v>3</v>
      </c>
      <c r="K118" s="145">
        <v>1.3</v>
      </c>
      <c r="L118" s="306" t="s">
        <v>218</v>
      </c>
      <c r="M118" s="146">
        <f t="shared" si="9"/>
        <v>4800</v>
      </c>
      <c r="N118" s="307" t="s">
        <v>216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496</v>
      </c>
      <c r="F119" s="144">
        <v>25119</v>
      </c>
      <c r="G119" s="144"/>
      <c r="H119" s="144" t="s">
        <v>444</v>
      </c>
      <c r="I119" s="144" t="s">
        <v>497</v>
      </c>
      <c r="J119" s="144">
        <v>4</v>
      </c>
      <c r="K119" s="145">
        <v>1.3</v>
      </c>
      <c r="L119" s="306" t="s">
        <v>220</v>
      </c>
      <c r="M119" s="146">
        <f t="shared" si="9"/>
        <v>6400</v>
      </c>
      <c r="N119" s="307" t="s">
        <v>216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496</v>
      </c>
      <c r="F120" s="144">
        <v>25120</v>
      </c>
      <c r="G120" s="144"/>
      <c r="H120" s="144" t="s">
        <v>444</v>
      </c>
      <c r="I120" s="144" t="s">
        <v>498</v>
      </c>
      <c r="J120" s="144">
        <v>4</v>
      </c>
      <c r="K120" s="145">
        <v>1.3</v>
      </c>
      <c r="L120" s="306" t="s">
        <v>220</v>
      </c>
      <c r="M120" s="146">
        <f t="shared" si="9"/>
        <v>6400</v>
      </c>
      <c r="N120" s="307" t="s">
        <v>216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496</v>
      </c>
      <c r="F121" s="144">
        <v>25121</v>
      </c>
      <c r="G121" s="144"/>
      <c r="H121" s="144" t="s">
        <v>444</v>
      </c>
      <c r="I121" s="144" t="s">
        <v>499</v>
      </c>
      <c r="J121" s="144">
        <v>4</v>
      </c>
      <c r="K121" s="145">
        <v>1.3</v>
      </c>
      <c r="L121" s="306" t="s">
        <v>220</v>
      </c>
      <c r="M121" s="146">
        <f t="shared" si="9"/>
        <v>6400</v>
      </c>
      <c r="N121" s="307" t="s">
        <v>216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496</v>
      </c>
      <c r="F122" s="144">
        <v>25122</v>
      </c>
      <c r="G122" s="144"/>
      <c r="H122" s="144" t="s">
        <v>444</v>
      </c>
      <c r="I122" s="144" t="s">
        <v>500</v>
      </c>
      <c r="J122" s="144">
        <v>4</v>
      </c>
      <c r="K122" s="145">
        <v>1.3</v>
      </c>
      <c r="L122" s="306" t="s">
        <v>220</v>
      </c>
      <c r="M122" s="146">
        <f t="shared" si="9"/>
        <v>6400</v>
      </c>
      <c r="N122" s="307" t="s">
        <v>216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496</v>
      </c>
      <c r="F123" s="144">
        <v>25123</v>
      </c>
      <c r="G123" s="144"/>
      <c r="H123" s="144" t="s">
        <v>444</v>
      </c>
      <c r="I123" s="144" t="s">
        <v>501</v>
      </c>
      <c r="J123" s="144">
        <v>4</v>
      </c>
      <c r="K123" s="145">
        <v>1.3</v>
      </c>
      <c r="L123" s="306" t="s">
        <v>220</v>
      </c>
      <c r="M123" s="146">
        <f t="shared" si="9"/>
        <v>6400</v>
      </c>
      <c r="N123" s="307" t="s">
        <v>216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496</v>
      </c>
      <c r="F124" s="144">
        <v>25124</v>
      </c>
      <c r="G124" s="144"/>
      <c r="H124" s="144" t="s">
        <v>444</v>
      </c>
      <c r="I124" s="144" t="s">
        <v>502</v>
      </c>
      <c r="J124" s="144">
        <v>4</v>
      </c>
      <c r="K124" s="145">
        <v>1.3</v>
      </c>
      <c r="L124" s="306" t="s">
        <v>220</v>
      </c>
      <c r="M124" s="146">
        <f t="shared" si="9"/>
        <v>6400</v>
      </c>
      <c r="N124" s="307" t="s">
        <v>216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454</v>
      </c>
      <c r="F125" s="144">
        <v>25125</v>
      </c>
      <c r="G125" s="144"/>
      <c r="H125" s="144" t="s">
        <v>444</v>
      </c>
      <c r="I125" s="144" t="s">
        <v>503</v>
      </c>
      <c r="J125" s="144">
        <v>2</v>
      </c>
      <c r="K125" s="145">
        <v>1.3</v>
      </c>
      <c r="L125" s="306" t="s">
        <v>215</v>
      </c>
      <c r="M125" s="146">
        <f t="shared" si="9"/>
        <v>3200</v>
      </c>
      <c r="N125" s="307" t="s">
        <v>216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504</v>
      </c>
      <c r="F126" s="144">
        <v>25126</v>
      </c>
      <c r="G126" s="144"/>
      <c r="H126" s="144" t="s">
        <v>444</v>
      </c>
      <c r="I126" s="144" t="s">
        <v>505</v>
      </c>
      <c r="J126" s="144">
        <v>3</v>
      </c>
      <c r="K126" s="145">
        <v>1.3</v>
      </c>
      <c r="L126" s="306" t="s">
        <v>218</v>
      </c>
      <c r="M126" s="146">
        <f t="shared" si="9"/>
        <v>4800</v>
      </c>
      <c r="N126" s="307" t="s">
        <v>216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504</v>
      </c>
      <c r="F127" s="144">
        <v>25127</v>
      </c>
      <c r="G127" s="144"/>
      <c r="H127" s="144" t="s">
        <v>444</v>
      </c>
      <c r="I127" s="144" t="s">
        <v>506</v>
      </c>
      <c r="J127" s="144">
        <v>2</v>
      </c>
      <c r="K127" s="145">
        <v>1.3</v>
      </c>
      <c r="L127" s="306" t="s">
        <v>215</v>
      </c>
      <c r="M127" s="146">
        <f t="shared" si="9"/>
        <v>3200</v>
      </c>
      <c r="N127" s="307" t="s">
        <v>216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494</v>
      </c>
      <c r="F128" s="144">
        <v>25128</v>
      </c>
      <c r="G128" s="144"/>
      <c r="H128" s="144" t="s">
        <v>444</v>
      </c>
      <c r="I128" s="144" t="s">
        <v>507</v>
      </c>
      <c r="J128" s="144">
        <v>2</v>
      </c>
      <c r="K128" s="145">
        <v>1.3</v>
      </c>
      <c r="L128" s="306" t="s">
        <v>215</v>
      </c>
      <c r="M128" s="146">
        <f t="shared" si="9"/>
        <v>3200</v>
      </c>
      <c r="N128" s="307" t="s">
        <v>216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508</v>
      </c>
      <c r="F129" s="144">
        <v>25129</v>
      </c>
      <c r="G129" s="144"/>
      <c r="H129" s="144" t="s">
        <v>444</v>
      </c>
      <c r="I129" s="144" t="s">
        <v>509</v>
      </c>
      <c r="J129" s="144">
        <v>2</v>
      </c>
      <c r="K129" s="145">
        <v>1.3</v>
      </c>
      <c r="L129" s="306" t="s">
        <v>215</v>
      </c>
      <c r="M129" s="146">
        <f t="shared" si="9"/>
        <v>3200</v>
      </c>
      <c r="N129" s="307" t="s">
        <v>216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508</v>
      </c>
      <c r="F130" s="144">
        <v>25130</v>
      </c>
      <c r="G130" s="144"/>
      <c r="H130" s="144" t="s">
        <v>444</v>
      </c>
      <c r="I130" s="144" t="s">
        <v>510</v>
      </c>
      <c r="J130" s="144">
        <v>2</v>
      </c>
      <c r="K130" s="145">
        <v>1.3</v>
      </c>
      <c r="L130" s="306" t="s">
        <v>215</v>
      </c>
      <c r="M130" s="146">
        <f t="shared" si="9"/>
        <v>3200</v>
      </c>
      <c r="N130" s="307" t="s">
        <v>216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511</v>
      </c>
      <c r="F131" s="144">
        <v>25131</v>
      </c>
      <c r="G131" s="144"/>
      <c r="H131" s="144" t="s">
        <v>512</v>
      </c>
      <c r="I131" s="144" t="s">
        <v>513</v>
      </c>
      <c r="J131" s="144">
        <v>4</v>
      </c>
      <c r="K131" s="145">
        <v>1</v>
      </c>
      <c r="L131" s="306" t="s">
        <v>220</v>
      </c>
      <c r="M131" s="146">
        <f t="shared" si="9"/>
        <v>6400</v>
      </c>
      <c r="N131" s="307" t="s">
        <v>216</v>
      </c>
      <c r="O131" s="147">
        <f t="shared" ref="O131:O194" si="12">COUNTIF($F$3:$F$506,F131)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514</v>
      </c>
      <c r="F132" s="144">
        <v>25132</v>
      </c>
      <c r="G132" s="144"/>
      <c r="H132" s="144" t="s">
        <v>512</v>
      </c>
      <c r="I132" s="144" t="s">
        <v>515</v>
      </c>
      <c r="J132" s="144">
        <v>4</v>
      </c>
      <c r="K132" s="145">
        <v>1</v>
      </c>
      <c r="L132" s="306" t="s">
        <v>220</v>
      </c>
      <c r="M132" s="146">
        <f t="shared" ref="M132:M195" si="14">J132*1600</f>
        <v>6400</v>
      </c>
      <c r="N132" s="307" t="s">
        <v>216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514</v>
      </c>
      <c r="F133" s="144">
        <v>25133</v>
      </c>
      <c r="G133" s="144"/>
      <c r="H133" s="144" t="s">
        <v>512</v>
      </c>
      <c r="I133" s="144" t="s">
        <v>516</v>
      </c>
      <c r="J133" s="144">
        <v>4</v>
      </c>
      <c r="K133" s="145">
        <v>1.1000000000000001</v>
      </c>
      <c r="L133" s="306" t="s">
        <v>220</v>
      </c>
      <c r="M133" s="146">
        <f t="shared" si="14"/>
        <v>6400</v>
      </c>
      <c r="N133" s="307" t="s">
        <v>216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514</v>
      </c>
      <c r="F134" s="144">
        <v>25134</v>
      </c>
      <c r="G134" s="144"/>
      <c r="H134" s="144" t="s">
        <v>512</v>
      </c>
      <c r="I134" s="144" t="s">
        <v>517</v>
      </c>
      <c r="J134" s="144">
        <v>3</v>
      </c>
      <c r="K134" s="145">
        <v>1</v>
      </c>
      <c r="L134" s="306" t="s">
        <v>218</v>
      </c>
      <c r="M134" s="146">
        <f t="shared" si="14"/>
        <v>4800</v>
      </c>
      <c r="N134" s="307" t="s">
        <v>216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514</v>
      </c>
      <c r="F135" s="144">
        <v>25135</v>
      </c>
      <c r="G135" s="144"/>
      <c r="H135" s="144" t="s">
        <v>512</v>
      </c>
      <c r="I135" s="144" t="s">
        <v>518</v>
      </c>
      <c r="J135" s="144">
        <v>3</v>
      </c>
      <c r="K135" s="145">
        <v>1</v>
      </c>
      <c r="L135" s="306" t="s">
        <v>218</v>
      </c>
      <c r="M135" s="146">
        <f t="shared" si="14"/>
        <v>4800</v>
      </c>
      <c r="N135" s="307" t="s">
        <v>216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514</v>
      </c>
      <c r="F136" s="144">
        <v>25136</v>
      </c>
      <c r="G136" s="144"/>
      <c r="H136" s="144" t="s">
        <v>512</v>
      </c>
      <c r="I136" s="144" t="s">
        <v>519</v>
      </c>
      <c r="J136" s="144">
        <v>4</v>
      </c>
      <c r="K136" s="145">
        <v>1</v>
      </c>
      <c r="L136" s="306" t="s">
        <v>220</v>
      </c>
      <c r="M136" s="146">
        <f t="shared" si="14"/>
        <v>6400</v>
      </c>
      <c r="N136" s="307" t="s">
        <v>216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514</v>
      </c>
      <c r="F137" s="144">
        <v>25137</v>
      </c>
      <c r="G137" s="144"/>
      <c r="H137" s="144" t="s">
        <v>512</v>
      </c>
      <c r="I137" s="144" t="s">
        <v>520</v>
      </c>
      <c r="J137" s="144">
        <v>4</v>
      </c>
      <c r="K137" s="145">
        <v>1.1000000000000001</v>
      </c>
      <c r="L137" s="306" t="s">
        <v>220</v>
      </c>
      <c r="M137" s="146">
        <f t="shared" si="14"/>
        <v>6400</v>
      </c>
      <c r="N137" s="307" t="s">
        <v>216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521</v>
      </c>
      <c r="F138" s="144">
        <v>25138</v>
      </c>
      <c r="G138" s="144"/>
      <c r="H138" s="144" t="s">
        <v>512</v>
      </c>
      <c r="I138" s="144" t="s">
        <v>522</v>
      </c>
      <c r="J138" s="144">
        <v>4</v>
      </c>
      <c r="K138" s="145">
        <v>1</v>
      </c>
      <c r="L138" s="306" t="s">
        <v>220</v>
      </c>
      <c r="M138" s="146">
        <f t="shared" si="14"/>
        <v>6400</v>
      </c>
      <c r="N138" s="307" t="s">
        <v>216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521</v>
      </c>
      <c r="F139" s="144">
        <v>25139</v>
      </c>
      <c r="G139" s="144"/>
      <c r="H139" s="144" t="s">
        <v>512</v>
      </c>
      <c r="I139" s="144" t="s">
        <v>523</v>
      </c>
      <c r="J139" s="144">
        <v>3</v>
      </c>
      <c r="K139" s="145">
        <v>1</v>
      </c>
      <c r="L139" s="306" t="s">
        <v>218</v>
      </c>
      <c r="M139" s="146">
        <f t="shared" si="14"/>
        <v>4800</v>
      </c>
      <c r="N139" s="307" t="s">
        <v>216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521</v>
      </c>
      <c r="F140" s="144">
        <v>25140</v>
      </c>
      <c r="G140" s="144"/>
      <c r="H140" s="144" t="s">
        <v>512</v>
      </c>
      <c r="I140" s="144" t="s">
        <v>524</v>
      </c>
      <c r="J140" s="144">
        <v>4</v>
      </c>
      <c r="K140" s="145">
        <v>1</v>
      </c>
      <c r="L140" s="306" t="s">
        <v>220</v>
      </c>
      <c r="M140" s="146">
        <f t="shared" si="14"/>
        <v>6400</v>
      </c>
      <c r="N140" s="307" t="s">
        <v>216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525</v>
      </c>
      <c r="F141" s="144">
        <v>25141</v>
      </c>
      <c r="G141" s="144"/>
      <c r="H141" s="144" t="s">
        <v>512</v>
      </c>
      <c r="I141" s="144" t="s">
        <v>526</v>
      </c>
      <c r="J141" s="144">
        <v>4</v>
      </c>
      <c r="K141" s="145">
        <v>1</v>
      </c>
      <c r="L141" s="306" t="s">
        <v>220</v>
      </c>
      <c r="M141" s="146">
        <f t="shared" si="14"/>
        <v>6400</v>
      </c>
      <c r="N141" s="307" t="s">
        <v>216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525</v>
      </c>
      <c r="F142" s="144">
        <v>25142</v>
      </c>
      <c r="G142" s="144"/>
      <c r="H142" s="144" t="s">
        <v>512</v>
      </c>
      <c r="I142" s="144" t="s">
        <v>527</v>
      </c>
      <c r="J142" s="144">
        <v>4</v>
      </c>
      <c r="K142" s="145">
        <v>1</v>
      </c>
      <c r="L142" s="306" t="s">
        <v>220</v>
      </c>
      <c r="M142" s="146">
        <f t="shared" si="14"/>
        <v>6400</v>
      </c>
      <c r="N142" s="307" t="s">
        <v>216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525</v>
      </c>
      <c r="F143" s="144">
        <v>25143</v>
      </c>
      <c r="G143" s="144"/>
      <c r="H143" s="144" t="s">
        <v>512</v>
      </c>
      <c r="I143" s="144" t="s">
        <v>528</v>
      </c>
      <c r="J143" s="144">
        <v>4</v>
      </c>
      <c r="K143" s="145">
        <v>1</v>
      </c>
      <c r="L143" s="306" t="s">
        <v>220</v>
      </c>
      <c r="M143" s="146">
        <f t="shared" si="14"/>
        <v>6400</v>
      </c>
      <c r="N143" s="307" t="s">
        <v>216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525</v>
      </c>
      <c r="F144" s="144">
        <v>25144</v>
      </c>
      <c r="G144" s="144"/>
      <c r="H144" s="144" t="s">
        <v>512</v>
      </c>
      <c r="I144" s="144" t="s">
        <v>529</v>
      </c>
      <c r="J144" s="144">
        <v>4</v>
      </c>
      <c r="K144" s="145">
        <v>1</v>
      </c>
      <c r="L144" s="306" t="s">
        <v>220</v>
      </c>
      <c r="M144" s="146">
        <f t="shared" si="14"/>
        <v>6400</v>
      </c>
      <c r="N144" s="307" t="s">
        <v>216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530</v>
      </c>
      <c r="F145" s="144">
        <v>25145</v>
      </c>
      <c r="G145" s="144"/>
      <c r="H145" s="144" t="s">
        <v>512</v>
      </c>
      <c r="I145" s="144" t="s">
        <v>531</v>
      </c>
      <c r="J145" s="144">
        <v>4</v>
      </c>
      <c r="K145" s="145">
        <v>1</v>
      </c>
      <c r="L145" s="306" t="s">
        <v>220</v>
      </c>
      <c r="M145" s="146">
        <f t="shared" si="14"/>
        <v>6400</v>
      </c>
      <c r="N145" s="307" t="s">
        <v>216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530</v>
      </c>
      <c r="F146" s="144">
        <v>25146</v>
      </c>
      <c r="G146" s="144"/>
      <c r="H146" s="144" t="s">
        <v>512</v>
      </c>
      <c r="I146" s="144" t="s">
        <v>532</v>
      </c>
      <c r="J146" s="144">
        <v>4</v>
      </c>
      <c r="K146" s="145">
        <v>1</v>
      </c>
      <c r="L146" s="306" t="s">
        <v>220</v>
      </c>
      <c r="M146" s="146">
        <f t="shared" si="14"/>
        <v>6400</v>
      </c>
      <c r="N146" s="307" t="s">
        <v>216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533</v>
      </c>
      <c r="F147" s="144">
        <v>25147</v>
      </c>
      <c r="G147" s="144"/>
      <c r="H147" s="144" t="s">
        <v>512</v>
      </c>
      <c r="I147" s="144" t="s">
        <v>534</v>
      </c>
      <c r="J147" s="144">
        <v>4</v>
      </c>
      <c r="K147" s="145">
        <v>1</v>
      </c>
      <c r="L147" s="306" t="s">
        <v>220</v>
      </c>
      <c r="M147" s="146">
        <f t="shared" si="14"/>
        <v>6400</v>
      </c>
      <c r="N147" s="307" t="s">
        <v>216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533</v>
      </c>
      <c r="F148" s="144">
        <v>25148</v>
      </c>
      <c r="G148" s="144"/>
      <c r="H148" s="144" t="s">
        <v>512</v>
      </c>
      <c r="I148" s="144" t="s">
        <v>535</v>
      </c>
      <c r="J148" s="144">
        <v>4</v>
      </c>
      <c r="K148" s="145">
        <v>1</v>
      </c>
      <c r="L148" s="306" t="s">
        <v>220</v>
      </c>
      <c r="M148" s="146">
        <f t="shared" si="14"/>
        <v>6400</v>
      </c>
      <c r="N148" s="307" t="s">
        <v>216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536</v>
      </c>
      <c r="F149" s="144">
        <v>25149</v>
      </c>
      <c r="G149" s="144"/>
      <c r="H149" s="144" t="s">
        <v>512</v>
      </c>
      <c r="I149" s="144" t="s">
        <v>537</v>
      </c>
      <c r="J149" s="144">
        <v>2</v>
      </c>
      <c r="K149" s="145">
        <v>1</v>
      </c>
      <c r="L149" s="306" t="s">
        <v>215</v>
      </c>
      <c r="M149" s="146">
        <f t="shared" si="14"/>
        <v>3200</v>
      </c>
      <c r="N149" s="307" t="s">
        <v>216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536</v>
      </c>
      <c r="F150" s="144">
        <v>25150</v>
      </c>
      <c r="G150" s="144"/>
      <c r="H150" s="144" t="s">
        <v>512</v>
      </c>
      <c r="I150" s="144" t="s">
        <v>538</v>
      </c>
      <c r="J150" s="144">
        <v>2</v>
      </c>
      <c r="K150" s="145">
        <v>1</v>
      </c>
      <c r="L150" s="306" t="s">
        <v>215</v>
      </c>
      <c r="M150" s="146">
        <f t="shared" si="14"/>
        <v>3200</v>
      </c>
      <c r="N150" s="307" t="s">
        <v>216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539</v>
      </c>
      <c r="F151" s="144">
        <v>25151</v>
      </c>
      <c r="G151" s="144"/>
      <c r="H151" s="144" t="s">
        <v>512</v>
      </c>
      <c r="I151" s="144" t="s">
        <v>540</v>
      </c>
      <c r="J151" s="144">
        <v>4</v>
      </c>
      <c r="K151" s="145">
        <v>1</v>
      </c>
      <c r="L151" s="306" t="s">
        <v>220</v>
      </c>
      <c r="M151" s="146">
        <f t="shared" si="14"/>
        <v>6400</v>
      </c>
      <c r="N151" s="307" t="s">
        <v>216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539</v>
      </c>
      <c r="F152" s="144">
        <v>25152</v>
      </c>
      <c r="G152" s="144"/>
      <c r="H152" s="144" t="s">
        <v>512</v>
      </c>
      <c r="I152" s="144" t="s">
        <v>541</v>
      </c>
      <c r="J152" s="144">
        <v>3</v>
      </c>
      <c r="K152" s="145">
        <v>1</v>
      </c>
      <c r="L152" s="306" t="s">
        <v>218</v>
      </c>
      <c r="M152" s="146">
        <f t="shared" si="14"/>
        <v>4800</v>
      </c>
      <c r="N152" s="307" t="s">
        <v>216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3" t="s">
        <v>266</v>
      </c>
      <c r="F153" s="163">
        <v>25153</v>
      </c>
      <c r="G153" s="163"/>
      <c r="H153" s="163" t="s">
        <v>542</v>
      </c>
      <c r="I153" s="163" t="s">
        <v>543</v>
      </c>
      <c r="J153" s="163">
        <v>3</v>
      </c>
      <c r="K153" s="145">
        <v>1.1000000000000001</v>
      </c>
      <c r="L153" s="306" t="s">
        <v>218</v>
      </c>
      <c r="M153" s="146">
        <f t="shared" si="14"/>
        <v>4800</v>
      </c>
      <c r="N153" s="307" t="s">
        <v>216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3" t="s">
        <v>266</v>
      </c>
      <c r="F154" s="163">
        <v>25154</v>
      </c>
      <c r="G154" s="163"/>
      <c r="H154" s="163" t="s">
        <v>542</v>
      </c>
      <c r="I154" s="163" t="s">
        <v>544</v>
      </c>
      <c r="J154" s="163">
        <v>3</v>
      </c>
      <c r="K154" s="145">
        <v>1.1000000000000001</v>
      </c>
      <c r="L154" s="306" t="s">
        <v>218</v>
      </c>
      <c r="M154" s="146">
        <f t="shared" si="14"/>
        <v>4800</v>
      </c>
      <c r="N154" s="307" t="s">
        <v>216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3" t="s">
        <v>266</v>
      </c>
      <c r="F155" s="163">
        <v>25155</v>
      </c>
      <c r="G155" s="163"/>
      <c r="H155" s="163" t="s">
        <v>542</v>
      </c>
      <c r="I155" s="163" t="s">
        <v>545</v>
      </c>
      <c r="J155" s="163">
        <v>3</v>
      </c>
      <c r="K155" s="145">
        <v>1.1000000000000001</v>
      </c>
      <c r="L155" s="306" t="s">
        <v>218</v>
      </c>
      <c r="M155" s="146">
        <f t="shared" si="14"/>
        <v>4800</v>
      </c>
      <c r="N155" s="307" t="s">
        <v>216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546</v>
      </c>
      <c r="F156" s="144">
        <v>25158</v>
      </c>
      <c r="G156" s="144"/>
      <c r="H156" s="144" t="s">
        <v>542</v>
      </c>
      <c r="I156" s="144" t="s">
        <v>547</v>
      </c>
      <c r="J156" s="144">
        <v>4</v>
      </c>
      <c r="K156" s="145">
        <v>1.3</v>
      </c>
      <c r="L156" s="306" t="s">
        <v>220</v>
      </c>
      <c r="M156" s="146">
        <f t="shared" si="14"/>
        <v>6400</v>
      </c>
      <c r="N156" s="307" t="s">
        <v>216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548</v>
      </c>
      <c r="F157" s="144">
        <v>25159</v>
      </c>
      <c r="G157" s="144"/>
      <c r="H157" s="144" t="s">
        <v>542</v>
      </c>
      <c r="I157" s="144" t="s">
        <v>549</v>
      </c>
      <c r="J157" s="144">
        <v>2</v>
      </c>
      <c r="K157" s="145">
        <v>1.4</v>
      </c>
      <c r="L157" s="306" t="s">
        <v>215</v>
      </c>
      <c r="M157" s="146">
        <f t="shared" si="14"/>
        <v>3200</v>
      </c>
      <c r="N157" s="307" t="s">
        <v>216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550</v>
      </c>
      <c r="F158" s="144">
        <v>25160</v>
      </c>
      <c r="G158" s="144"/>
      <c r="H158" s="144" t="s">
        <v>542</v>
      </c>
      <c r="I158" s="144" t="s">
        <v>551</v>
      </c>
      <c r="J158" s="144">
        <v>4</v>
      </c>
      <c r="K158" s="145">
        <v>1.1000000000000001</v>
      </c>
      <c r="L158" s="306" t="s">
        <v>552</v>
      </c>
      <c r="M158" s="146">
        <f t="shared" si="14"/>
        <v>6400</v>
      </c>
      <c r="N158" s="307" t="s">
        <v>216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550</v>
      </c>
      <c r="F159" s="144">
        <v>25161</v>
      </c>
      <c r="G159" s="144"/>
      <c r="H159" s="144" t="s">
        <v>542</v>
      </c>
      <c r="I159" s="144" t="s">
        <v>553</v>
      </c>
      <c r="J159" s="144">
        <v>4</v>
      </c>
      <c r="K159" s="145">
        <v>1.1000000000000001</v>
      </c>
      <c r="L159" s="306" t="s">
        <v>552</v>
      </c>
      <c r="M159" s="146">
        <f t="shared" si="14"/>
        <v>6400</v>
      </c>
      <c r="N159" s="307" t="s">
        <v>216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554</v>
      </c>
      <c r="F160" s="144">
        <v>25162</v>
      </c>
      <c r="G160" s="144"/>
      <c r="H160" s="144" t="s">
        <v>542</v>
      </c>
      <c r="I160" s="144" t="s">
        <v>555</v>
      </c>
      <c r="J160" s="144">
        <v>4</v>
      </c>
      <c r="K160" s="145">
        <v>1.1000000000000001</v>
      </c>
      <c r="L160" s="306" t="s">
        <v>220</v>
      </c>
      <c r="M160" s="146">
        <f t="shared" si="14"/>
        <v>6400</v>
      </c>
      <c r="N160" s="307" t="s">
        <v>216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556</v>
      </c>
      <c r="F161" s="144">
        <v>25163</v>
      </c>
      <c r="G161" s="144"/>
      <c r="H161" s="144" t="s">
        <v>542</v>
      </c>
      <c r="I161" s="144" t="s">
        <v>557</v>
      </c>
      <c r="J161" s="144">
        <v>3</v>
      </c>
      <c r="K161" s="145">
        <v>1.4</v>
      </c>
      <c r="L161" s="306" t="s">
        <v>218</v>
      </c>
      <c r="M161" s="146">
        <f t="shared" si="14"/>
        <v>4800</v>
      </c>
      <c r="N161" s="307" t="s">
        <v>216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556</v>
      </c>
      <c r="F162" s="144">
        <v>25164</v>
      </c>
      <c r="G162" s="144"/>
      <c r="H162" s="144" t="s">
        <v>542</v>
      </c>
      <c r="I162" s="144" t="s">
        <v>558</v>
      </c>
      <c r="J162" s="144">
        <v>4</v>
      </c>
      <c r="K162" s="145">
        <v>1.4</v>
      </c>
      <c r="L162" s="306" t="s">
        <v>220</v>
      </c>
      <c r="M162" s="146">
        <f t="shared" si="14"/>
        <v>6400</v>
      </c>
      <c r="N162" s="307" t="s">
        <v>216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559</v>
      </c>
      <c r="F163" s="144">
        <v>25165</v>
      </c>
      <c r="G163" s="144"/>
      <c r="H163" s="144" t="s">
        <v>542</v>
      </c>
      <c r="I163" s="144" t="s">
        <v>560</v>
      </c>
      <c r="J163" s="144">
        <v>4</v>
      </c>
      <c r="K163" s="145">
        <v>1.1000000000000001</v>
      </c>
      <c r="L163" s="306" t="s">
        <v>552</v>
      </c>
      <c r="M163" s="146">
        <f t="shared" si="14"/>
        <v>6400</v>
      </c>
      <c r="N163" s="307" t="s">
        <v>216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561</v>
      </c>
      <c r="F164" s="144">
        <v>25166</v>
      </c>
      <c r="G164" s="144"/>
      <c r="H164" s="144" t="s">
        <v>542</v>
      </c>
      <c r="I164" s="144" t="s">
        <v>562</v>
      </c>
      <c r="J164" s="144">
        <v>4</v>
      </c>
      <c r="K164" s="145">
        <v>1.1000000000000001</v>
      </c>
      <c r="L164" s="306" t="s">
        <v>220</v>
      </c>
      <c r="M164" s="146">
        <f t="shared" si="14"/>
        <v>6400</v>
      </c>
      <c r="N164" s="307" t="s">
        <v>216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563</v>
      </c>
      <c r="F165" s="144">
        <v>25167</v>
      </c>
      <c r="G165" s="144"/>
      <c r="H165" s="144" t="s">
        <v>542</v>
      </c>
      <c r="I165" s="144" t="s">
        <v>564</v>
      </c>
      <c r="J165" s="144">
        <v>2</v>
      </c>
      <c r="K165" s="145">
        <v>1.1000000000000001</v>
      </c>
      <c r="L165" s="306" t="s">
        <v>215</v>
      </c>
      <c r="M165" s="146">
        <f t="shared" si="14"/>
        <v>3200</v>
      </c>
      <c r="N165" s="307" t="s">
        <v>216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565</v>
      </c>
      <c r="F166" s="144">
        <v>25168</v>
      </c>
      <c r="G166" s="144"/>
      <c r="H166" s="144" t="s">
        <v>566</v>
      </c>
      <c r="I166" s="144" t="s">
        <v>567</v>
      </c>
      <c r="J166" s="144">
        <v>2</v>
      </c>
      <c r="K166" s="145">
        <v>1.3</v>
      </c>
      <c r="L166" s="306" t="s">
        <v>215</v>
      </c>
      <c r="M166" s="146">
        <f t="shared" si="14"/>
        <v>3200</v>
      </c>
      <c r="N166" s="307" t="s">
        <v>216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565</v>
      </c>
      <c r="F167" s="144">
        <v>25169</v>
      </c>
      <c r="G167" s="144"/>
      <c r="H167" s="144" t="s">
        <v>566</v>
      </c>
      <c r="I167" s="144" t="s">
        <v>568</v>
      </c>
      <c r="J167" s="144">
        <v>4</v>
      </c>
      <c r="K167" s="145">
        <v>1.3</v>
      </c>
      <c r="L167" s="306" t="s">
        <v>220</v>
      </c>
      <c r="M167" s="146">
        <f t="shared" si="14"/>
        <v>6400</v>
      </c>
      <c r="N167" s="307" t="s">
        <v>216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565</v>
      </c>
      <c r="F168" s="144">
        <v>25170</v>
      </c>
      <c r="G168" s="144"/>
      <c r="H168" s="144" t="s">
        <v>566</v>
      </c>
      <c r="I168" s="144" t="s">
        <v>569</v>
      </c>
      <c r="J168" s="144">
        <v>4</v>
      </c>
      <c r="K168" s="145">
        <v>1.3</v>
      </c>
      <c r="L168" s="306" t="s">
        <v>220</v>
      </c>
      <c r="M168" s="146">
        <f t="shared" si="14"/>
        <v>6400</v>
      </c>
      <c r="N168" s="307" t="s">
        <v>216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565</v>
      </c>
      <c r="F169" s="144">
        <v>25171</v>
      </c>
      <c r="G169" s="144"/>
      <c r="H169" s="144" t="s">
        <v>566</v>
      </c>
      <c r="I169" s="144" t="s">
        <v>570</v>
      </c>
      <c r="J169" s="144">
        <v>3</v>
      </c>
      <c r="K169" s="145">
        <v>1.3</v>
      </c>
      <c r="L169" s="306" t="s">
        <v>218</v>
      </c>
      <c r="M169" s="146">
        <f t="shared" si="14"/>
        <v>4800</v>
      </c>
      <c r="N169" s="307" t="s">
        <v>216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571</v>
      </c>
      <c r="F170" s="144">
        <v>25172</v>
      </c>
      <c r="G170" s="144"/>
      <c r="H170" s="144" t="s">
        <v>566</v>
      </c>
      <c r="I170" s="144" t="s">
        <v>572</v>
      </c>
      <c r="J170" s="144">
        <v>4</v>
      </c>
      <c r="K170" s="145">
        <v>1.3</v>
      </c>
      <c r="L170" s="306" t="s">
        <v>220</v>
      </c>
      <c r="M170" s="146">
        <f t="shared" si="14"/>
        <v>6400</v>
      </c>
      <c r="N170" s="307" t="s">
        <v>216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571</v>
      </c>
      <c r="F171" s="144">
        <v>25173</v>
      </c>
      <c r="G171" s="144"/>
      <c r="H171" s="144" t="s">
        <v>566</v>
      </c>
      <c r="I171" s="144" t="s">
        <v>573</v>
      </c>
      <c r="J171" s="144">
        <v>2</v>
      </c>
      <c r="K171" s="145">
        <v>1.3</v>
      </c>
      <c r="L171" s="306" t="s">
        <v>215</v>
      </c>
      <c r="M171" s="146">
        <f t="shared" si="14"/>
        <v>3200</v>
      </c>
      <c r="N171" s="307" t="s">
        <v>216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571</v>
      </c>
      <c r="F172" s="144">
        <v>25174</v>
      </c>
      <c r="G172" s="144"/>
      <c r="H172" s="144" t="s">
        <v>566</v>
      </c>
      <c r="I172" s="144" t="s">
        <v>574</v>
      </c>
      <c r="J172" s="144">
        <v>3</v>
      </c>
      <c r="K172" s="145">
        <v>1.3</v>
      </c>
      <c r="L172" s="306" t="s">
        <v>218</v>
      </c>
      <c r="M172" s="146">
        <f t="shared" si="14"/>
        <v>4800</v>
      </c>
      <c r="N172" s="307" t="s">
        <v>216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575</v>
      </c>
      <c r="F173" s="144">
        <v>25175</v>
      </c>
      <c r="G173" s="144"/>
      <c r="H173" s="144" t="s">
        <v>566</v>
      </c>
      <c r="I173" s="144" t="s">
        <v>576</v>
      </c>
      <c r="J173" s="144">
        <v>4</v>
      </c>
      <c r="K173" s="145">
        <v>1.3</v>
      </c>
      <c r="L173" s="306" t="s">
        <v>220</v>
      </c>
      <c r="M173" s="146">
        <f t="shared" si="14"/>
        <v>6400</v>
      </c>
      <c r="N173" s="307" t="s">
        <v>216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577</v>
      </c>
      <c r="F174" s="144">
        <v>25176</v>
      </c>
      <c r="G174" s="144"/>
      <c r="H174" s="144" t="s">
        <v>566</v>
      </c>
      <c r="I174" s="144" t="s">
        <v>578</v>
      </c>
      <c r="J174" s="144">
        <v>3</v>
      </c>
      <c r="K174" s="145">
        <v>1.3</v>
      </c>
      <c r="L174" s="306" t="s">
        <v>218</v>
      </c>
      <c r="M174" s="146">
        <f t="shared" si="14"/>
        <v>4800</v>
      </c>
      <c r="N174" s="307" t="s">
        <v>216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577</v>
      </c>
      <c r="F175" s="144">
        <v>25177</v>
      </c>
      <c r="G175" s="144"/>
      <c r="H175" s="144" t="s">
        <v>566</v>
      </c>
      <c r="I175" s="144" t="s">
        <v>579</v>
      </c>
      <c r="J175" s="144">
        <v>4</v>
      </c>
      <c r="K175" s="145">
        <v>1.3</v>
      </c>
      <c r="L175" s="306" t="s">
        <v>220</v>
      </c>
      <c r="M175" s="146">
        <f t="shared" si="14"/>
        <v>6400</v>
      </c>
      <c r="N175" s="307" t="s">
        <v>216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577</v>
      </c>
      <c r="F176" s="144">
        <v>25178</v>
      </c>
      <c r="G176" s="144"/>
      <c r="H176" s="144" t="s">
        <v>566</v>
      </c>
      <c r="I176" s="144" t="s">
        <v>580</v>
      </c>
      <c r="J176" s="144">
        <v>2</v>
      </c>
      <c r="K176" s="145">
        <v>1.3</v>
      </c>
      <c r="L176" s="306" t="s">
        <v>215</v>
      </c>
      <c r="M176" s="146">
        <f t="shared" si="14"/>
        <v>3200</v>
      </c>
      <c r="N176" s="307" t="s">
        <v>216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581</v>
      </c>
      <c r="F177" s="144">
        <v>25179</v>
      </c>
      <c r="G177" s="144"/>
      <c r="H177" s="144" t="s">
        <v>566</v>
      </c>
      <c r="I177" s="144" t="s">
        <v>582</v>
      </c>
      <c r="J177" s="144">
        <v>4</v>
      </c>
      <c r="K177" s="145">
        <v>1.3</v>
      </c>
      <c r="L177" s="306" t="s">
        <v>220</v>
      </c>
      <c r="M177" s="146">
        <f t="shared" si="14"/>
        <v>6400</v>
      </c>
      <c r="N177" s="307" t="s">
        <v>216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581</v>
      </c>
      <c r="F178" s="144">
        <v>25180</v>
      </c>
      <c r="G178" s="144"/>
      <c r="H178" s="144" t="s">
        <v>566</v>
      </c>
      <c r="I178" s="144" t="s">
        <v>583</v>
      </c>
      <c r="J178" s="144">
        <v>2</v>
      </c>
      <c r="K178" s="145">
        <v>1.3</v>
      </c>
      <c r="L178" s="306" t="s">
        <v>215</v>
      </c>
      <c r="M178" s="146">
        <f t="shared" si="14"/>
        <v>3200</v>
      </c>
      <c r="N178" s="307" t="s">
        <v>216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581</v>
      </c>
      <c r="F179" s="144">
        <v>25181</v>
      </c>
      <c r="G179" s="144"/>
      <c r="H179" s="144" t="s">
        <v>566</v>
      </c>
      <c r="I179" s="144" t="s">
        <v>584</v>
      </c>
      <c r="J179" s="144">
        <v>4</v>
      </c>
      <c r="K179" s="145">
        <v>1.3</v>
      </c>
      <c r="L179" s="306" t="s">
        <v>220</v>
      </c>
      <c r="M179" s="146">
        <f t="shared" si="14"/>
        <v>6400</v>
      </c>
      <c r="N179" s="307" t="s">
        <v>216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581</v>
      </c>
      <c r="F180" s="144">
        <v>25182</v>
      </c>
      <c r="G180" s="144"/>
      <c r="H180" s="144" t="s">
        <v>566</v>
      </c>
      <c r="I180" s="144" t="s">
        <v>585</v>
      </c>
      <c r="J180" s="144">
        <v>3</v>
      </c>
      <c r="K180" s="145">
        <v>1.3</v>
      </c>
      <c r="L180" s="306" t="s">
        <v>218</v>
      </c>
      <c r="M180" s="146">
        <f t="shared" si="14"/>
        <v>4800</v>
      </c>
      <c r="N180" s="307" t="s">
        <v>216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586</v>
      </c>
      <c r="F181" s="144">
        <v>25183</v>
      </c>
      <c r="G181" s="144"/>
      <c r="H181" s="144" t="s">
        <v>566</v>
      </c>
      <c r="I181" s="144" t="s">
        <v>587</v>
      </c>
      <c r="J181" s="144">
        <v>4</v>
      </c>
      <c r="K181" s="145">
        <v>1.3</v>
      </c>
      <c r="L181" s="306" t="s">
        <v>552</v>
      </c>
      <c r="M181" s="146">
        <f t="shared" si="14"/>
        <v>6400</v>
      </c>
      <c r="N181" s="307" t="s">
        <v>216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588</v>
      </c>
      <c r="F182" s="144">
        <v>25184</v>
      </c>
      <c r="G182" s="144"/>
      <c r="H182" s="144" t="s">
        <v>566</v>
      </c>
      <c r="I182" s="144" t="s">
        <v>589</v>
      </c>
      <c r="J182" s="144">
        <v>4</v>
      </c>
      <c r="K182" s="145">
        <v>1.3</v>
      </c>
      <c r="L182" s="306" t="s">
        <v>220</v>
      </c>
      <c r="M182" s="146">
        <f t="shared" si="14"/>
        <v>6400</v>
      </c>
      <c r="N182" s="307" t="s">
        <v>216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588</v>
      </c>
      <c r="F183" s="144">
        <v>25185</v>
      </c>
      <c r="G183" s="144"/>
      <c r="H183" s="144" t="s">
        <v>566</v>
      </c>
      <c r="I183" s="144" t="s">
        <v>590</v>
      </c>
      <c r="J183" s="144">
        <v>4</v>
      </c>
      <c r="K183" s="145">
        <v>1.3</v>
      </c>
      <c r="L183" s="306" t="s">
        <v>220</v>
      </c>
      <c r="M183" s="146">
        <f t="shared" si="14"/>
        <v>6400</v>
      </c>
      <c r="N183" s="307" t="s">
        <v>216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588</v>
      </c>
      <c r="F184" s="144">
        <v>25186</v>
      </c>
      <c r="G184" s="144"/>
      <c r="H184" s="144" t="s">
        <v>566</v>
      </c>
      <c r="I184" s="144" t="s">
        <v>591</v>
      </c>
      <c r="J184" s="144">
        <v>4</v>
      </c>
      <c r="K184" s="145">
        <v>1.3</v>
      </c>
      <c r="L184" s="306" t="s">
        <v>220</v>
      </c>
      <c r="M184" s="146">
        <f t="shared" si="14"/>
        <v>6400</v>
      </c>
      <c r="N184" s="307" t="s">
        <v>216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1">
        <v>1.1000000000000001</v>
      </c>
      <c r="E185" s="144" t="s">
        <v>592</v>
      </c>
      <c r="F185" s="144">
        <v>25187</v>
      </c>
      <c r="G185" s="144"/>
      <c r="H185" s="144" t="s">
        <v>593</v>
      </c>
      <c r="I185" s="144" t="s">
        <v>594</v>
      </c>
      <c r="J185" s="144">
        <v>4</v>
      </c>
      <c r="K185" s="145">
        <v>1.1000000000000001</v>
      </c>
      <c r="L185" s="306" t="s">
        <v>220</v>
      </c>
      <c r="M185" s="146">
        <f t="shared" si="14"/>
        <v>6400</v>
      </c>
      <c r="N185" s="307" t="s">
        <v>216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1"/>
      <c r="E186" s="144" t="s">
        <v>592</v>
      </c>
      <c r="F186" s="144">
        <v>25188</v>
      </c>
      <c r="G186" s="144"/>
      <c r="H186" s="144" t="s">
        <v>593</v>
      </c>
      <c r="I186" s="144" t="s">
        <v>595</v>
      </c>
      <c r="J186" s="144">
        <v>4</v>
      </c>
      <c r="K186" s="145">
        <v>1.4</v>
      </c>
      <c r="L186" s="306" t="s">
        <v>220</v>
      </c>
      <c r="M186" s="146">
        <f t="shared" si="14"/>
        <v>6400</v>
      </c>
      <c r="N186" s="307" t="s">
        <v>216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1">
        <v>1.1000000000000001</v>
      </c>
      <c r="E187" s="144" t="s">
        <v>596</v>
      </c>
      <c r="F187" s="144">
        <v>25189</v>
      </c>
      <c r="G187" s="144"/>
      <c r="H187" s="144" t="s">
        <v>593</v>
      </c>
      <c r="I187" s="144" t="s">
        <v>597</v>
      </c>
      <c r="J187" s="144">
        <v>4</v>
      </c>
      <c r="K187" s="145">
        <v>1.1000000000000001</v>
      </c>
      <c r="L187" s="306" t="s">
        <v>220</v>
      </c>
      <c r="M187" s="146">
        <f t="shared" si="14"/>
        <v>6400</v>
      </c>
      <c r="N187" s="307" t="s">
        <v>216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596</v>
      </c>
      <c r="F188" s="144">
        <v>25190</v>
      </c>
      <c r="G188" s="144"/>
      <c r="H188" s="144" t="s">
        <v>593</v>
      </c>
      <c r="I188" s="144" t="s">
        <v>598</v>
      </c>
      <c r="J188" s="144">
        <v>4</v>
      </c>
      <c r="K188" s="145">
        <v>1.1000000000000001</v>
      </c>
      <c r="L188" s="306" t="s">
        <v>220</v>
      </c>
      <c r="M188" s="146">
        <f t="shared" si="14"/>
        <v>6400</v>
      </c>
      <c r="N188" s="307" t="s">
        <v>216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599</v>
      </c>
      <c r="F189" s="144">
        <v>25191</v>
      </c>
      <c r="G189" s="144"/>
      <c r="H189" s="144" t="s">
        <v>593</v>
      </c>
      <c r="I189" s="144" t="s">
        <v>600</v>
      </c>
      <c r="J189" s="144">
        <v>3</v>
      </c>
      <c r="K189" s="145">
        <v>1.1000000000000001</v>
      </c>
      <c r="L189" s="306" t="s">
        <v>218</v>
      </c>
      <c r="M189" s="146">
        <f t="shared" si="14"/>
        <v>4800</v>
      </c>
      <c r="N189" s="307" t="s">
        <v>216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599</v>
      </c>
      <c r="F190" s="144">
        <v>25192</v>
      </c>
      <c r="G190" s="144"/>
      <c r="H190" s="144" t="s">
        <v>593</v>
      </c>
      <c r="I190" s="144" t="s">
        <v>601</v>
      </c>
      <c r="J190" s="144">
        <v>2</v>
      </c>
      <c r="K190" s="145">
        <v>1.1000000000000001</v>
      </c>
      <c r="L190" s="306" t="s">
        <v>215</v>
      </c>
      <c r="M190" s="146">
        <f t="shared" si="14"/>
        <v>3200</v>
      </c>
      <c r="N190" s="307" t="s">
        <v>216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602</v>
      </c>
      <c r="F191" s="144">
        <v>25193</v>
      </c>
      <c r="G191" s="144"/>
      <c r="H191" s="144" t="s">
        <v>603</v>
      </c>
      <c r="I191" s="144" t="s">
        <v>604</v>
      </c>
      <c r="J191" s="144">
        <v>3</v>
      </c>
      <c r="K191" s="145">
        <v>1.4</v>
      </c>
      <c r="L191" s="306" t="s">
        <v>218</v>
      </c>
      <c r="M191" s="146">
        <f t="shared" si="14"/>
        <v>4800</v>
      </c>
      <c r="N191" s="307" t="s">
        <v>216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602</v>
      </c>
      <c r="F192" s="144">
        <v>25194</v>
      </c>
      <c r="G192" s="144"/>
      <c r="H192" s="144" t="s">
        <v>603</v>
      </c>
      <c r="I192" s="144" t="s">
        <v>605</v>
      </c>
      <c r="J192" s="144">
        <v>4</v>
      </c>
      <c r="K192" s="145">
        <v>1.4</v>
      </c>
      <c r="L192" s="306" t="s">
        <v>220</v>
      </c>
      <c r="M192" s="146">
        <f t="shared" si="14"/>
        <v>6400</v>
      </c>
      <c r="N192" s="307" t="s">
        <v>216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602</v>
      </c>
      <c r="F193" s="144">
        <v>25195</v>
      </c>
      <c r="G193" s="144"/>
      <c r="H193" s="144" t="s">
        <v>603</v>
      </c>
      <c r="I193" s="144" t="s">
        <v>606</v>
      </c>
      <c r="J193" s="144">
        <v>4</v>
      </c>
      <c r="K193" s="145">
        <v>1.4</v>
      </c>
      <c r="L193" s="306" t="s">
        <v>220</v>
      </c>
      <c r="M193" s="146">
        <f t="shared" si="14"/>
        <v>6400</v>
      </c>
      <c r="N193" s="307" t="s">
        <v>216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602</v>
      </c>
      <c r="F194" s="144">
        <v>25196</v>
      </c>
      <c r="G194" s="144"/>
      <c r="H194" s="144" t="s">
        <v>603</v>
      </c>
      <c r="I194" s="144" t="s">
        <v>607</v>
      </c>
      <c r="J194" s="144">
        <v>2</v>
      </c>
      <c r="K194" s="145">
        <v>1.4</v>
      </c>
      <c r="L194" s="306" t="s">
        <v>215</v>
      </c>
      <c r="M194" s="146">
        <f t="shared" si="14"/>
        <v>3200</v>
      </c>
      <c r="N194" s="307" t="s">
        <v>216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608</v>
      </c>
      <c r="F195" s="144">
        <v>25197</v>
      </c>
      <c r="G195" s="144"/>
      <c r="H195" s="144" t="s">
        <v>603</v>
      </c>
      <c r="I195" s="144" t="s">
        <v>609</v>
      </c>
      <c r="J195" s="144">
        <v>3</v>
      </c>
      <c r="K195" s="145">
        <v>1.4</v>
      </c>
      <c r="L195" s="306" t="s">
        <v>218</v>
      </c>
      <c r="M195" s="146">
        <f t="shared" si="14"/>
        <v>4800</v>
      </c>
      <c r="N195" s="307" t="s">
        <v>216</v>
      </c>
      <c r="O195" s="147">
        <f t="shared" ref="O195:O258" si="17">COUNTIF($F$3:$F$506,F195)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608</v>
      </c>
      <c r="F196" s="144">
        <v>25198</v>
      </c>
      <c r="G196" s="144"/>
      <c r="H196" s="144" t="s">
        <v>603</v>
      </c>
      <c r="I196" s="144" t="s">
        <v>610</v>
      </c>
      <c r="J196" s="144">
        <v>2</v>
      </c>
      <c r="K196" s="145">
        <v>1.4</v>
      </c>
      <c r="L196" s="306" t="s">
        <v>215</v>
      </c>
      <c r="M196" s="146">
        <f t="shared" ref="M196:M259" si="19">J196*1600</f>
        <v>3200</v>
      </c>
      <c r="N196" s="307" t="s">
        <v>216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611</v>
      </c>
      <c r="F197" s="144">
        <v>25199</v>
      </c>
      <c r="G197" s="144"/>
      <c r="H197" s="144" t="s">
        <v>603</v>
      </c>
      <c r="I197" s="144" t="s">
        <v>612</v>
      </c>
      <c r="J197" s="144">
        <v>4</v>
      </c>
      <c r="K197" s="145">
        <v>1.4</v>
      </c>
      <c r="L197" s="306" t="s">
        <v>220</v>
      </c>
      <c r="M197" s="146">
        <f t="shared" si="19"/>
        <v>6400</v>
      </c>
      <c r="N197" s="307" t="s">
        <v>216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613</v>
      </c>
      <c r="F198" s="144">
        <v>25200</v>
      </c>
      <c r="G198" s="144"/>
      <c r="H198" s="144" t="s">
        <v>603</v>
      </c>
      <c r="I198" s="144" t="s">
        <v>614</v>
      </c>
      <c r="J198" s="144">
        <v>4</v>
      </c>
      <c r="K198" s="145">
        <v>1.4</v>
      </c>
      <c r="L198" s="306" t="s">
        <v>220</v>
      </c>
      <c r="M198" s="146">
        <f t="shared" si="19"/>
        <v>6400</v>
      </c>
      <c r="N198" s="307" t="s">
        <v>216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615</v>
      </c>
      <c r="F199" s="144">
        <v>25201</v>
      </c>
      <c r="G199" s="144"/>
      <c r="H199" s="144" t="s">
        <v>603</v>
      </c>
      <c r="I199" s="144" t="s">
        <v>616</v>
      </c>
      <c r="J199" s="144">
        <v>4</v>
      </c>
      <c r="K199" s="145">
        <v>1.4</v>
      </c>
      <c r="L199" s="306" t="s">
        <v>220</v>
      </c>
      <c r="M199" s="146">
        <f t="shared" si="19"/>
        <v>6400</v>
      </c>
      <c r="N199" s="307" t="s">
        <v>216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617</v>
      </c>
      <c r="F200" s="144">
        <v>25202</v>
      </c>
      <c r="G200" s="144"/>
      <c r="H200" s="144" t="s">
        <v>603</v>
      </c>
      <c r="I200" s="144" t="s">
        <v>618</v>
      </c>
      <c r="J200" s="144">
        <v>2</v>
      </c>
      <c r="K200" s="145">
        <v>1.4</v>
      </c>
      <c r="L200" s="306" t="s">
        <v>215</v>
      </c>
      <c r="M200" s="146">
        <f t="shared" si="19"/>
        <v>3200</v>
      </c>
      <c r="N200" s="307" t="s">
        <v>216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617</v>
      </c>
      <c r="F201" s="144">
        <v>25203</v>
      </c>
      <c r="G201" s="144"/>
      <c r="H201" s="144" t="s">
        <v>603</v>
      </c>
      <c r="I201" s="144" t="s">
        <v>619</v>
      </c>
      <c r="J201" s="144">
        <v>3</v>
      </c>
      <c r="K201" s="145">
        <v>1.4</v>
      </c>
      <c r="L201" s="306" t="s">
        <v>218</v>
      </c>
      <c r="M201" s="146">
        <f t="shared" si="19"/>
        <v>4800</v>
      </c>
      <c r="N201" s="307" t="s">
        <v>216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617</v>
      </c>
      <c r="F202" s="144">
        <v>25204</v>
      </c>
      <c r="G202" s="144"/>
      <c r="H202" s="144" t="s">
        <v>603</v>
      </c>
      <c r="I202" s="144" t="s">
        <v>620</v>
      </c>
      <c r="J202" s="144">
        <v>4</v>
      </c>
      <c r="K202" s="145">
        <v>1.4</v>
      </c>
      <c r="L202" s="306" t="s">
        <v>220</v>
      </c>
      <c r="M202" s="146">
        <f t="shared" si="19"/>
        <v>6400</v>
      </c>
      <c r="N202" s="307" t="s">
        <v>216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617</v>
      </c>
      <c r="F203" s="144">
        <v>25205</v>
      </c>
      <c r="G203" s="144"/>
      <c r="H203" s="144" t="s">
        <v>603</v>
      </c>
      <c r="I203" s="144" t="s">
        <v>621</v>
      </c>
      <c r="J203" s="144">
        <v>4</v>
      </c>
      <c r="K203" s="145">
        <v>1.4</v>
      </c>
      <c r="L203" s="306" t="s">
        <v>220</v>
      </c>
      <c r="M203" s="146">
        <f t="shared" si="19"/>
        <v>6400</v>
      </c>
      <c r="N203" s="307" t="s">
        <v>216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617</v>
      </c>
      <c r="F204" s="144">
        <v>25206</v>
      </c>
      <c r="G204" s="144"/>
      <c r="H204" s="144" t="s">
        <v>603</v>
      </c>
      <c r="I204" s="144" t="s">
        <v>622</v>
      </c>
      <c r="J204" s="144">
        <v>4</v>
      </c>
      <c r="K204" s="145">
        <v>1.4</v>
      </c>
      <c r="L204" s="306" t="s">
        <v>220</v>
      </c>
      <c r="M204" s="146">
        <f t="shared" si="19"/>
        <v>6400</v>
      </c>
      <c r="N204" s="307" t="s">
        <v>216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623</v>
      </c>
      <c r="F205" s="144">
        <v>25207</v>
      </c>
      <c r="G205" s="144"/>
      <c r="H205" s="144" t="s">
        <v>603</v>
      </c>
      <c r="I205" s="144" t="s">
        <v>624</v>
      </c>
      <c r="J205" s="144">
        <v>2</v>
      </c>
      <c r="K205" s="145">
        <v>1.4</v>
      </c>
      <c r="L205" s="306" t="s">
        <v>215</v>
      </c>
      <c r="M205" s="146">
        <f t="shared" si="19"/>
        <v>3200</v>
      </c>
      <c r="N205" s="307" t="s">
        <v>216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623</v>
      </c>
      <c r="F206" s="144">
        <v>25208</v>
      </c>
      <c r="G206" s="144"/>
      <c r="H206" s="144" t="s">
        <v>603</v>
      </c>
      <c r="I206" s="144" t="s">
        <v>625</v>
      </c>
      <c r="J206" s="144">
        <v>3</v>
      </c>
      <c r="K206" s="145">
        <v>1.4</v>
      </c>
      <c r="L206" s="306" t="s">
        <v>218</v>
      </c>
      <c r="M206" s="146">
        <f t="shared" si="19"/>
        <v>4800</v>
      </c>
      <c r="N206" s="307" t="s">
        <v>216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623</v>
      </c>
      <c r="F207" s="144">
        <v>25209</v>
      </c>
      <c r="G207" s="144"/>
      <c r="H207" s="144" t="s">
        <v>603</v>
      </c>
      <c r="I207" s="144" t="s">
        <v>626</v>
      </c>
      <c r="J207" s="144">
        <v>3</v>
      </c>
      <c r="K207" s="145">
        <v>1.4</v>
      </c>
      <c r="L207" s="306" t="s">
        <v>218</v>
      </c>
      <c r="M207" s="146">
        <f t="shared" si="19"/>
        <v>4800</v>
      </c>
      <c r="N207" s="307" t="s">
        <v>216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623</v>
      </c>
      <c r="F208" s="144">
        <v>25210</v>
      </c>
      <c r="G208" s="144"/>
      <c r="H208" s="144" t="s">
        <v>603</v>
      </c>
      <c r="I208" s="144" t="s">
        <v>627</v>
      </c>
      <c r="J208" s="144">
        <v>4</v>
      </c>
      <c r="K208" s="145">
        <v>1.4</v>
      </c>
      <c r="L208" s="306" t="s">
        <v>220</v>
      </c>
      <c r="M208" s="146">
        <f t="shared" si="19"/>
        <v>6400</v>
      </c>
      <c r="N208" s="307" t="s">
        <v>216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628</v>
      </c>
      <c r="F209" s="144">
        <v>25211</v>
      </c>
      <c r="G209" s="144"/>
      <c r="H209" s="144" t="s">
        <v>603</v>
      </c>
      <c r="I209" s="144" t="s">
        <v>629</v>
      </c>
      <c r="J209" s="144">
        <v>2</v>
      </c>
      <c r="K209" s="145">
        <v>1.4</v>
      </c>
      <c r="L209" s="306" t="s">
        <v>215</v>
      </c>
      <c r="M209" s="146">
        <f t="shared" si="19"/>
        <v>3200</v>
      </c>
      <c r="N209" s="307" t="s">
        <v>216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628</v>
      </c>
      <c r="F210" s="144">
        <v>25212</v>
      </c>
      <c r="G210" s="144"/>
      <c r="H210" s="144" t="s">
        <v>603</v>
      </c>
      <c r="I210" s="144" t="s">
        <v>630</v>
      </c>
      <c r="J210" s="144">
        <v>4</v>
      </c>
      <c r="K210" s="145">
        <v>1.4</v>
      </c>
      <c r="L210" s="306" t="s">
        <v>220</v>
      </c>
      <c r="M210" s="146">
        <f t="shared" si="19"/>
        <v>6400</v>
      </c>
      <c r="N210" s="307" t="s">
        <v>216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631</v>
      </c>
      <c r="F211" s="144">
        <v>25213</v>
      </c>
      <c r="G211" s="144"/>
      <c r="H211" s="144" t="s">
        <v>603</v>
      </c>
      <c r="I211" s="144" t="s">
        <v>632</v>
      </c>
      <c r="J211" s="144">
        <v>3</v>
      </c>
      <c r="K211" s="145">
        <v>1.4</v>
      </c>
      <c r="L211" s="306" t="s">
        <v>218</v>
      </c>
      <c r="M211" s="146">
        <f t="shared" si="19"/>
        <v>4800</v>
      </c>
      <c r="N211" s="307" t="s">
        <v>216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631</v>
      </c>
      <c r="F212" s="144">
        <v>25214</v>
      </c>
      <c r="G212" s="144"/>
      <c r="H212" s="144" t="s">
        <v>603</v>
      </c>
      <c r="I212" s="144" t="s">
        <v>633</v>
      </c>
      <c r="J212" s="144">
        <v>2</v>
      </c>
      <c r="K212" s="145">
        <v>1.4</v>
      </c>
      <c r="L212" s="306" t="s">
        <v>215</v>
      </c>
      <c r="M212" s="146">
        <f t="shared" si="19"/>
        <v>3200</v>
      </c>
      <c r="N212" s="307" t="s">
        <v>216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631</v>
      </c>
      <c r="F213" s="144">
        <v>25215</v>
      </c>
      <c r="G213" s="144"/>
      <c r="H213" s="144" t="s">
        <v>603</v>
      </c>
      <c r="I213" s="144" t="s">
        <v>634</v>
      </c>
      <c r="J213" s="144">
        <v>4</v>
      </c>
      <c r="K213" s="145">
        <v>1.4</v>
      </c>
      <c r="L213" s="306" t="s">
        <v>220</v>
      </c>
      <c r="M213" s="146">
        <f t="shared" si="19"/>
        <v>6400</v>
      </c>
      <c r="N213" s="307" t="s">
        <v>216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635</v>
      </c>
      <c r="F214" s="144">
        <v>25216</v>
      </c>
      <c r="G214" s="144"/>
      <c r="H214" s="144" t="s">
        <v>603</v>
      </c>
      <c r="I214" s="144" t="s">
        <v>636</v>
      </c>
      <c r="J214" s="144">
        <v>3</v>
      </c>
      <c r="K214" s="145">
        <v>1.4</v>
      </c>
      <c r="L214" s="306" t="s">
        <v>218</v>
      </c>
      <c r="M214" s="146">
        <f t="shared" si="19"/>
        <v>4800</v>
      </c>
      <c r="N214" s="307" t="s">
        <v>216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635</v>
      </c>
      <c r="F215" s="144">
        <v>25217</v>
      </c>
      <c r="G215" s="144"/>
      <c r="H215" s="144" t="s">
        <v>603</v>
      </c>
      <c r="I215" s="144" t="s">
        <v>637</v>
      </c>
      <c r="J215" s="144">
        <v>2</v>
      </c>
      <c r="K215" s="145">
        <v>1.4</v>
      </c>
      <c r="L215" s="306" t="s">
        <v>215</v>
      </c>
      <c r="M215" s="146">
        <f t="shared" si="19"/>
        <v>3200</v>
      </c>
      <c r="N215" s="307" t="s">
        <v>216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638</v>
      </c>
      <c r="F216" s="157">
        <v>25218</v>
      </c>
      <c r="G216" s="157"/>
      <c r="H216" s="157" t="s">
        <v>639</v>
      </c>
      <c r="I216" s="144" t="s">
        <v>640</v>
      </c>
      <c r="J216" s="157">
        <v>4</v>
      </c>
      <c r="K216" s="158">
        <v>1.4</v>
      </c>
      <c r="L216" s="308" t="s">
        <v>220</v>
      </c>
      <c r="M216" s="146">
        <f t="shared" si="19"/>
        <v>6400</v>
      </c>
      <c r="N216" s="309" t="s">
        <v>216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>
      <c r="A217" s="148">
        <f t="shared" si="15"/>
        <v>25219</v>
      </c>
      <c r="B217" s="141" t="str">
        <f t="shared" si="16"/>
        <v xml:space="preserve"> 7906</v>
      </c>
      <c r="C217" s="310">
        <v>23101</v>
      </c>
      <c r="D217" s="160"/>
      <c r="E217" s="159" t="s">
        <v>638</v>
      </c>
      <c r="F217" s="159">
        <v>25219</v>
      </c>
      <c r="G217" s="159"/>
      <c r="H217" s="159" t="s">
        <v>639</v>
      </c>
      <c r="I217" s="162" t="s">
        <v>641</v>
      </c>
      <c r="J217" s="159">
        <v>3</v>
      </c>
      <c r="K217" s="186">
        <v>1.4</v>
      </c>
      <c r="L217" s="306" t="s">
        <v>218</v>
      </c>
      <c r="M217" s="146">
        <f t="shared" si="19"/>
        <v>4800</v>
      </c>
      <c r="N217" s="309" t="s">
        <v>216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642</v>
      </c>
      <c r="F218" s="144">
        <v>25220</v>
      </c>
      <c r="G218" s="144"/>
      <c r="H218" s="144" t="s">
        <v>639</v>
      </c>
      <c r="I218" s="144" t="s">
        <v>643</v>
      </c>
      <c r="J218" s="144">
        <v>2</v>
      </c>
      <c r="K218" s="145">
        <v>1.4</v>
      </c>
      <c r="L218" s="306" t="s">
        <v>215</v>
      </c>
      <c r="M218" s="146">
        <f t="shared" si="19"/>
        <v>3200</v>
      </c>
      <c r="N218" s="307" t="s">
        <v>216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642</v>
      </c>
      <c r="F219" s="144">
        <v>25221</v>
      </c>
      <c r="G219" s="144"/>
      <c r="H219" s="144" t="s">
        <v>639</v>
      </c>
      <c r="I219" s="144" t="s">
        <v>644</v>
      </c>
      <c r="J219" s="144">
        <v>2</v>
      </c>
      <c r="K219" s="145">
        <v>1.4</v>
      </c>
      <c r="L219" s="306" t="s">
        <v>215</v>
      </c>
      <c r="M219" s="146">
        <f t="shared" si="19"/>
        <v>3200</v>
      </c>
      <c r="N219" s="307" t="s">
        <v>216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642</v>
      </c>
      <c r="F220" s="144">
        <v>25222</v>
      </c>
      <c r="G220" s="144"/>
      <c r="H220" s="144" t="s">
        <v>639</v>
      </c>
      <c r="I220" s="144" t="s">
        <v>645</v>
      </c>
      <c r="J220" s="144">
        <v>2</v>
      </c>
      <c r="K220" s="145">
        <v>1.4</v>
      </c>
      <c r="L220" s="306" t="s">
        <v>215</v>
      </c>
      <c r="M220" s="146">
        <f t="shared" si="19"/>
        <v>3200</v>
      </c>
      <c r="N220" s="307" t="s">
        <v>216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642</v>
      </c>
      <c r="F221" s="144">
        <v>25223</v>
      </c>
      <c r="G221" s="144"/>
      <c r="H221" s="144" t="s">
        <v>639</v>
      </c>
      <c r="I221" s="144" t="s">
        <v>646</v>
      </c>
      <c r="J221" s="144">
        <v>3</v>
      </c>
      <c r="K221" s="145">
        <v>1.4</v>
      </c>
      <c r="L221" s="306" t="s">
        <v>218</v>
      </c>
      <c r="M221" s="146">
        <f t="shared" si="19"/>
        <v>4800</v>
      </c>
      <c r="N221" s="307" t="s">
        <v>216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642</v>
      </c>
      <c r="F222" s="144">
        <v>25224</v>
      </c>
      <c r="G222" s="144"/>
      <c r="H222" s="144" t="s">
        <v>639</v>
      </c>
      <c r="I222" s="144" t="s">
        <v>647</v>
      </c>
      <c r="J222" s="144">
        <v>3</v>
      </c>
      <c r="K222" s="145">
        <v>1.4</v>
      </c>
      <c r="L222" s="306" t="s">
        <v>218</v>
      </c>
      <c r="M222" s="146">
        <f t="shared" si="19"/>
        <v>4800</v>
      </c>
      <c r="N222" s="307" t="s">
        <v>216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648</v>
      </c>
      <c r="F223" s="144">
        <v>25225</v>
      </c>
      <c r="G223" s="144"/>
      <c r="H223" s="144" t="s">
        <v>639</v>
      </c>
      <c r="I223" s="144" t="s">
        <v>649</v>
      </c>
      <c r="J223" s="144">
        <v>2</v>
      </c>
      <c r="K223" s="145">
        <v>1.4</v>
      </c>
      <c r="L223" s="306" t="s">
        <v>215</v>
      </c>
      <c r="M223" s="146">
        <f t="shared" si="19"/>
        <v>3200</v>
      </c>
      <c r="N223" s="307" t="s">
        <v>216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648</v>
      </c>
      <c r="F224" s="144">
        <v>25226</v>
      </c>
      <c r="G224" s="144"/>
      <c r="H224" s="144" t="s">
        <v>639</v>
      </c>
      <c r="I224" s="144" t="s">
        <v>650</v>
      </c>
      <c r="J224" s="144">
        <v>3</v>
      </c>
      <c r="K224" s="145">
        <v>1.4</v>
      </c>
      <c r="L224" s="306" t="s">
        <v>218</v>
      </c>
      <c r="M224" s="146">
        <f t="shared" si="19"/>
        <v>4800</v>
      </c>
      <c r="N224" s="307" t="s">
        <v>216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648</v>
      </c>
      <c r="F225" s="144">
        <v>25227</v>
      </c>
      <c r="G225" s="144"/>
      <c r="H225" s="144" t="s">
        <v>639</v>
      </c>
      <c r="I225" s="144" t="s">
        <v>651</v>
      </c>
      <c r="J225" s="144">
        <v>3</v>
      </c>
      <c r="K225" s="145">
        <v>1.4</v>
      </c>
      <c r="L225" s="306" t="s">
        <v>218</v>
      </c>
      <c r="M225" s="146">
        <f t="shared" si="19"/>
        <v>4800</v>
      </c>
      <c r="N225" s="307" t="s">
        <v>216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652</v>
      </c>
      <c r="F226" s="144">
        <v>25228</v>
      </c>
      <c r="G226" s="144"/>
      <c r="H226" s="144" t="s">
        <v>639</v>
      </c>
      <c r="I226" s="144" t="s">
        <v>653</v>
      </c>
      <c r="J226" s="144">
        <v>2</v>
      </c>
      <c r="K226" s="145">
        <v>1.4</v>
      </c>
      <c r="L226" s="306" t="s">
        <v>215</v>
      </c>
      <c r="M226" s="146">
        <f t="shared" si="19"/>
        <v>3200</v>
      </c>
      <c r="N226" s="307" t="s">
        <v>216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652</v>
      </c>
      <c r="F227" s="144">
        <v>25229</v>
      </c>
      <c r="G227" s="144"/>
      <c r="H227" s="144" t="s">
        <v>639</v>
      </c>
      <c r="I227" s="144" t="s">
        <v>654</v>
      </c>
      <c r="J227" s="144">
        <v>3</v>
      </c>
      <c r="K227" s="145">
        <v>1.4</v>
      </c>
      <c r="L227" s="306" t="s">
        <v>218</v>
      </c>
      <c r="M227" s="146">
        <f t="shared" si="19"/>
        <v>4800</v>
      </c>
      <c r="N227" s="307" t="s">
        <v>216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655</v>
      </c>
      <c r="F228" s="144">
        <v>25230</v>
      </c>
      <c r="G228" s="144"/>
      <c r="H228" s="144" t="s">
        <v>639</v>
      </c>
      <c r="I228" s="144" t="s">
        <v>656</v>
      </c>
      <c r="J228" s="144">
        <v>3</v>
      </c>
      <c r="K228" s="145">
        <v>1.4</v>
      </c>
      <c r="L228" s="306" t="s">
        <v>218</v>
      </c>
      <c r="M228" s="146">
        <f t="shared" si="19"/>
        <v>4800</v>
      </c>
      <c r="N228" s="307" t="s">
        <v>216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655</v>
      </c>
      <c r="F229" s="144">
        <v>25231</v>
      </c>
      <c r="G229" s="144"/>
      <c r="H229" s="144" t="s">
        <v>639</v>
      </c>
      <c r="I229" s="144" t="s">
        <v>657</v>
      </c>
      <c r="J229" s="144">
        <v>2</v>
      </c>
      <c r="K229" s="145">
        <v>1.4</v>
      </c>
      <c r="L229" s="306" t="s">
        <v>215</v>
      </c>
      <c r="M229" s="146">
        <f t="shared" si="19"/>
        <v>3200</v>
      </c>
      <c r="N229" s="307" t="s">
        <v>216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658</v>
      </c>
      <c r="F230" s="144">
        <v>25232</v>
      </c>
      <c r="G230" s="144"/>
      <c r="H230" s="144" t="s">
        <v>639</v>
      </c>
      <c r="I230" s="144" t="s">
        <v>659</v>
      </c>
      <c r="J230" s="144">
        <v>3</v>
      </c>
      <c r="K230" s="145">
        <v>1.4</v>
      </c>
      <c r="L230" s="306" t="s">
        <v>218</v>
      </c>
      <c r="M230" s="146">
        <f t="shared" si="19"/>
        <v>4800</v>
      </c>
      <c r="N230" s="307" t="s">
        <v>216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658</v>
      </c>
      <c r="F231" s="144">
        <v>25233</v>
      </c>
      <c r="G231" s="144"/>
      <c r="H231" s="144" t="s">
        <v>639</v>
      </c>
      <c r="I231" s="144" t="s">
        <v>660</v>
      </c>
      <c r="J231" s="144">
        <v>3</v>
      </c>
      <c r="K231" s="145">
        <v>1.4</v>
      </c>
      <c r="L231" s="306" t="s">
        <v>218</v>
      </c>
      <c r="M231" s="146">
        <f t="shared" si="19"/>
        <v>4800</v>
      </c>
      <c r="N231" s="307" t="s">
        <v>216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658</v>
      </c>
      <c r="F232" s="144">
        <v>25234</v>
      </c>
      <c r="G232" s="144"/>
      <c r="H232" s="144" t="s">
        <v>639</v>
      </c>
      <c r="I232" s="144" t="s">
        <v>661</v>
      </c>
      <c r="J232" s="144">
        <v>2</v>
      </c>
      <c r="K232" s="145">
        <v>1.4</v>
      </c>
      <c r="L232" s="306" t="s">
        <v>215</v>
      </c>
      <c r="M232" s="146">
        <f t="shared" si="19"/>
        <v>3200</v>
      </c>
      <c r="N232" s="307" t="s">
        <v>216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658</v>
      </c>
      <c r="F233" s="144">
        <v>25235</v>
      </c>
      <c r="G233" s="144"/>
      <c r="H233" s="144" t="s">
        <v>639</v>
      </c>
      <c r="I233" s="144" t="s">
        <v>662</v>
      </c>
      <c r="J233" s="144">
        <v>2</v>
      </c>
      <c r="K233" s="145">
        <v>1.4</v>
      </c>
      <c r="L233" s="306" t="s">
        <v>215</v>
      </c>
      <c r="M233" s="146">
        <f t="shared" si="19"/>
        <v>3200</v>
      </c>
      <c r="N233" s="307" t="s">
        <v>216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663</v>
      </c>
      <c r="F234" s="144">
        <v>25236</v>
      </c>
      <c r="G234" s="144"/>
      <c r="H234" s="144" t="s">
        <v>639</v>
      </c>
      <c r="I234" s="144" t="s">
        <v>664</v>
      </c>
      <c r="J234" s="144">
        <v>3</v>
      </c>
      <c r="K234" s="145">
        <v>1.4</v>
      </c>
      <c r="L234" s="306" t="s">
        <v>218</v>
      </c>
      <c r="M234" s="146">
        <f t="shared" si="19"/>
        <v>4800</v>
      </c>
      <c r="N234" s="307" t="s">
        <v>216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663</v>
      </c>
      <c r="F235" s="144">
        <v>25237</v>
      </c>
      <c r="G235" s="144"/>
      <c r="H235" s="144" t="s">
        <v>639</v>
      </c>
      <c r="I235" s="144" t="s">
        <v>665</v>
      </c>
      <c r="J235" s="144">
        <v>4</v>
      </c>
      <c r="K235" s="145">
        <v>1.4</v>
      </c>
      <c r="L235" s="306" t="s">
        <v>220</v>
      </c>
      <c r="M235" s="146">
        <f t="shared" si="19"/>
        <v>6400</v>
      </c>
      <c r="N235" s="307" t="s">
        <v>216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663</v>
      </c>
      <c r="F236" s="144">
        <v>25238</v>
      </c>
      <c r="G236" s="144"/>
      <c r="H236" s="144" t="s">
        <v>639</v>
      </c>
      <c r="I236" s="144" t="s">
        <v>666</v>
      </c>
      <c r="J236" s="144">
        <v>2</v>
      </c>
      <c r="K236" s="145">
        <v>1.4</v>
      </c>
      <c r="L236" s="306" t="s">
        <v>215</v>
      </c>
      <c r="M236" s="146">
        <f t="shared" si="19"/>
        <v>3200</v>
      </c>
      <c r="N236" s="307" t="s">
        <v>216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667</v>
      </c>
      <c r="F237" s="144">
        <v>25239</v>
      </c>
      <c r="G237" s="144"/>
      <c r="H237" s="144" t="s">
        <v>639</v>
      </c>
      <c r="I237" s="144" t="s">
        <v>668</v>
      </c>
      <c r="J237" s="144">
        <v>3</v>
      </c>
      <c r="K237" s="145">
        <v>1.4</v>
      </c>
      <c r="L237" s="306" t="s">
        <v>218</v>
      </c>
      <c r="M237" s="146">
        <f t="shared" si="19"/>
        <v>4800</v>
      </c>
      <c r="N237" s="307" t="s">
        <v>216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667</v>
      </c>
      <c r="F238" s="144">
        <v>25240</v>
      </c>
      <c r="G238" s="144"/>
      <c r="H238" s="144" t="s">
        <v>639</v>
      </c>
      <c r="I238" s="144" t="s">
        <v>669</v>
      </c>
      <c r="J238" s="144">
        <v>4</v>
      </c>
      <c r="K238" s="145">
        <v>1.4</v>
      </c>
      <c r="L238" s="306" t="s">
        <v>220</v>
      </c>
      <c r="M238" s="146">
        <f t="shared" si="19"/>
        <v>6400</v>
      </c>
      <c r="N238" s="307" t="s">
        <v>216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670</v>
      </c>
      <c r="F239" s="144">
        <v>25241</v>
      </c>
      <c r="G239" s="144"/>
      <c r="H239" s="144" t="s">
        <v>639</v>
      </c>
      <c r="I239" s="144" t="s">
        <v>671</v>
      </c>
      <c r="J239" s="144">
        <v>3</v>
      </c>
      <c r="K239" s="145">
        <v>1.4</v>
      </c>
      <c r="L239" s="306" t="s">
        <v>218</v>
      </c>
      <c r="M239" s="146">
        <f t="shared" si="19"/>
        <v>4800</v>
      </c>
      <c r="N239" s="307" t="s">
        <v>216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670</v>
      </c>
      <c r="F240" s="144">
        <v>25242</v>
      </c>
      <c r="G240" s="144"/>
      <c r="H240" s="144" t="s">
        <v>639</v>
      </c>
      <c r="I240" s="144" t="s">
        <v>672</v>
      </c>
      <c r="J240" s="144">
        <v>2</v>
      </c>
      <c r="K240" s="145">
        <v>1.4</v>
      </c>
      <c r="L240" s="306" t="s">
        <v>215</v>
      </c>
      <c r="M240" s="146">
        <f t="shared" si="19"/>
        <v>3200</v>
      </c>
      <c r="N240" s="307" t="s">
        <v>216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670</v>
      </c>
      <c r="F241" s="144">
        <v>25243</v>
      </c>
      <c r="G241" s="144"/>
      <c r="H241" s="144" t="s">
        <v>639</v>
      </c>
      <c r="I241" s="144" t="s">
        <v>673</v>
      </c>
      <c r="J241" s="144">
        <v>2</v>
      </c>
      <c r="K241" s="145">
        <v>1.4</v>
      </c>
      <c r="L241" s="306" t="s">
        <v>215</v>
      </c>
      <c r="M241" s="146">
        <f t="shared" si="19"/>
        <v>3200</v>
      </c>
      <c r="N241" s="307" t="s">
        <v>216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670</v>
      </c>
      <c r="F242" s="144">
        <v>25244</v>
      </c>
      <c r="G242" s="144"/>
      <c r="H242" s="144" t="s">
        <v>639</v>
      </c>
      <c r="I242" s="144" t="s">
        <v>674</v>
      </c>
      <c r="J242" s="144">
        <v>3</v>
      </c>
      <c r="K242" s="145">
        <v>1.4</v>
      </c>
      <c r="L242" s="306" t="s">
        <v>218</v>
      </c>
      <c r="M242" s="146">
        <f t="shared" si="19"/>
        <v>4800</v>
      </c>
      <c r="N242" s="307" t="s">
        <v>216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670</v>
      </c>
      <c r="F243" s="144">
        <v>25245</v>
      </c>
      <c r="G243" s="144"/>
      <c r="H243" s="144" t="s">
        <v>639</v>
      </c>
      <c r="I243" s="144" t="s">
        <v>675</v>
      </c>
      <c r="J243" s="144">
        <v>3</v>
      </c>
      <c r="K243" s="145">
        <v>1.4</v>
      </c>
      <c r="L243" s="306" t="s">
        <v>218</v>
      </c>
      <c r="M243" s="146">
        <f t="shared" si="19"/>
        <v>4800</v>
      </c>
      <c r="N243" s="307" t="s">
        <v>216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670</v>
      </c>
      <c r="F244" s="144">
        <v>25246</v>
      </c>
      <c r="G244" s="144"/>
      <c r="H244" s="144" t="s">
        <v>639</v>
      </c>
      <c r="I244" s="144" t="s">
        <v>676</v>
      </c>
      <c r="J244" s="144">
        <v>2</v>
      </c>
      <c r="K244" s="145">
        <v>1.4</v>
      </c>
      <c r="L244" s="306" t="s">
        <v>215</v>
      </c>
      <c r="M244" s="146">
        <f t="shared" si="19"/>
        <v>3200</v>
      </c>
      <c r="N244" s="307" t="s">
        <v>216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670</v>
      </c>
      <c r="F245" s="144">
        <v>25247</v>
      </c>
      <c r="G245" s="144"/>
      <c r="H245" s="144" t="s">
        <v>639</v>
      </c>
      <c r="I245" s="144" t="s">
        <v>677</v>
      </c>
      <c r="J245" s="144">
        <v>4</v>
      </c>
      <c r="K245" s="145">
        <v>1.4</v>
      </c>
      <c r="L245" s="306" t="s">
        <v>220</v>
      </c>
      <c r="M245" s="146">
        <f t="shared" si="19"/>
        <v>6400</v>
      </c>
      <c r="N245" s="307" t="s">
        <v>216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670</v>
      </c>
      <c r="F246" s="144">
        <v>25248</v>
      </c>
      <c r="G246" s="144"/>
      <c r="H246" s="144" t="s">
        <v>639</v>
      </c>
      <c r="I246" s="144" t="s">
        <v>678</v>
      </c>
      <c r="J246" s="144">
        <v>4</v>
      </c>
      <c r="K246" s="145">
        <v>1.4</v>
      </c>
      <c r="L246" s="306" t="s">
        <v>220</v>
      </c>
      <c r="M246" s="146">
        <f t="shared" si="19"/>
        <v>6400</v>
      </c>
      <c r="N246" s="307" t="s">
        <v>216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670</v>
      </c>
      <c r="F247" s="144">
        <v>25249</v>
      </c>
      <c r="G247" s="144"/>
      <c r="H247" s="144" t="s">
        <v>639</v>
      </c>
      <c r="I247" s="144" t="s">
        <v>679</v>
      </c>
      <c r="J247" s="144">
        <v>4</v>
      </c>
      <c r="K247" s="145">
        <v>1.4</v>
      </c>
      <c r="L247" s="306" t="s">
        <v>220</v>
      </c>
      <c r="M247" s="146">
        <f t="shared" si="19"/>
        <v>6400</v>
      </c>
      <c r="N247" s="307" t="s">
        <v>216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>
      <c r="A248" s="148">
        <f t="shared" si="15"/>
        <v>25250</v>
      </c>
      <c r="B248" s="169" t="s">
        <v>680</v>
      </c>
      <c r="C248" s="170">
        <v>23110</v>
      </c>
      <c r="D248" s="119">
        <v>1</v>
      </c>
      <c r="E248" s="120" t="s">
        <v>277</v>
      </c>
      <c r="F248" s="120">
        <v>25250</v>
      </c>
      <c r="G248" s="120"/>
      <c r="H248" s="120" t="s">
        <v>681</v>
      </c>
      <c r="I248" s="120" t="s">
        <v>682</v>
      </c>
      <c r="J248" s="120">
        <v>1</v>
      </c>
      <c r="K248" s="121">
        <v>1</v>
      </c>
      <c r="L248" s="306" t="s">
        <v>278</v>
      </c>
      <c r="M248" s="146">
        <f t="shared" si="19"/>
        <v>1600</v>
      </c>
      <c r="N248" s="311" t="s">
        <v>216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>
      <c r="A249" s="148">
        <f t="shared" si="15"/>
        <v>25251</v>
      </c>
      <c r="B249" s="169" t="s">
        <v>680</v>
      </c>
      <c r="C249" s="170">
        <v>23110</v>
      </c>
      <c r="D249" s="119"/>
      <c r="E249" s="120" t="s">
        <v>277</v>
      </c>
      <c r="F249" s="120">
        <v>25251</v>
      </c>
      <c r="G249" s="120"/>
      <c r="H249" s="120" t="s">
        <v>681</v>
      </c>
      <c r="I249" s="120" t="s">
        <v>683</v>
      </c>
      <c r="J249" s="120">
        <v>1</v>
      </c>
      <c r="K249" s="121">
        <v>1</v>
      </c>
      <c r="L249" s="306" t="s">
        <v>278</v>
      </c>
      <c r="M249" s="146">
        <f t="shared" si="19"/>
        <v>1600</v>
      </c>
      <c r="N249" s="311" t="s">
        <v>216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>
      <c r="A250" s="148">
        <f t="shared" si="15"/>
        <v>25252</v>
      </c>
      <c r="B250" s="169" t="s">
        <v>680</v>
      </c>
      <c r="C250" s="170">
        <v>23110</v>
      </c>
      <c r="D250" s="119"/>
      <c r="E250" s="120" t="s">
        <v>277</v>
      </c>
      <c r="F250" s="120">
        <v>25252</v>
      </c>
      <c r="G250" s="120"/>
      <c r="H250" s="120" t="s">
        <v>681</v>
      </c>
      <c r="I250" s="120" t="s">
        <v>684</v>
      </c>
      <c r="J250" s="120">
        <v>1</v>
      </c>
      <c r="K250" s="121">
        <v>1</v>
      </c>
      <c r="L250" s="306" t="s">
        <v>278</v>
      </c>
      <c r="M250" s="146">
        <f t="shared" si="19"/>
        <v>1600</v>
      </c>
      <c r="N250" s="311" t="s">
        <v>216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>
      <c r="A251" s="148">
        <f t="shared" si="15"/>
        <v>25253</v>
      </c>
      <c r="B251" s="169" t="s">
        <v>680</v>
      </c>
      <c r="C251" s="170">
        <v>23110</v>
      </c>
      <c r="D251" s="119"/>
      <c r="E251" s="120" t="s">
        <v>277</v>
      </c>
      <c r="F251" s="120">
        <v>25253</v>
      </c>
      <c r="G251" s="120"/>
      <c r="H251" s="120" t="s">
        <v>681</v>
      </c>
      <c r="I251" s="120" t="s">
        <v>685</v>
      </c>
      <c r="J251" s="120">
        <v>1</v>
      </c>
      <c r="K251" s="121">
        <v>1</v>
      </c>
      <c r="L251" s="306" t="s">
        <v>278</v>
      </c>
      <c r="M251" s="146">
        <f t="shared" si="19"/>
        <v>1600</v>
      </c>
      <c r="N251" s="311" t="s">
        <v>216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>
      <c r="A252" s="148">
        <f t="shared" si="15"/>
        <v>25254</v>
      </c>
      <c r="B252" s="169" t="s">
        <v>680</v>
      </c>
      <c r="C252" s="170">
        <v>23110</v>
      </c>
      <c r="D252" s="119"/>
      <c r="E252" s="120" t="s">
        <v>277</v>
      </c>
      <c r="F252" s="120">
        <v>25254</v>
      </c>
      <c r="G252" s="120"/>
      <c r="H252" s="120" t="s">
        <v>681</v>
      </c>
      <c r="I252" s="120" t="s">
        <v>686</v>
      </c>
      <c r="J252" s="120">
        <v>1</v>
      </c>
      <c r="K252" s="121">
        <v>1</v>
      </c>
      <c r="L252" s="306" t="s">
        <v>278</v>
      </c>
      <c r="M252" s="146">
        <f t="shared" si="19"/>
        <v>1600</v>
      </c>
      <c r="N252" s="311" t="s">
        <v>216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>
      <c r="A253" s="148">
        <f t="shared" si="15"/>
        <v>25255</v>
      </c>
      <c r="B253" s="169" t="s">
        <v>680</v>
      </c>
      <c r="C253" s="170">
        <v>23110</v>
      </c>
      <c r="D253" s="119"/>
      <c r="E253" s="120" t="s">
        <v>277</v>
      </c>
      <c r="F253" s="120">
        <v>25255</v>
      </c>
      <c r="G253" s="120"/>
      <c r="H253" s="120" t="s">
        <v>681</v>
      </c>
      <c r="I253" s="120" t="s">
        <v>687</v>
      </c>
      <c r="J253" s="120">
        <v>1</v>
      </c>
      <c r="K253" s="121">
        <v>1</v>
      </c>
      <c r="L253" s="306" t="s">
        <v>278</v>
      </c>
      <c r="M253" s="146">
        <f t="shared" si="19"/>
        <v>1600</v>
      </c>
      <c r="N253" s="311" t="s">
        <v>216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>
      <c r="A254" s="148">
        <f t="shared" si="15"/>
        <v>25256</v>
      </c>
      <c r="B254" s="169" t="s">
        <v>680</v>
      </c>
      <c r="C254" s="170">
        <v>23110</v>
      </c>
      <c r="D254" s="119"/>
      <c r="E254" s="120" t="s">
        <v>277</v>
      </c>
      <c r="F254" s="120">
        <v>25256</v>
      </c>
      <c r="G254" s="120"/>
      <c r="H254" s="120" t="s">
        <v>681</v>
      </c>
      <c r="I254" s="120" t="s">
        <v>688</v>
      </c>
      <c r="J254" s="120">
        <v>1</v>
      </c>
      <c r="K254" s="121">
        <v>1</v>
      </c>
      <c r="L254" s="306" t="s">
        <v>278</v>
      </c>
      <c r="M254" s="146">
        <f t="shared" si="19"/>
        <v>1600</v>
      </c>
      <c r="N254" s="311" t="s">
        <v>216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>
      <c r="A255" s="148">
        <f t="shared" si="15"/>
        <v>25257</v>
      </c>
      <c r="B255" s="169" t="s">
        <v>680</v>
      </c>
      <c r="C255" s="170">
        <v>23110</v>
      </c>
      <c r="D255" s="119"/>
      <c r="E255" s="120" t="s">
        <v>277</v>
      </c>
      <c r="F255" s="120">
        <v>25257</v>
      </c>
      <c r="G255" s="120"/>
      <c r="H255" s="120" t="s">
        <v>681</v>
      </c>
      <c r="I255" s="120" t="s">
        <v>689</v>
      </c>
      <c r="J255" s="120">
        <v>1</v>
      </c>
      <c r="K255" s="121">
        <v>1</v>
      </c>
      <c r="L255" s="306" t="s">
        <v>278</v>
      </c>
      <c r="M255" s="146">
        <f t="shared" si="19"/>
        <v>1600</v>
      </c>
      <c r="N255" s="311" t="s">
        <v>216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>
      <c r="A256" s="148">
        <f t="shared" si="15"/>
        <v>25258</v>
      </c>
      <c r="B256" s="169" t="s">
        <v>680</v>
      </c>
      <c r="C256" s="170">
        <v>23192</v>
      </c>
      <c r="D256" s="119">
        <v>1</v>
      </c>
      <c r="E256" s="120" t="s">
        <v>277</v>
      </c>
      <c r="F256" s="120">
        <v>25258</v>
      </c>
      <c r="G256" s="120"/>
      <c r="H256" s="120" t="s">
        <v>690</v>
      </c>
      <c r="I256" s="120" t="s">
        <v>691</v>
      </c>
      <c r="J256" s="120">
        <v>1</v>
      </c>
      <c r="K256" s="121">
        <v>1</v>
      </c>
      <c r="L256" s="306" t="s">
        <v>278</v>
      </c>
      <c r="M256" s="146">
        <f t="shared" si="19"/>
        <v>1600</v>
      </c>
      <c r="N256" s="311" t="s">
        <v>216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>
      <c r="A257" s="148">
        <f t="shared" si="15"/>
        <v>25259</v>
      </c>
      <c r="B257" s="169" t="s">
        <v>680</v>
      </c>
      <c r="C257" s="170">
        <v>23192</v>
      </c>
      <c r="D257" s="119"/>
      <c r="E257" s="120" t="s">
        <v>277</v>
      </c>
      <c r="F257" s="120">
        <v>25259</v>
      </c>
      <c r="G257" s="120"/>
      <c r="H257" s="120" t="s">
        <v>690</v>
      </c>
      <c r="I257" s="120" t="s">
        <v>686</v>
      </c>
      <c r="J257" s="120">
        <v>1</v>
      </c>
      <c r="K257" s="121">
        <v>1</v>
      </c>
      <c r="L257" s="306" t="s">
        <v>278</v>
      </c>
      <c r="M257" s="146">
        <f t="shared" si="19"/>
        <v>1600</v>
      </c>
      <c r="N257" s="311" t="s">
        <v>216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>
      <c r="A258" s="148">
        <f t="shared" si="15"/>
        <v>25260</v>
      </c>
      <c r="B258" s="169" t="s">
        <v>680</v>
      </c>
      <c r="C258" s="170">
        <v>23192</v>
      </c>
      <c r="D258" s="119"/>
      <c r="E258" s="120" t="s">
        <v>277</v>
      </c>
      <c r="F258" s="120">
        <v>25260</v>
      </c>
      <c r="G258" s="120"/>
      <c r="H258" s="120" t="s">
        <v>690</v>
      </c>
      <c r="I258" s="120" t="s">
        <v>684</v>
      </c>
      <c r="J258" s="120">
        <v>1</v>
      </c>
      <c r="K258" s="121">
        <v>1</v>
      </c>
      <c r="L258" s="306" t="s">
        <v>278</v>
      </c>
      <c r="M258" s="146">
        <f t="shared" si="19"/>
        <v>1600</v>
      </c>
      <c r="N258" s="311" t="s">
        <v>216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>
      <c r="A259" s="148">
        <f t="shared" ref="A259:A322" si="20">F259</f>
        <v>25261</v>
      </c>
      <c r="B259" s="169" t="s">
        <v>680</v>
      </c>
      <c r="C259" s="170">
        <v>23192</v>
      </c>
      <c r="D259" s="119"/>
      <c r="E259" s="120" t="s">
        <v>277</v>
      </c>
      <c r="F259" s="120">
        <v>25261</v>
      </c>
      <c r="G259" s="120"/>
      <c r="H259" s="120" t="s">
        <v>690</v>
      </c>
      <c r="I259" s="120" t="s">
        <v>689</v>
      </c>
      <c r="J259" s="120">
        <v>1</v>
      </c>
      <c r="K259" s="121">
        <v>1</v>
      </c>
      <c r="L259" s="306" t="s">
        <v>278</v>
      </c>
      <c r="M259" s="146">
        <f t="shared" si="19"/>
        <v>1600</v>
      </c>
      <c r="N259" s="311" t="s">
        <v>216</v>
      </c>
      <c r="O259" s="117">
        <f t="shared" ref="O259:O322" si="21">COUNTIF($F$3:$F$506,F259)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692</v>
      </c>
      <c r="F260" s="144">
        <v>25262</v>
      </c>
      <c r="G260" s="144"/>
      <c r="H260" s="144" t="s">
        <v>693</v>
      </c>
      <c r="I260" s="144" t="s">
        <v>694</v>
      </c>
      <c r="J260" s="144">
        <v>4</v>
      </c>
      <c r="K260" s="145">
        <v>1.3</v>
      </c>
      <c r="L260" s="306" t="s">
        <v>220</v>
      </c>
      <c r="M260" s="146">
        <f t="shared" ref="M260:M323" si="24">J260*1600</f>
        <v>6400</v>
      </c>
      <c r="N260" s="307" t="s">
        <v>216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692</v>
      </c>
      <c r="F261" s="144">
        <v>25263</v>
      </c>
      <c r="G261" s="144"/>
      <c r="H261" s="144" t="s">
        <v>693</v>
      </c>
      <c r="I261" s="144" t="s">
        <v>695</v>
      </c>
      <c r="J261" s="144">
        <v>4</v>
      </c>
      <c r="K261" s="145">
        <v>1.3</v>
      </c>
      <c r="L261" s="306" t="s">
        <v>220</v>
      </c>
      <c r="M261" s="146">
        <f t="shared" si="24"/>
        <v>6400</v>
      </c>
      <c r="N261" s="307" t="s">
        <v>216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696</v>
      </c>
      <c r="F262" s="144">
        <v>25264</v>
      </c>
      <c r="G262" s="144"/>
      <c r="H262" s="144" t="s">
        <v>693</v>
      </c>
      <c r="I262" s="144" t="s">
        <v>697</v>
      </c>
      <c r="J262" s="144">
        <v>4</v>
      </c>
      <c r="K262" s="145">
        <v>1.3</v>
      </c>
      <c r="L262" s="306" t="s">
        <v>552</v>
      </c>
      <c r="M262" s="146">
        <f t="shared" si="24"/>
        <v>6400</v>
      </c>
      <c r="N262" s="307" t="s">
        <v>216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698</v>
      </c>
      <c r="F263" s="144">
        <v>25265</v>
      </c>
      <c r="G263" s="144"/>
      <c r="H263" s="144" t="s">
        <v>693</v>
      </c>
      <c r="I263" s="144" t="s">
        <v>699</v>
      </c>
      <c r="J263" s="144">
        <v>4</v>
      </c>
      <c r="K263" s="145">
        <v>1.3</v>
      </c>
      <c r="L263" s="306" t="s">
        <v>220</v>
      </c>
      <c r="M263" s="146">
        <f t="shared" si="24"/>
        <v>6400</v>
      </c>
      <c r="N263" s="307" t="s">
        <v>216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700</v>
      </c>
      <c r="F264" s="144">
        <v>25266</v>
      </c>
      <c r="G264" s="144"/>
      <c r="H264" s="144" t="s">
        <v>693</v>
      </c>
      <c r="I264" s="144" t="s">
        <v>701</v>
      </c>
      <c r="J264" s="144">
        <v>3</v>
      </c>
      <c r="K264" s="145">
        <v>1.3</v>
      </c>
      <c r="L264" s="306" t="s">
        <v>218</v>
      </c>
      <c r="M264" s="146">
        <f t="shared" si="24"/>
        <v>4800</v>
      </c>
      <c r="N264" s="307" t="s">
        <v>216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700</v>
      </c>
      <c r="F265" s="144">
        <v>25267</v>
      </c>
      <c r="G265" s="144"/>
      <c r="H265" s="144" t="s">
        <v>693</v>
      </c>
      <c r="I265" s="162" t="s">
        <v>702</v>
      </c>
      <c r="J265" s="144">
        <v>3</v>
      </c>
      <c r="K265" s="145">
        <v>1.3</v>
      </c>
      <c r="L265" s="306" t="s">
        <v>218</v>
      </c>
      <c r="M265" s="146">
        <f t="shared" si="24"/>
        <v>4800</v>
      </c>
      <c r="N265" s="307" t="s">
        <v>216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700</v>
      </c>
      <c r="F266" s="144">
        <v>25268</v>
      </c>
      <c r="G266" s="144"/>
      <c r="H266" s="144" t="s">
        <v>693</v>
      </c>
      <c r="I266" s="144" t="s">
        <v>703</v>
      </c>
      <c r="J266" s="144">
        <v>3</v>
      </c>
      <c r="K266" s="145">
        <v>1.3</v>
      </c>
      <c r="L266" s="306" t="s">
        <v>218</v>
      </c>
      <c r="M266" s="146">
        <f t="shared" si="24"/>
        <v>4800</v>
      </c>
      <c r="N266" s="307" t="s">
        <v>216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700</v>
      </c>
      <c r="F267" s="144">
        <v>25269</v>
      </c>
      <c r="G267" s="144"/>
      <c r="H267" s="144" t="s">
        <v>693</v>
      </c>
      <c r="I267" s="144" t="s">
        <v>704</v>
      </c>
      <c r="J267" s="144">
        <v>3</v>
      </c>
      <c r="K267" s="145">
        <v>1.3</v>
      </c>
      <c r="L267" s="306" t="s">
        <v>218</v>
      </c>
      <c r="M267" s="146">
        <f t="shared" si="24"/>
        <v>4800</v>
      </c>
      <c r="N267" s="307" t="s">
        <v>216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700</v>
      </c>
      <c r="F268" s="144">
        <v>25270</v>
      </c>
      <c r="G268" s="144"/>
      <c r="H268" s="144" t="s">
        <v>693</v>
      </c>
      <c r="I268" s="144" t="s">
        <v>705</v>
      </c>
      <c r="J268" s="144">
        <v>3</v>
      </c>
      <c r="K268" s="145">
        <v>1.3</v>
      </c>
      <c r="L268" s="306" t="s">
        <v>218</v>
      </c>
      <c r="M268" s="146">
        <f t="shared" si="24"/>
        <v>4800</v>
      </c>
      <c r="N268" s="307" t="s">
        <v>216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700</v>
      </c>
      <c r="F269" s="144">
        <v>25271</v>
      </c>
      <c r="G269" s="144"/>
      <c r="H269" s="144" t="s">
        <v>693</v>
      </c>
      <c r="I269" s="144" t="s">
        <v>706</v>
      </c>
      <c r="J269" s="144">
        <v>2</v>
      </c>
      <c r="K269" s="145">
        <v>1.3</v>
      </c>
      <c r="L269" s="306" t="s">
        <v>215</v>
      </c>
      <c r="M269" s="146">
        <f t="shared" si="24"/>
        <v>3200</v>
      </c>
      <c r="N269" s="307" t="s">
        <v>216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700</v>
      </c>
      <c r="F270" s="144">
        <v>25272</v>
      </c>
      <c r="G270" s="144"/>
      <c r="H270" s="144" t="s">
        <v>693</v>
      </c>
      <c r="I270" s="144" t="s">
        <v>707</v>
      </c>
      <c r="J270" s="144">
        <v>2</v>
      </c>
      <c r="K270" s="145">
        <v>1.3</v>
      </c>
      <c r="L270" s="306" t="s">
        <v>215</v>
      </c>
      <c r="M270" s="146">
        <f t="shared" si="24"/>
        <v>3200</v>
      </c>
      <c r="N270" s="307" t="s">
        <v>216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700</v>
      </c>
      <c r="F271" s="144">
        <v>25273</v>
      </c>
      <c r="G271" s="144"/>
      <c r="H271" s="144" t="s">
        <v>693</v>
      </c>
      <c r="I271" s="144" t="s">
        <v>708</v>
      </c>
      <c r="J271" s="144">
        <v>2</v>
      </c>
      <c r="K271" s="145">
        <v>1.3</v>
      </c>
      <c r="L271" s="306" t="s">
        <v>215</v>
      </c>
      <c r="M271" s="146">
        <f t="shared" si="24"/>
        <v>3200</v>
      </c>
      <c r="N271" s="307" t="s">
        <v>216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700</v>
      </c>
      <c r="F272" s="144">
        <v>25274</v>
      </c>
      <c r="G272" s="144"/>
      <c r="H272" s="144" t="s">
        <v>693</v>
      </c>
      <c r="I272" s="144" t="s">
        <v>709</v>
      </c>
      <c r="J272" s="144">
        <v>2</v>
      </c>
      <c r="K272" s="145">
        <v>1.3</v>
      </c>
      <c r="L272" s="306" t="s">
        <v>215</v>
      </c>
      <c r="M272" s="146">
        <f t="shared" si="24"/>
        <v>3200</v>
      </c>
      <c r="N272" s="307" t="s">
        <v>216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710</v>
      </c>
      <c r="F273" s="144">
        <v>25275</v>
      </c>
      <c r="G273" s="144"/>
      <c r="H273" s="144" t="s">
        <v>693</v>
      </c>
      <c r="I273" s="144" t="s">
        <v>711</v>
      </c>
      <c r="J273" s="144">
        <v>4</v>
      </c>
      <c r="K273" s="145">
        <v>1.3</v>
      </c>
      <c r="L273" s="306" t="s">
        <v>220</v>
      </c>
      <c r="M273" s="146">
        <f t="shared" si="24"/>
        <v>6400</v>
      </c>
      <c r="N273" s="307" t="s">
        <v>216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710</v>
      </c>
      <c r="F274" s="144">
        <v>25276</v>
      </c>
      <c r="G274" s="144"/>
      <c r="H274" s="144" t="s">
        <v>693</v>
      </c>
      <c r="I274" s="144" t="s">
        <v>712</v>
      </c>
      <c r="J274" s="144">
        <v>4</v>
      </c>
      <c r="K274" s="145">
        <v>1.3</v>
      </c>
      <c r="L274" s="306" t="s">
        <v>220</v>
      </c>
      <c r="M274" s="146">
        <f t="shared" si="24"/>
        <v>6400</v>
      </c>
      <c r="N274" s="307" t="s">
        <v>216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710</v>
      </c>
      <c r="F275" s="144">
        <v>25277</v>
      </c>
      <c r="G275" s="144"/>
      <c r="H275" s="144" t="s">
        <v>693</v>
      </c>
      <c r="I275" s="144" t="s">
        <v>713</v>
      </c>
      <c r="J275" s="144">
        <v>4</v>
      </c>
      <c r="K275" s="145">
        <v>1.3</v>
      </c>
      <c r="L275" s="306" t="s">
        <v>220</v>
      </c>
      <c r="M275" s="146">
        <f t="shared" si="24"/>
        <v>6400</v>
      </c>
      <c r="N275" s="307" t="s">
        <v>216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714</v>
      </c>
      <c r="F276" s="144">
        <v>25278</v>
      </c>
      <c r="G276" s="144"/>
      <c r="H276" s="144" t="s">
        <v>693</v>
      </c>
      <c r="I276" s="144" t="s">
        <v>715</v>
      </c>
      <c r="J276" s="144">
        <v>2</v>
      </c>
      <c r="K276" s="145">
        <v>1.3</v>
      </c>
      <c r="L276" s="306" t="s">
        <v>215</v>
      </c>
      <c r="M276" s="146">
        <f t="shared" si="24"/>
        <v>3200</v>
      </c>
      <c r="N276" s="307" t="s">
        <v>216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714</v>
      </c>
      <c r="F277" s="144">
        <v>25279</v>
      </c>
      <c r="G277" s="144"/>
      <c r="H277" s="144" t="s">
        <v>693</v>
      </c>
      <c r="I277" s="144" t="s">
        <v>716</v>
      </c>
      <c r="J277" s="144">
        <v>3</v>
      </c>
      <c r="K277" s="145">
        <v>1.3</v>
      </c>
      <c r="L277" s="306" t="s">
        <v>218</v>
      </c>
      <c r="M277" s="146">
        <f t="shared" si="24"/>
        <v>4800</v>
      </c>
      <c r="N277" s="307" t="s">
        <v>216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717</v>
      </c>
      <c r="F278" s="144">
        <v>25280</v>
      </c>
      <c r="G278" s="144"/>
      <c r="H278" s="144" t="s">
        <v>693</v>
      </c>
      <c r="I278" s="144" t="s">
        <v>718</v>
      </c>
      <c r="J278" s="144">
        <v>2</v>
      </c>
      <c r="K278" s="145">
        <v>1.3</v>
      </c>
      <c r="L278" s="306" t="s">
        <v>215</v>
      </c>
      <c r="M278" s="146">
        <f t="shared" si="24"/>
        <v>3200</v>
      </c>
      <c r="N278" s="307" t="s">
        <v>216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717</v>
      </c>
      <c r="F279" s="144">
        <v>25281</v>
      </c>
      <c r="G279" s="144"/>
      <c r="H279" s="144" t="s">
        <v>693</v>
      </c>
      <c r="I279" s="144" t="s">
        <v>719</v>
      </c>
      <c r="J279" s="144">
        <v>3</v>
      </c>
      <c r="K279" s="145">
        <v>1.3</v>
      </c>
      <c r="L279" s="306" t="s">
        <v>218</v>
      </c>
      <c r="M279" s="146">
        <f t="shared" si="24"/>
        <v>4800</v>
      </c>
      <c r="N279" s="307" t="s">
        <v>216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717</v>
      </c>
      <c r="F280" s="144">
        <v>25282</v>
      </c>
      <c r="G280" s="144"/>
      <c r="H280" s="144" t="s">
        <v>693</v>
      </c>
      <c r="I280" s="144" t="s">
        <v>720</v>
      </c>
      <c r="J280" s="144">
        <v>2</v>
      </c>
      <c r="K280" s="145">
        <v>1.3</v>
      </c>
      <c r="L280" s="306" t="s">
        <v>215</v>
      </c>
      <c r="M280" s="146">
        <f t="shared" si="24"/>
        <v>3200</v>
      </c>
      <c r="N280" s="307" t="s">
        <v>216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717</v>
      </c>
      <c r="F281" s="144">
        <v>25284</v>
      </c>
      <c r="G281" s="144"/>
      <c r="H281" s="144" t="s">
        <v>693</v>
      </c>
      <c r="I281" s="144" t="s">
        <v>721</v>
      </c>
      <c r="J281" s="144">
        <v>3</v>
      </c>
      <c r="K281" s="145">
        <v>1.3</v>
      </c>
      <c r="L281" s="306" t="s">
        <v>218</v>
      </c>
      <c r="M281" s="146">
        <f t="shared" si="24"/>
        <v>4800</v>
      </c>
      <c r="N281" s="307" t="s">
        <v>216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717</v>
      </c>
      <c r="F282" s="144">
        <v>25285</v>
      </c>
      <c r="G282" s="144"/>
      <c r="H282" s="144" t="s">
        <v>693</v>
      </c>
      <c r="I282" s="144" t="s">
        <v>722</v>
      </c>
      <c r="J282" s="144">
        <v>4</v>
      </c>
      <c r="K282" s="145">
        <v>1.3</v>
      </c>
      <c r="L282" s="306" t="s">
        <v>220</v>
      </c>
      <c r="M282" s="146">
        <f t="shared" si="24"/>
        <v>6400</v>
      </c>
      <c r="N282" s="307" t="s">
        <v>216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723</v>
      </c>
      <c r="F283" s="144">
        <v>25286</v>
      </c>
      <c r="G283" s="144"/>
      <c r="H283" s="144" t="s">
        <v>693</v>
      </c>
      <c r="I283" s="144" t="s">
        <v>724</v>
      </c>
      <c r="J283" s="144">
        <v>3</v>
      </c>
      <c r="K283" s="145">
        <v>1.3</v>
      </c>
      <c r="L283" s="306" t="s">
        <v>218</v>
      </c>
      <c r="M283" s="146">
        <f t="shared" si="24"/>
        <v>4800</v>
      </c>
      <c r="N283" s="307" t="s">
        <v>216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723</v>
      </c>
      <c r="F284" s="144">
        <v>25287</v>
      </c>
      <c r="G284" s="144"/>
      <c r="H284" s="144" t="s">
        <v>693</v>
      </c>
      <c r="I284" s="144" t="s">
        <v>725</v>
      </c>
      <c r="J284" s="144">
        <v>3</v>
      </c>
      <c r="K284" s="145">
        <v>1.3</v>
      </c>
      <c r="L284" s="306" t="s">
        <v>218</v>
      </c>
      <c r="M284" s="146">
        <f t="shared" si="24"/>
        <v>4800</v>
      </c>
      <c r="N284" s="307" t="s">
        <v>216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723</v>
      </c>
      <c r="F285" s="144">
        <v>25288</v>
      </c>
      <c r="G285" s="144"/>
      <c r="H285" s="144" t="s">
        <v>693</v>
      </c>
      <c r="I285" s="144" t="s">
        <v>726</v>
      </c>
      <c r="J285" s="144">
        <v>3</v>
      </c>
      <c r="K285" s="145">
        <v>1.3</v>
      </c>
      <c r="L285" s="306" t="s">
        <v>218</v>
      </c>
      <c r="M285" s="146">
        <f t="shared" si="24"/>
        <v>4800</v>
      </c>
      <c r="N285" s="307" t="s">
        <v>216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723</v>
      </c>
      <c r="F286" s="144">
        <v>25289</v>
      </c>
      <c r="G286" s="144"/>
      <c r="H286" s="144" t="s">
        <v>693</v>
      </c>
      <c r="I286" s="144" t="s">
        <v>727</v>
      </c>
      <c r="J286" s="144">
        <v>3</v>
      </c>
      <c r="K286" s="145">
        <v>1.3</v>
      </c>
      <c r="L286" s="306" t="s">
        <v>218</v>
      </c>
      <c r="M286" s="146">
        <f t="shared" si="24"/>
        <v>4800</v>
      </c>
      <c r="N286" s="307" t="s">
        <v>216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723</v>
      </c>
      <c r="F287" s="144">
        <v>25290</v>
      </c>
      <c r="G287" s="144"/>
      <c r="H287" s="144" t="s">
        <v>693</v>
      </c>
      <c r="I287" s="144" t="s">
        <v>728</v>
      </c>
      <c r="J287" s="144">
        <v>2</v>
      </c>
      <c r="K287" s="145">
        <v>1.3</v>
      </c>
      <c r="L287" s="306" t="s">
        <v>215</v>
      </c>
      <c r="M287" s="146">
        <f t="shared" si="24"/>
        <v>3200</v>
      </c>
      <c r="N287" s="307" t="s">
        <v>216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723</v>
      </c>
      <c r="F288" s="144">
        <v>25291</v>
      </c>
      <c r="G288" s="144"/>
      <c r="H288" s="144" t="s">
        <v>693</v>
      </c>
      <c r="I288" s="144" t="s">
        <v>729</v>
      </c>
      <c r="J288" s="144">
        <v>2</v>
      </c>
      <c r="K288" s="145">
        <v>1.3</v>
      </c>
      <c r="L288" s="306" t="s">
        <v>215</v>
      </c>
      <c r="M288" s="146">
        <f t="shared" si="24"/>
        <v>3200</v>
      </c>
      <c r="N288" s="307" t="s">
        <v>216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723</v>
      </c>
      <c r="F289" s="144">
        <v>25292</v>
      </c>
      <c r="G289" s="144"/>
      <c r="H289" s="144" t="s">
        <v>693</v>
      </c>
      <c r="I289" s="144" t="s">
        <v>730</v>
      </c>
      <c r="J289" s="144">
        <v>2</v>
      </c>
      <c r="K289" s="145">
        <v>1.3</v>
      </c>
      <c r="L289" s="306" t="s">
        <v>215</v>
      </c>
      <c r="M289" s="146">
        <f t="shared" si="24"/>
        <v>3200</v>
      </c>
      <c r="N289" s="307" t="s">
        <v>216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723</v>
      </c>
      <c r="F290" s="144">
        <v>25293</v>
      </c>
      <c r="G290" s="144"/>
      <c r="H290" s="144" t="s">
        <v>693</v>
      </c>
      <c r="I290" s="144" t="s">
        <v>731</v>
      </c>
      <c r="J290" s="144">
        <v>2</v>
      </c>
      <c r="K290" s="145">
        <v>1.3</v>
      </c>
      <c r="L290" s="306" t="s">
        <v>215</v>
      </c>
      <c r="M290" s="146">
        <f t="shared" si="24"/>
        <v>3200</v>
      </c>
      <c r="N290" s="307" t="s">
        <v>216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723</v>
      </c>
      <c r="F291" s="144">
        <v>25294</v>
      </c>
      <c r="G291" s="144"/>
      <c r="H291" s="144" t="s">
        <v>693</v>
      </c>
      <c r="I291" s="144" t="s">
        <v>732</v>
      </c>
      <c r="J291" s="144">
        <v>3</v>
      </c>
      <c r="K291" s="145">
        <v>1.3</v>
      </c>
      <c r="L291" s="306" t="s">
        <v>218</v>
      </c>
      <c r="M291" s="146">
        <f t="shared" si="24"/>
        <v>4800</v>
      </c>
      <c r="N291" s="307" t="s">
        <v>216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723</v>
      </c>
      <c r="F292" s="144">
        <v>25295</v>
      </c>
      <c r="G292" s="144"/>
      <c r="H292" s="144" t="s">
        <v>693</v>
      </c>
      <c r="I292" s="144" t="s">
        <v>733</v>
      </c>
      <c r="J292" s="144">
        <v>2</v>
      </c>
      <c r="K292" s="145">
        <v>1.3</v>
      </c>
      <c r="L292" s="306" t="s">
        <v>215</v>
      </c>
      <c r="M292" s="146">
        <f t="shared" si="24"/>
        <v>3200</v>
      </c>
      <c r="N292" s="307" t="s">
        <v>216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734</v>
      </c>
      <c r="F293" s="144">
        <v>25296</v>
      </c>
      <c r="G293" s="144"/>
      <c r="H293" s="144" t="s">
        <v>693</v>
      </c>
      <c r="I293" s="144" t="s">
        <v>735</v>
      </c>
      <c r="J293" s="144">
        <v>4</v>
      </c>
      <c r="K293" s="145">
        <v>1.3</v>
      </c>
      <c r="L293" s="306" t="s">
        <v>220</v>
      </c>
      <c r="M293" s="146">
        <f t="shared" si="24"/>
        <v>6400</v>
      </c>
      <c r="N293" s="307" t="s">
        <v>216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734</v>
      </c>
      <c r="F294" s="144">
        <v>25297</v>
      </c>
      <c r="G294" s="144"/>
      <c r="H294" s="144" t="s">
        <v>693</v>
      </c>
      <c r="I294" s="144" t="s">
        <v>736</v>
      </c>
      <c r="J294" s="144">
        <v>4</v>
      </c>
      <c r="K294" s="145">
        <v>1.3</v>
      </c>
      <c r="L294" s="306" t="s">
        <v>220</v>
      </c>
      <c r="M294" s="146">
        <f t="shared" si="24"/>
        <v>6400</v>
      </c>
      <c r="N294" s="307" t="s">
        <v>216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737</v>
      </c>
      <c r="F295" s="144">
        <v>25298</v>
      </c>
      <c r="G295" s="144"/>
      <c r="H295" s="144" t="s">
        <v>693</v>
      </c>
      <c r="I295" s="144" t="s">
        <v>738</v>
      </c>
      <c r="J295" s="144">
        <v>3</v>
      </c>
      <c r="K295" s="145">
        <v>1.3</v>
      </c>
      <c r="L295" s="306" t="s">
        <v>218</v>
      </c>
      <c r="M295" s="146">
        <f t="shared" si="24"/>
        <v>4800</v>
      </c>
      <c r="N295" s="307" t="s">
        <v>216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737</v>
      </c>
      <c r="F296" s="144">
        <v>25299</v>
      </c>
      <c r="G296" s="144"/>
      <c r="H296" s="144" t="s">
        <v>693</v>
      </c>
      <c r="I296" s="144" t="s">
        <v>739</v>
      </c>
      <c r="J296" s="144">
        <v>3</v>
      </c>
      <c r="K296" s="145">
        <v>1.3</v>
      </c>
      <c r="L296" s="306" t="s">
        <v>218</v>
      </c>
      <c r="M296" s="146">
        <f t="shared" si="24"/>
        <v>4800</v>
      </c>
      <c r="N296" s="307" t="s">
        <v>216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737</v>
      </c>
      <c r="F297" s="144">
        <v>25300</v>
      </c>
      <c r="G297" s="144"/>
      <c r="H297" s="144" t="s">
        <v>693</v>
      </c>
      <c r="I297" s="144" t="s">
        <v>740</v>
      </c>
      <c r="J297" s="144">
        <v>3</v>
      </c>
      <c r="K297" s="145">
        <v>1.3</v>
      </c>
      <c r="L297" s="306" t="s">
        <v>218</v>
      </c>
      <c r="M297" s="146">
        <f t="shared" si="24"/>
        <v>4800</v>
      </c>
      <c r="N297" s="307" t="s">
        <v>216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737</v>
      </c>
      <c r="F298" s="144">
        <v>25301</v>
      </c>
      <c r="G298" s="144"/>
      <c r="H298" s="144" t="s">
        <v>693</v>
      </c>
      <c r="I298" s="144" t="s">
        <v>741</v>
      </c>
      <c r="J298" s="144">
        <v>4</v>
      </c>
      <c r="K298" s="145">
        <v>1.8</v>
      </c>
      <c r="L298" s="306" t="s">
        <v>220</v>
      </c>
      <c r="M298" s="146">
        <f t="shared" si="24"/>
        <v>6400</v>
      </c>
      <c r="N298" s="307" t="s">
        <v>216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737</v>
      </c>
      <c r="F299" s="144">
        <v>25302</v>
      </c>
      <c r="G299" s="144"/>
      <c r="H299" s="144" t="s">
        <v>693</v>
      </c>
      <c r="I299" s="144" t="s">
        <v>742</v>
      </c>
      <c r="J299" s="144">
        <v>2</v>
      </c>
      <c r="K299" s="145">
        <v>1.3</v>
      </c>
      <c r="L299" s="306" t="s">
        <v>215</v>
      </c>
      <c r="M299" s="146">
        <f t="shared" si="24"/>
        <v>3200</v>
      </c>
      <c r="N299" s="307" t="s">
        <v>216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743</v>
      </c>
      <c r="F300" s="144">
        <v>25303</v>
      </c>
      <c r="G300" s="144"/>
      <c r="H300" s="144" t="s">
        <v>693</v>
      </c>
      <c r="I300" s="144" t="s">
        <v>744</v>
      </c>
      <c r="J300" s="144">
        <v>4</v>
      </c>
      <c r="K300" s="145">
        <v>1.6</v>
      </c>
      <c r="L300" s="306" t="s">
        <v>220</v>
      </c>
      <c r="M300" s="146">
        <f t="shared" si="24"/>
        <v>6400</v>
      </c>
      <c r="N300" s="307" t="s">
        <v>216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745</v>
      </c>
      <c r="F301" s="144">
        <v>25304</v>
      </c>
      <c r="G301" s="144"/>
      <c r="H301" s="144" t="s">
        <v>693</v>
      </c>
      <c r="I301" s="144" t="s">
        <v>746</v>
      </c>
      <c r="J301" s="144">
        <v>3</v>
      </c>
      <c r="K301" s="145">
        <v>1.3</v>
      </c>
      <c r="L301" s="306" t="s">
        <v>218</v>
      </c>
      <c r="M301" s="146">
        <f t="shared" si="24"/>
        <v>4800</v>
      </c>
      <c r="N301" s="307" t="s">
        <v>216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745</v>
      </c>
      <c r="F302" s="144">
        <v>25305</v>
      </c>
      <c r="G302" s="144"/>
      <c r="H302" s="144" t="s">
        <v>693</v>
      </c>
      <c r="I302" s="144" t="s">
        <v>747</v>
      </c>
      <c r="J302" s="144">
        <v>3</v>
      </c>
      <c r="K302" s="145">
        <v>1.3</v>
      </c>
      <c r="L302" s="306" t="s">
        <v>218</v>
      </c>
      <c r="M302" s="146">
        <f t="shared" si="24"/>
        <v>4800</v>
      </c>
      <c r="N302" s="307" t="s">
        <v>216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745</v>
      </c>
      <c r="F303" s="144">
        <v>25306</v>
      </c>
      <c r="G303" s="144"/>
      <c r="H303" s="144" t="s">
        <v>693</v>
      </c>
      <c r="I303" s="144" t="s">
        <v>748</v>
      </c>
      <c r="J303" s="144">
        <v>3</v>
      </c>
      <c r="K303" s="145">
        <v>1.3</v>
      </c>
      <c r="L303" s="306" t="s">
        <v>218</v>
      </c>
      <c r="M303" s="146">
        <f t="shared" si="24"/>
        <v>4800</v>
      </c>
      <c r="N303" s="307" t="s">
        <v>216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745</v>
      </c>
      <c r="F304" s="144">
        <v>25307</v>
      </c>
      <c r="G304" s="144"/>
      <c r="H304" s="144" t="s">
        <v>693</v>
      </c>
      <c r="I304" s="144" t="s">
        <v>749</v>
      </c>
      <c r="J304" s="144">
        <v>3</v>
      </c>
      <c r="K304" s="145">
        <v>1.3</v>
      </c>
      <c r="L304" s="308" t="s">
        <v>218</v>
      </c>
      <c r="M304" s="146">
        <f t="shared" si="24"/>
        <v>4800</v>
      </c>
      <c r="N304" s="309" t="s">
        <v>216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745</v>
      </c>
      <c r="F305" s="144">
        <v>25308</v>
      </c>
      <c r="G305" s="144"/>
      <c r="H305" s="144" t="s">
        <v>693</v>
      </c>
      <c r="I305" s="144" t="s">
        <v>750</v>
      </c>
      <c r="J305" s="144">
        <v>2</v>
      </c>
      <c r="K305" s="145">
        <v>1.3</v>
      </c>
      <c r="L305" s="306" t="s">
        <v>215</v>
      </c>
      <c r="M305" s="146">
        <f t="shared" si="24"/>
        <v>3200</v>
      </c>
      <c r="N305" s="309" t="s">
        <v>216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745</v>
      </c>
      <c r="F306" s="144">
        <v>25309</v>
      </c>
      <c r="G306" s="144"/>
      <c r="H306" s="144" t="s">
        <v>693</v>
      </c>
      <c r="I306" s="144" t="s">
        <v>751</v>
      </c>
      <c r="J306" s="144">
        <v>4</v>
      </c>
      <c r="K306" s="145">
        <v>1.3</v>
      </c>
      <c r="L306" s="308" t="s">
        <v>220</v>
      </c>
      <c r="M306" s="146">
        <f t="shared" si="24"/>
        <v>6400</v>
      </c>
      <c r="N306" s="309" t="s">
        <v>216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745</v>
      </c>
      <c r="F307" s="144">
        <v>25310</v>
      </c>
      <c r="G307" s="144"/>
      <c r="H307" s="144" t="s">
        <v>693</v>
      </c>
      <c r="I307" s="144" t="s">
        <v>752</v>
      </c>
      <c r="J307" s="144">
        <v>4</v>
      </c>
      <c r="K307" s="145">
        <v>1.3</v>
      </c>
      <c r="L307" s="306" t="s">
        <v>220</v>
      </c>
      <c r="M307" s="146">
        <f t="shared" si="24"/>
        <v>6400</v>
      </c>
      <c r="N307" s="309" t="s">
        <v>216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745</v>
      </c>
      <c r="F308" s="157">
        <v>25311</v>
      </c>
      <c r="G308" s="157"/>
      <c r="H308" s="157" t="s">
        <v>693</v>
      </c>
      <c r="I308" s="157" t="s">
        <v>753</v>
      </c>
      <c r="J308" s="157">
        <v>4</v>
      </c>
      <c r="K308" s="145">
        <v>1.3</v>
      </c>
      <c r="L308" s="308" t="s">
        <v>220</v>
      </c>
      <c r="M308" s="146">
        <f t="shared" si="24"/>
        <v>6400</v>
      </c>
      <c r="N308" s="309" t="s">
        <v>216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>
      <c r="A309" s="148">
        <f t="shared" si="20"/>
        <v>25312</v>
      </c>
      <c r="B309" s="141" t="str">
        <f t="shared" si="23"/>
        <v xml:space="preserve"> 7902</v>
      </c>
      <c r="C309" s="310">
        <v>23123</v>
      </c>
      <c r="D309" s="143">
        <v>1.3</v>
      </c>
      <c r="E309" s="159" t="s">
        <v>754</v>
      </c>
      <c r="F309" s="159">
        <v>25312</v>
      </c>
      <c r="G309" s="159"/>
      <c r="H309" s="159" t="s">
        <v>693</v>
      </c>
      <c r="I309" s="159" t="s">
        <v>755</v>
      </c>
      <c r="J309" s="159">
        <v>4</v>
      </c>
      <c r="K309" s="145">
        <v>1.3</v>
      </c>
      <c r="L309" s="308" t="s">
        <v>220</v>
      </c>
      <c r="M309" s="146">
        <f t="shared" si="24"/>
        <v>6400</v>
      </c>
      <c r="N309" s="309" t="s">
        <v>216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>
      <c r="A310" s="148">
        <f t="shared" si="20"/>
        <v>25313</v>
      </c>
      <c r="B310" s="141" t="str">
        <f t="shared" si="23"/>
        <v xml:space="preserve"> 7902</v>
      </c>
      <c r="C310" s="310">
        <v>23123</v>
      </c>
      <c r="D310" s="143"/>
      <c r="E310" s="159" t="s">
        <v>754</v>
      </c>
      <c r="F310" s="159">
        <v>25313</v>
      </c>
      <c r="G310" s="159"/>
      <c r="H310" s="159" t="s">
        <v>693</v>
      </c>
      <c r="I310" s="159" t="s">
        <v>756</v>
      </c>
      <c r="J310" s="159">
        <v>4</v>
      </c>
      <c r="K310" s="145">
        <v>1.3</v>
      </c>
      <c r="L310" s="308" t="s">
        <v>220</v>
      </c>
      <c r="M310" s="146">
        <f t="shared" si="24"/>
        <v>6400</v>
      </c>
      <c r="N310" s="309" t="s">
        <v>216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>
      <c r="A311" s="148">
        <f t="shared" si="20"/>
        <v>25314</v>
      </c>
      <c r="B311" s="141" t="str">
        <f t="shared" si="23"/>
        <v xml:space="preserve"> 7902</v>
      </c>
      <c r="C311" s="310">
        <v>23123</v>
      </c>
      <c r="D311" s="143"/>
      <c r="E311" s="159" t="s">
        <v>754</v>
      </c>
      <c r="F311" s="159">
        <v>25314</v>
      </c>
      <c r="G311" s="159"/>
      <c r="H311" s="159" t="s">
        <v>693</v>
      </c>
      <c r="I311" s="159" t="s">
        <v>757</v>
      </c>
      <c r="J311" s="159">
        <v>4</v>
      </c>
      <c r="K311" s="145">
        <v>1.3</v>
      </c>
      <c r="L311" s="308" t="s">
        <v>220</v>
      </c>
      <c r="M311" s="146">
        <f t="shared" si="24"/>
        <v>6400</v>
      </c>
      <c r="N311" s="309" t="s">
        <v>216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>
      <c r="A312" s="148">
        <f t="shared" si="20"/>
        <v>25315</v>
      </c>
      <c r="B312" s="141" t="str">
        <f t="shared" si="23"/>
        <v xml:space="preserve"> 7902</v>
      </c>
      <c r="C312" s="310">
        <v>23123</v>
      </c>
      <c r="D312" s="143"/>
      <c r="E312" s="159" t="s">
        <v>754</v>
      </c>
      <c r="F312" s="159">
        <v>25315</v>
      </c>
      <c r="G312" s="159"/>
      <c r="H312" s="159" t="s">
        <v>693</v>
      </c>
      <c r="I312" s="159" t="s">
        <v>758</v>
      </c>
      <c r="J312" s="159">
        <v>3</v>
      </c>
      <c r="K312" s="145">
        <v>1.3</v>
      </c>
      <c r="L312" s="306" t="s">
        <v>218</v>
      </c>
      <c r="M312" s="146">
        <f t="shared" si="24"/>
        <v>4800</v>
      </c>
      <c r="N312" s="309" t="s">
        <v>216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>
      <c r="A313" s="148">
        <f t="shared" si="20"/>
        <v>25316</v>
      </c>
      <c r="B313" s="141" t="str">
        <f t="shared" si="23"/>
        <v xml:space="preserve"> 7902</v>
      </c>
      <c r="C313" s="310">
        <v>23123</v>
      </c>
      <c r="D313" s="143"/>
      <c r="E313" s="159" t="s">
        <v>754</v>
      </c>
      <c r="F313" s="159">
        <v>25316</v>
      </c>
      <c r="G313" s="159"/>
      <c r="H313" s="159" t="s">
        <v>693</v>
      </c>
      <c r="I313" s="159" t="s">
        <v>759</v>
      </c>
      <c r="J313" s="159">
        <v>3</v>
      </c>
      <c r="K313" s="145">
        <v>1.3</v>
      </c>
      <c r="L313" s="306" t="s">
        <v>218</v>
      </c>
      <c r="M313" s="146">
        <f t="shared" si="24"/>
        <v>4800</v>
      </c>
      <c r="N313" s="309" t="s">
        <v>216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>
      <c r="A314" s="148">
        <f t="shared" si="20"/>
        <v>25317</v>
      </c>
      <c r="B314" s="141" t="str">
        <f t="shared" si="23"/>
        <v xml:space="preserve"> 7902</v>
      </c>
      <c r="C314" s="310">
        <v>23124</v>
      </c>
      <c r="D314" s="143">
        <v>1.6</v>
      </c>
      <c r="E314" s="159" t="s">
        <v>760</v>
      </c>
      <c r="F314" s="159">
        <v>25317</v>
      </c>
      <c r="G314" s="159"/>
      <c r="H314" s="159" t="s">
        <v>693</v>
      </c>
      <c r="I314" s="159" t="s">
        <v>761</v>
      </c>
      <c r="J314" s="159">
        <v>2</v>
      </c>
      <c r="K314" s="145">
        <v>1.6</v>
      </c>
      <c r="L314" s="306" t="s">
        <v>215</v>
      </c>
      <c r="M314" s="146">
        <f t="shared" si="24"/>
        <v>3200</v>
      </c>
      <c r="N314" s="309" t="s">
        <v>216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>
      <c r="A315" s="148">
        <f t="shared" si="20"/>
        <v>25318</v>
      </c>
      <c r="B315" s="141" t="str">
        <f t="shared" si="23"/>
        <v xml:space="preserve"> 7902</v>
      </c>
      <c r="C315" s="310">
        <v>23124</v>
      </c>
      <c r="D315" s="143"/>
      <c r="E315" s="159" t="s">
        <v>760</v>
      </c>
      <c r="F315" s="159">
        <v>25318</v>
      </c>
      <c r="G315" s="159"/>
      <c r="H315" s="159" t="s">
        <v>693</v>
      </c>
      <c r="I315" s="159" t="s">
        <v>762</v>
      </c>
      <c r="J315" s="159">
        <v>2</v>
      </c>
      <c r="K315" s="145">
        <v>1.6</v>
      </c>
      <c r="L315" s="306" t="s">
        <v>215</v>
      </c>
      <c r="M315" s="146">
        <f t="shared" si="24"/>
        <v>3200</v>
      </c>
      <c r="N315" s="309" t="s">
        <v>216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>
      <c r="A316" s="148">
        <f t="shared" si="20"/>
        <v>25319</v>
      </c>
      <c r="B316" s="141" t="str">
        <f t="shared" si="23"/>
        <v xml:space="preserve"> 7902</v>
      </c>
      <c r="C316" s="310">
        <v>23124</v>
      </c>
      <c r="D316" s="143"/>
      <c r="E316" s="159" t="s">
        <v>760</v>
      </c>
      <c r="F316" s="159">
        <v>25319</v>
      </c>
      <c r="G316" s="159"/>
      <c r="H316" s="159" t="s">
        <v>693</v>
      </c>
      <c r="I316" s="159" t="s">
        <v>763</v>
      </c>
      <c r="J316" s="159">
        <v>2</v>
      </c>
      <c r="K316" s="145">
        <v>1.6</v>
      </c>
      <c r="L316" s="306" t="s">
        <v>215</v>
      </c>
      <c r="M316" s="146">
        <f t="shared" si="24"/>
        <v>3200</v>
      </c>
      <c r="N316" s="309" t="s">
        <v>216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>
      <c r="A317" s="148">
        <f t="shared" si="20"/>
        <v>25320</v>
      </c>
      <c r="B317" s="141" t="str">
        <f t="shared" si="23"/>
        <v xml:space="preserve"> 7902</v>
      </c>
      <c r="C317" s="310">
        <v>23125</v>
      </c>
      <c r="D317" s="143">
        <v>1.8</v>
      </c>
      <c r="E317" s="159" t="s">
        <v>764</v>
      </c>
      <c r="F317" s="159">
        <v>25320</v>
      </c>
      <c r="G317" s="159"/>
      <c r="H317" s="159" t="s">
        <v>693</v>
      </c>
      <c r="I317" s="159" t="s">
        <v>765</v>
      </c>
      <c r="J317" s="159">
        <v>3</v>
      </c>
      <c r="K317" s="145">
        <v>1.8</v>
      </c>
      <c r="L317" s="306" t="s">
        <v>218</v>
      </c>
      <c r="M317" s="146">
        <f t="shared" si="24"/>
        <v>4800</v>
      </c>
      <c r="N317" s="309" t="s">
        <v>216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>
      <c r="A318" s="148">
        <f t="shared" si="20"/>
        <v>25321</v>
      </c>
      <c r="B318" s="141" t="str">
        <f t="shared" si="23"/>
        <v xml:space="preserve"> 7902</v>
      </c>
      <c r="C318" s="310">
        <v>23125</v>
      </c>
      <c r="D318" s="143"/>
      <c r="E318" s="159" t="s">
        <v>764</v>
      </c>
      <c r="F318" s="159">
        <v>25321</v>
      </c>
      <c r="G318" s="159"/>
      <c r="H318" s="159" t="s">
        <v>693</v>
      </c>
      <c r="I318" s="159" t="s">
        <v>766</v>
      </c>
      <c r="J318" s="159">
        <v>3</v>
      </c>
      <c r="K318" s="145">
        <v>1.8</v>
      </c>
      <c r="L318" s="308" t="s">
        <v>218</v>
      </c>
      <c r="M318" s="146">
        <f t="shared" si="24"/>
        <v>4800</v>
      </c>
      <c r="N318" s="309" t="s">
        <v>216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>
      <c r="A319" s="148">
        <f t="shared" si="20"/>
        <v>25322</v>
      </c>
      <c r="B319" s="141" t="str">
        <f t="shared" si="23"/>
        <v xml:space="preserve"> 7902</v>
      </c>
      <c r="C319" s="310">
        <v>23125</v>
      </c>
      <c r="D319" s="143"/>
      <c r="E319" s="159" t="s">
        <v>764</v>
      </c>
      <c r="F319" s="159">
        <v>25322</v>
      </c>
      <c r="G319" s="159"/>
      <c r="H319" s="159" t="s">
        <v>693</v>
      </c>
      <c r="I319" s="159" t="s">
        <v>767</v>
      </c>
      <c r="J319" s="159">
        <v>2</v>
      </c>
      <c r="K319" s="145">
        <v>1.8</v>
      </c>
      <c r="L319" s="306" t="s">
        <v>215</v>
      </c>
      <c r="M319" s="146">
        <f t="shared" si="24"/>
        <v>3200</v>
      </c>
      <c r="N319" s="309" t="s">
        <v>216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>
      <c r="A320" s="148">
        <f t="shared" si="20"/>
        <v>25323</v>
      </c>
      <c r="B320" s="141" t="str">
        <f t="shared" si="23"/>
        <v xml:space="preserve"> 7902</v>
      </c>
      <c r="C320" s="310">
        <v>23125</v>
      </c>
      <c r="D320" s="143"/>
      <c r="E320" s="159" t="s">
        <v>764</v>
      </c>
      <c r="F320" s="159">
        <v>25323</v>
      </c>
      <c r="G320" s="159"/>
      <c r="H320" s="159" t="s">
        <v>693</v>
      </c>
      <c r="I320" s="159" t="s">
        <v>768</v>
      </c>
      <c r="J320" s="159">
        <v>4</v>
      </c>
      <c r="K320" s="145">
        <v>1.8</v>
      </c>
      <c r="L320" s="306" t="s">
        <v>220</v>
      </c>
      <c r="M320" s="146">
        <f t="shared" si="24"/>
        <v>6400</v>
      </c>
      <c r="N320" s="309" t="s">
        <v>216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>
      <c r="A321" s="148">
        <f t="shared" si="20"/>
        <v>25324</v>
      </c>
      <c r="B321" s="141" t="str">
        <f t="shared" si="23"/>
        <v xml:space="preserve"> 7902</v>
      </c>
      <c r="C321" s="310">
        <v>23125</v>
      </c>
      <c r="D321" s="143"/>
      <c r="E321" s="159" t="s">
        <v>764</v>
      </c>
      <c r="F321" s="159">
        <v>25324</v>
      </c>
      <c r="G321" s="159"/>
      <c r="H321" s="159" t="s">
        <v>693</v>
      </c>
      <c r="I321" s="159" t="s">
        <v>769</v>
      </c>
      <c r="J321" s="159">
        <v>4</v>
      </c>
      <c r="K321" s="145">
        <v>1.8</v>
      </c>
      <c r="L321" s="306" t="s">
        <v>220</v>
      </c>
      <c r="M321" s="146">
        <f t="shared" si="24"/>
        <v>6400</v>
      </c>
      <c r="N321" s="309" t="s">
        <v>216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770</v>
      </c>
      <c r="F322" s="144">
        <v>25331</v>
      </c>
      <c r="G322" s="144"/>
      <c r="H322" s="144" t="s">
        <v>693</v>
      </c>
      <c r="I322" s="144" t="s">
        <v>771</v>
      </c>
      <c r="J322" s="144">
        <v>3</v>
      </c>
      <c r="K322" s="145">
        <v>1.3</v>
      </c>
      <c r="L322" s="306" t="s">
        <v>218</v>
      </c>
      <c r="M322" s="146">
        <f t="shared" si="24"/>
        <v>4800</v>
      </c>
      <c r="N322" s="307" t="s">
        <v>216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770</v>
      </c>
      <c r="F323" s="144">
        <v>25332</v>
      </c>
      <c r="G323" s="144"/>
      <c r="H323" s="144" t="s">
        <v>693</v>
      </c>
      <c r="I323" s="144" t="s">
        <v>772</v>
      </c>
      <c r="J323" s="144">
        <v>3</v>
      </c>
      <c r="K323" s="145">
        <v>1.3</v>
      </c>
      <c r="L323" s="306" t="s">
        <v>218</v>
      </c>
      <c r="M323" s="146">
        <f t="shared" si="24"/>
        <v>4800</v>
      </c>
      <c r="N323" s="307" t="s">
        <v>216</v>
      </c>
      <c r="O323" s="147">
        <f t="shared" ref="O323:O386" si="26">COUNTIF($F$3:$F$506,F323)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770</v>
      </c>
      <c r="F324" s="144">
        <v>25333</v>
      </c>
      <c r="G324" s="144"/>
      <c r="H324" s="144" t="s">
        <v>693</v>
      </c>
      <c r="I324" s="144" t="s">
        <v>773</v>
      </c>
      <c r="J324" s="144">
        <v>2</v>
      </c>
      <c r="K324" s="145">
        <v>1.3</v>
      </c>
      <c r="L324" s="306" t="s">
        <v>215</v>
      </c>
      <c r="M324" s="146">
        <f t="shared" ref="M324:M387" si="29">J324*1600</f>
        <v>3200</v>
      </c>
      <c r="N324" s="307" t="s">
        <v>216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774</v>
      </c>
      <c r="F325" s="144">
        <v>25334</v>
      </c>
      <c r="G325" s="144"/>
      <c r="H325" s="144" t="s">
        <v>693</v>
      </c>
      <c r="I325" s="144" t="s">
        <v>775</v>
      </c>
      <c r="J325" s="144">
        <v>2</v>
      </c>
      <c r="K325" s="145">
        <v>1.6</v>
      </c>
      <c r="L325" s="306" t="s">
        <v>215</v>
      </c>
      <c r="M325" s="146">
        <f t="shared" si="29"/>
        <v>3200</v>
      </c>
      <c r="N325" s="307" t="s">
        <v>216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776</v>
      </c>
      <c r="F326" s="144">
        <v>25335</v>
      </c>
      <c r="G326" s="144"/>
      <c r="H326" s="144" t="s">
        <v>693</v>
      </c>
      <c r="I326" s="144" t="s">
        <v>777</v>
      </c>
      <c r="J326" s="144">
        <v>2</v>
      </c>
      <c r="K326" s="145">
        <v>1.6</v>
      </c>
      <c r="L326" s="306" t="s">
        <v>215</v>
      </c>
      <c r="M326" s="146">
        <f t="shared" si="29"/>
        <v>3200</v>
      </c>
      <c r="N326" s="307" t="s">
        <v>216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776</v>
      </c>
      <c r="F327" s="144">
        <v>25336</v>
      </c>
      <c r="G327" s="144"/>
      <c r="H327" s="144" t="s">
        <v>693</v>
      </c>
      <c r="I327" s="144" t="s">
        <v>778</v>
      </c>
      <c r="J327" s="144">
        <v>3</v>
      </c>
      <c r="K327" s="145">
        <v>1.6</v>
      </c>
      <c r="L327" s="306" t="s">
        <v>218</v>
      </c>
      <c r="M327" s="146">
        <f t="shared" si="29"/>
        <v>4800</v>
      </c>
      <c r="N327" s="307" t="s">
        <v>216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776</v>
      </c>
      <c r="F328" s="144">
        <v>25337</v>
      </c>
      <c r="G328" s="144"/>
      <c r="H328" s="144" t="s">
        <v>693</v>
      </c>
      <c r="I328" s="144" t="s">
        <v>779</v>
      </c>
      <c r="J328" s="144">
        <v>2</v>
      </c>
      <c r="K328" s="145">
        <v>1.4</v>
      </c>
      <c r="L328" s="306" t="s">
        <v>215</v>
      </c>
      <c r="M328" s="146">
        <f t="shared" si="29"/>
        <v>3200</v>
      </c>
      <c r="N328" s="307" t="s">
        <v>216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776</v>
      </c>
      <c r="F329" s="144">
        <v>25338</v>
      </c>
      <c r="G329" s="144"/>
      <c r="H329" s="144" t="s">
        <v>693</v>
      </c>
      <c r="I329" s="144" t="s">
        <v>780</v>
      </c>
      <c r="J329" s="144">
        <v>3</v>
      </c>
      <c r="K329" s="145">
        <v>1.4</v>
      </c>
      <c r="L329" s="306" t="s">
        <v>218</v>
      </c>
      <c r="M329" s="146">
        <f t="shared" si="29"/>
        <v>4800</v>
      </c>
      <c r="N329" s="307" t="s">
        <v>216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781</v>
      </c>
      <c r="F330" s="144">
        <v>25339</v>
      </c>
      <c r="G330" s="144"/>
      <c r="H330" s="144" t="s">
        <v>693</v>
      </c>
      <c r="I330" s="144" t="s">
        <v>782</v>
      </c>
      <c r="J330" s="144">
        <v>3</v>
      </c>
      <c r="K330" s="145">
        <v>1.3</v>
      </c>
      <c r="L330" s="306" t="s">
        <v>218</v>
      </c>
      <c r="M330" s="146">
        <f t="shared" si="29"/>
        <v>4800</v>
      </c>
      <c r="N330" s="307" t="s">
        <v>216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781</v>
      </c>
      <c r="F331" s="144">
        <v>25340</v>
      </c>
      <c r="G331" s="144"/>
      <c r="H331" s="144" t="s">
        <v>693</v>
      </c>
      <c r="I331" s="144" t="s">
        <v>783</v>
      </c>
      <c r="J331" s="144">
        <v>3</v>
      </c>
      <c r="K331" s="145">
        <v>1.3</v>
      </c>
      <c r="L331" s="306" t="s">
        <v>218</v>
      </c>
      <c r="M331" s="146">
        <f t="shared" si="29"/>
        <v>4800</v>
      </c>
      <c r="N331" s="307" t="s">
        <v>216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781</v>
      </c>
      <c r="F332" s="144">
        <v>25341</v>
      </c>
      <c r="G332" s="144"/>
      <c r="H332" s="144" t="s">
        <v>693</v>
      </c>
      <c r="I332" s="144" t="s">
        <v>784</v>
      </c>
      <c r="J332" s="144">
        <v>2</v>
      </c>
      <c r="K332" s="145">
        <v>1.3</v>
      </c>
      <c r="L332" s="306" t="s">
        <v>215</v>
      </c>
      <c r="M332" s="146">
        <f t="shared" si="29"/>
        <v>3200</v>
      </c>
      <c r="N332" s="307" t="s">
        <v>216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781</v>
      </c>
      <c r="F333" s="144">
        <v>25342</v>
      </c>
      <c r="G333" s="144"/>
      <c r="H333" s="144" t="s">
        <v>693</v>
      </c>
      <c r="I333" s="144" t="s">
        <v>785</v>
      </c>
      <c r="J333" s="144">
        <v>2</v>
      </c>
      <c r="K333" s="145">
        <v>1.3</v>
      </c>
      <c r="L333" s="306" t="s">
        <v>215</v>
      </c>
      <c r="M333" s="146">
        <f t="shared" si="29"/>
        <v>3200</v>
      </c>
      <c r="N333" s="307" t="s">
        <v>216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786</v>
      </c>
      <c r="F334" s="144">
        <v>25343</v>
      </c>
      <c r="G334" s="144"/>
      <c r="H334" s="144" t="s">
        <v>693</v>
      </c>
      <c r="I334" s="144" t="s">
        <v>787</v>
      </c>
      <c r="J334" s="144">
        <v>4</v>
      </c>
      <c r="K334" s="145">
        <v>1.3</v>
      </c>
      <c r="L334" s="306" t="s">
        <v>220</v>
      </c>
      <c r="M334" s="146">
        <f t="shared" si="29"/>
        <v>6400</v>
      </c>
      <c r="N334" s="307" t="s">
        <v>216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786</v>
      </c>
      <c r="F335" s="144">
        <v>25344</v>
      </c>
      <c r="G335" s="144"/>
      <c r="H335" s="144" t="s">
        <v>693</v>
      </c>
      <c r="I335" s="144" t="s">
        <v>788</v>
      </c>
      <c r="J335" s="144">
        <v>4</v>
      </c>
      <c r="K335" s="145">
        <v>1.3</v>
      </c>
      <c r="L335" s="306" t="s">
        <v>220</v>
      </c>
      <c r="M335" s="146">
        <f t="shared" si="29"/>
        <v>6400</v>
      </c>
      <c r="N335" s="307" t="s">
        <v>216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789</v>
      </c>
      <c r="F336" s="144">
        <v>25345</v>
      </c>
      <c r="G336" s="144"/>
      <c r="H336" s="144" t="s">
        <v>693</v>
      </c>
      <c r="I336" s="144" t="s">
        <v>790</v>
      </c>
      <c r="J336" s="144">
        <v>4</v>
      </c>
      <c r="K336" s="145">
        <v>1.6</v>
      </c>
      <c r="L336" s="306" t="s">
        <v>220</v>
      </c>
      <c r="M336" s="146">
        <f t="shared" si="29"/>
        <v>6400</v>
      </c>
      <c r="N336" s="307" t="s">
        <v>216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789</v>
      </c>
      <c r="F337" s="144">
        <v>25346</v>
      </c>
      <c r="G337" s="144"/>
      <c r="H337" s="144" t="s">
        <v>693</v>
      </c>
      <c r="I337" s="144" t="s">
        <v>791</v>
      </c>
      <c r="J337" s="144">
        <v>3</v>
      </c>
      <c r="K337" s="145">
        <v>1.6</v>
      </c>
      <c r="L337" s="306" t="s">
        <v>218</v>
      </c>
      <c r="M337" s="146">
        <f t="shared" si="29"/>
        <v>4800</v>
      </c>
      <c r="N337" s="307" t="s">
        <v>216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792</v>
      </c>
      <c r="F338" s="144">
        <v>25347</v>
      </c>
      <c r="G338" s="144"/>
      <c r="H338" s="144" t="s">
        <v>693</v>
      </c>
      <c r="I338" s="144" t="s">
        <v>793</v>
      </c>
      <c r="J338" s="144">
        <v>3</v>
      </c>
      <c r="K338" s="145">
        <v>1.3</v>
      </c>
      <c r="L338" s="306" t="s">
        <v>218</v>
      </c>
      <c r="M338" s="146">
        <f t="shared" si="29"/>
        <v>4800</v>
      </c>
      <c r="N338" s="307" t="s">
        <v>216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792</v>
      </c>
      <c r="F339" s="144">
        <v>25348</v>
      </c>
      <c r="G339" s="144"/>
      <c r="H339" s="144" t="s">
        <v>693</v>
      </c>
      <c r="I339" s="144" t="s">
        <v>794</v>
      </c>
      <c r="J339" s="144">
        <v>3</v>
      </c>
      <c r="K339" s="145">
        <v>1.3</v>
      </c>
      <c r="L339" s="306" t="s">
        <v>218</v>
      </c>
      <c r="M339" s="146">
        <f t="shared" si="29"/>
        <v>4800</v>
      </c>
      <c r="N339" s="307" t="s">
        <v>216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792</v>
      </c>
      <c r="F340" s="144">
        <v>25349</v>
      </c>
      <c r="G340" s="144"/>
      <c r="H340" s="144" t="s">
        <v>693</v>
      </c>
      <c r="I340" s="144" t="s">
        <v>795</v>
      </c>
      <c r="J340" s="144">
        <v>3</v>
      </c>
      <c r="K340" s="145">
        <v>1.3</v>
      </c>
      <c r="L340" s="306" t="s">
        <v>218</v>
      </c>
      <c r="M340" s="146">
        <f t="shared" si="29"/>
        <v>4800</v>
      </c>
      <c r="N340" s="307" t="s">
        <v>216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792</v>
      </c>
      <c r="F341" s="144">
        <v>25350</v>
      </c>
      <c r="G341" s="144"/>
      <c r="H341" s="144" t="s">
        <v>693</v>
      </c>
      <c r="I341" s="144" t="s">
        <v>796</v>
      </c>
      <c r="J341" s="144">
        <v>2</v>
      </c>
      <c r="K341" s="145">
        <v>1.3</v>
      </c>
      <c r="L341" s="306" t="s">
        <v>215</v>
      </c>
      <c r="M341" s="146">
        <f t="shared" si="29"/>
        <v>3200</v>
      </c>
      <c r="N341" s="307" t="s">
        <v>216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797</v>
      </c>
      <c r="F342" s="144">
        <v>25351</v>
      </c>
      <c r="G342" s="144"/>
      <c r="H342" s="144" t="s">
        <v>798</v>
      </c>
      <c r="I342" s="144" t="s">
        <v>799</v>
      </c>
      <c r="J342" s="144">
        <v>4</v>
      </c>
      <c r="K342" s="145">
        <v>1.3</v>
      </c>
      <c r="L342" s="306" t="s">
        <v>220</v>
      </c>
      <c r="M342" s="146">
        <f t="shared" si="29"/>
        <v>6400</v>
      </c>
      <c r="N342" s="307" t="s">
        <v>216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797</v>
      </c>
      <c r="F343" s="144">
        <v>25352</v>
      </c>
      <c r="G343" s="144"/>
      <c r="H343" s="144" t="s">
        <v>798</v>
      </c>
      <c r="I343" s="144" t="s">
        <v>800</v>
      </c>
      <c r="J343" s="144">
        <v>4</v>
      </c>
      <c r="K343" s="145">
        <v>1.3</v>
      </c>
      <c r="L343" s="306" t="s">
        <v>220</v>
      </c>
      <c r="M343" s="146">
        <f t="shared" si="29"/>
        <v>6400</v>
      </c>
      <c r="N343" s="307" t="s">
        <v>216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797</v>
      </c>
      <c r="F344" s="144">
        <v>25353</v>
      </c>
      <c r="G344" s="144"/>
      <c r="H344" s="144" t="s">
        <v>798</v>
      </c>
      <c r="I344" s="144" t="s">
        <v>801</v>
      </c>
      <c r="J344" s="144">
        <v>3</v>
      </c>
      <c r="K344" s="145">
        <v>1.3</v>
      </c>
      <c r="L344" s="306" t="s">
        <v>218</v>
      </c>
      <c r="M344" s="146">
        <f t="shared" si="29"/>
        <v>4800</v>
      </c>
      <c r="N344" s="307" t="s">
        <v>216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797</v>
      </c>
      <c r="F345" s="144">
        <v>25354</v>
      </c>
      <c r="G345" s="144"/>
      <c r="H345" s="144" t="s">
        <v>798</v>
      </c>
      <c r="I345" s="144" t="s">
        <v>802</v>
      </c>
      <c r="J345" s="144">
        <v>3</v>
      </c>
      <c r="K345" s="145">
        <v>1.3</v>
      </c>
      <c r="L345" s="306" t="s">
        <v>218</v>
      </c>
      <c r="M345" s="146">
        <f t="shared" si="29"/>
        <v>4800</v>
      </c>
      <c r="N345" s="307" t="s">
        <v>216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803</v>
      </c>
      <c r="F346" s="144">
        <v>25355</v>
      </c>
      <c r="G346" s="144"/>
      <c r="H346" s="144" t="s">
        <v>798</v>
      </c>
      <c r="I346" s="144" t="s">
        <v>804</v>
      </c>
      <c r="J346" s="144">
        <v>3</v>
      </c>
      <c r="K346" s="145">
        <v>1.3</v>
      </c>
      <c r="L346" s="306" t="s">
        <v>218</v>
      </c>
      <c r="M346" s="146">
        <f t="shared" si="29"/>
        <v>4800</v>
      </c>
      <c r="N346" s="307" t="s">
        <v>216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803</v>
      </c>
      <c r="F347" s="144">
        <v>25356</v>
      </c>
      <c r="G347" s="144"/>
      <c r="H347" s="144" t="s">
        <v>798</v>
      </c>
      <c r="I347" s="144" t="s">
        <v>805</v>
      </c>
      <c r="J347" s="144">
        <v>2</v>
      </c>
      <c r="K347" s="145">
        <v>1.3</v>
      </c>
      <c r="L347" s="306" t="s">
        <v>215</v>
      </c>
      <c r="M347" s="146">
        <f t="shared" si="29"/>
        <v>3200</v>
      </c>
      <c r="N347" s="307" t="s">
        <v>216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803</v>
      </c>
      <c r="F348" s="144">
        <v>25357</v>
      </c>
      <c r="G348" s="144"/>
      <c r="H348" s="144" t="s">
        <v>798</v>
      </c>
      <c r="I348" s="144" t="s">
        <v>806</v>
      </c>
      <c r="J348" s="144">
        <v>4</v>
      </c>
      <c r="K348" s="145">
        <v>1.3</v>
      </c>
      <c r="L348" s="306" t="s">
        <v>220</v>
      </c>
      <c r="M348" s="146">
        <f t="shared" si="29"/>
        <v>6400</v>
      </c>
      <c r="N348" s="307" t="s">
        <v>216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807</v>
      </c>
      <c r="F349" s="144">
        <v>25363</v>
      </c>
      <c r="G349" s="144"/>
      <c r="H349" s="144" t="s">
        <v>808</v>
      </c>
      <c r="I349" s="144" t="s">
        <v>809</v>
      </c>
      <c r="J349" s="144">
        <v>4</v>
      </c>
      <c r="K349" s="145">
        <v>1.3</v>
      </c>
      <c r="L349" s="306" t="s">
        <v>220</v>
      </c>
      <c r="M349" s="146">
        <f t="shared" si="29"/>
        <v>6400</v>
      </c>
      <c r="N349" s="307" t="s">
        <v>216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810</v>
      </c>
      <c r="F350" s="144">
        <v>25364</v>
      </c>
      <c r="G350" s="144"/>
      <c r="H350" s="144" t="s">
        <v>808</v>
      </c>
      <c r="I350" s="144" t="s">
        <v>811</v>
      </c>
      <c r="J350" s="144">
        <v>2</v>
      </c>
      <c r="K350" s="145">
        <v>1.3</v>
      </c>
      <c r="L350" s="306" t="s">
        <v>215</v>
      </c>
      <c r="M350" s="146">
        <f t="shared" si="29"/>
        <v>3200</v>
      </c>
      <c r="N350" s="307" t="s">
        <v>216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812</v>
      </c>
      <c r="F351" s="144">
        <v>25371</v>
      </c>
      <c r="G351" s="144"/>
      <c r="H351" s="144" t="s">
        <v>808</v>
      </c>
      <c r="I351" s="144" t="s">
        <v>813</v>
      </c>
      <c r="J351" s="144">
        <v>2</v>
      </c>
      <c r="K351" s="145">
        <v>1.3</v>
      </c>
      <c r="L351" s="306" t="s">
        <v>215</v>
      </c>
      <c r="M351" s="146">
        <f t="shared" si="29"/>
        <v>3200</v>
      </c>
      <c r="N351" s="307" t="s">
        <v>216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812</v>
      </c>
      <c r="F352" s="144">
        <v>25372</v>
      </c>
      <c r="G352" s="144"/>
      <c r="H352" s="144" t="s">
        <v>808</v>
      </c>
      <c r="I352" s="144" t="s">
        <v>814</v>
      </c>
      <c r="J352" s="144">
        <v>3</v>
      </c>
      <c r="K352" s="145">
        <v>1.3</v>
      </c>
      <c r="L352" s="306" t="s">
        <v>218</v>
      </c>
      <c r="M352" s="146">
        <f t="shared" si="29"/>
        <v>4800</v>
      </c>
      <c r="N352" s="307" t="s">
        <v>216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812</v>
      </c>
      <c r="F353" s="144">
        <v>25373</v>
      </c>
      <c r="G353" s="144"/>
      <c r="H353" s="144" t="s">
        <v>808</v>
      </c>
      <c r="I353" s="144" t="s">
        <v>815</v>
      </c>
      <c r="J353" s="144">
        <v>2</v>
      </c>
      <c r="K353" s="145">
        <v>1.3</v>
      </c>
      <c r="L353" s="306" t="s">
        <v>215</v>
      </c>
      <c r="M353" s="146">
        <f t="shared" si="29"/>
        <v>3200</v>
      </c>
      <c r="N353" s="307" t="s">
        <v>216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3" t="s">
        <v>816</v>
      </c>
      <c r="F354" s="163">
        <v>25374</v>
      </c>
      <c r="G354" s="163"/>
      <c r="H354" s="163" t="s">
        <v>808</v>
      </c>
      <c r="I354" s="163" t="s">
        <v>817</v>
      </c>
      <c r="J354" s="163">
        <v>4</v>
      </c>
      <c r="K354" s="145">
        <v>1.8</v>
      </c>
      <c r="L354" s="306" t="s">
        <v>220</v>
      </c>
      <c r="M354" s="146">
        <f t="shared" si="29"/>
        <v>6400</v>
      </c>
      <c r="N354" s="307" t="s">
        <v>216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818</v>
      </c>
      <c r="F355" s="144">
        <v>25377</v>
      </c>
      <c r="G355" s="144"/>
      <c r="H355" s="144" t="s">
        <v>808</v>
      </c>
      <c r="I355" s="144" t="s">
        <v>819</v>
      </c>
      <c r="J355" s="144">
        <v>4</v>
      </c>
      <c r="K355" s="145">
        <v>1.3</v>
      </c>
      <c r="L355" s="306" t="s">
        <v>220</v>
      </c>
      <c r="M355" s="146">
        <f t="shared" si="29"/>
        <v>6400</v>
      </c>
      <c r="N355" s="307" t="s">
        <v>216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818</v>
      </c>
      <c r="F356" s="144">
        <v>25378</v>
      </c>
      <c r="G356" s="144"/>
      <c r="H356" s="144" t="s">
        <v>808</v>
      </c>
      <c r="I356" s="144" t="s">
        <v>820</v>
      </c>
      <c r="J356" s="144">
        <v>4</v>
      </c>
      <c r="K356" s="145">
        <v>1.3</v>
      </c>
      <c r="L356" s="306" t="s">
        <v>220</v>
      </c>
      <c r="M356" s="146">
        <f t="shared" si="29"/>
        <v>6400</v>
      </c>
      <c r="N356" s="307" t="s">
        <v>216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818</v>
      </c>
      <c r="F357" s="144">
        <v>25379</v>
      </c>
      <c r="G357" s="144"/>
      <c r="H357" s="144" t="s">
        <v>808</v>
      </c>
      <c r="I357" s="144" t="s">
        <v>821</v>
      </c>
      <c r="J357" s="144">
        <v>4</v>
      </c>
      <c r="K357" s="145">
        <v>1.3</v>
      </c>
      <c r="L357" s="306" t="s">
        <v>220</v>
      </c>
      <c r="M357" s="146">
        <f t="shared" si="29"/>
        <v>6400</v>
      </c>
      <c r="N357" s="307" t="s">
        <v>216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822</v>
      </c>
      <c r="F358" s="144">
        <v>25380</v>
      </c>
      <c r="G358" s="144"/>
      <c r="H358" s="144" t="s">
        <v>808</v>
      </c>
      <c r="I358" s="144" t="s">
        <v>823</v>
      </c>
      <c r="J358" s="144">
        <v>2</v>
      </c>
      <c r="K358" s="145">
        <v>1.3</v>
      </c>
      <c r="L358" s="306" t="s">
        <v>215</v>
      </c>
      <c r="M358" s="146">
        <f t="shared" si="29"/>
        <v>3200</v>
      </c>
      <c r="N358" s="307" t="s">
        <v>216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822</v>
      </c>
      <c r="F359" s="144">
        <v>25381</v>
      </c>
      <c r="G359" s="144"/>
      <c r="H359" s="144" t="s">
        <v>808</v>
      </c>
      <c r="I359" s="144" t="s">
        <v>824</v>
      </c>
      <c r="J359" s="144">
        <v>2</v>
      </c>
      <c r="K359" s="145">
        <v>1.3</v>
      </c>
      <c r="L359" s="306" t="s">
        <v>215</v>
      </c>
      <c r="M359" s="146">
        <f t="shared" si="29"/>
        <v>3200</v>
      </c>
      <c r="N359" s="307" t="s">
        <v>216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822</v>
      </c>
      <c r="F360" s="144">
        <v>25382</v>
      </c>
      <c r="G360" s="144"/>
      <c r="H360" s="144" t="s">
        <v>808</v>
      </c>
      <c r="I360" s="144" t="s">
        <v>825</v>
      </c>
      <c r="J360" s="144">
        <v>2</v>
      </c>
      <c r="K360" s="145">
        <v>1.3</v>
      </c>
      <c r="L360" s="306" t="s">
        <v>215</v>
      </c>
      <c r="M360" s="146">
        <f t="shared" si="29"/>
        <v>3200</v>
      </c>
      <c r="N360" s="307" t="s">
        <v>216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822</v>
      </c>
      <c r="F361" s="144">
        <v>25383</v>
      </c>
      <c r="G361" s="144"/>
      <c r="H361" s="144" t="s">
        <v>808</v>
      </c>
      <c r="I361" s="144" t="s">
        <v>826</v>
      </c>
      <c r="J361" s="144">
        <v>3</v>
      </c>
      <c r="K361" s="145">
        <v>1.3</v>
      </c>
      <c r="L361" s="306" t="s">
        <v>218</v>
      </c>
      <c r="M361" s="146">
        <f t="shared" si="29"/>
        <v>4800</v>
      </c>
      <c r="N361" s="307" t="s">
        <v>216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827</v>
      </c>
      <c r="F362" s="144">
        <v>25384</v>
      </c>
      <c r="G362" s="144"/>
      <c r="H362" s="144" t="s">
        <v>808</v>
      </c>
      <c r="I362" s="144" t="s">
        <v>828</v>
      </c>
      <c r="J362" s="144">
        <v>3</v>
      </c>
      <c r="K362" s="145">
        <v>1.3</v>
      </c>
      <c r="L362" s="306" t="s">
        <v>218</v>
      </c>
      <c r="M362" s="146">
        <f t="shared" si="29"/>
        <v>4800</v>
      </c>
      <c r="N362" s="307" t="s">
        <v>216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829</v>
      </c>
      <c r="F363" s="144">
        <v>25385</v>
      </c>
      <c r="G363" s="144"/>
      <c r="H363" s="144" t="s">
        <v>808</v>
      </c>
      <c r="I363" s="144" t="s">
        <v>830</v>
      </c>
      <c r="J363" s="144">
        <v>2</v>
      </c>
      <c r="K363" s="145">
        <v>1.8</v>
      </c>
      <c r="L363" s="306" t="s">
        <v>215</v>
      </c>
      <c r="M363" s="146">
        <f t="shared" si="29"/>
        <v>3200</v>
      </c>
      <c r="N363" s="307" t="s">
        <v>216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831</v>
      </c>
      <c r="F364" s="144">
        <v>25388</v>
      </c>
      <c r="G364" s="144"/>
      <c r="H364" s="144" t="s">
        <v>808</v>
      </c>
      <c r="I364" s="144" t="s">
        <v>832</v>
      </c>
      <c r="J364" s="144">
        <v>4</v>
      </c>
      <c r="K364" s="145">
        <v>1.4</v>
      </c>
      <c r="L364" s="306" t="s">
        <v>220</v>
      </c>
      <c r="M364" s="146">
        <f t="shared" si="29"/>
        <v>6400</v>
      </c>
      <c r="N364" s="307" t="s">
        <v>216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833</v>
      </c>
      <c r="F365" s="144">
        <v>25389</v>
      </c>
      <c r="G365" s="144"/>
      <c r="H365" s="144" t="s">
        <v>808</v>
      </c>
      <c r="I365" s="144" t="s">
        <v>834</v>
      </c>
      <c r="J365" s="144">
        <v>3</v>
      </c>
      <c r="K365" s="145">
        <v>1.3</v>
      </c>
      <c r="L365" s="306" t="s">
        <v>218</v>
      </c>
      <c r="M365" s="146">
        <f t="shared" si="29"/>
        <v>4800</v>
      </c>
      <c r="N365" s="307" t="s">
        <v>216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835</v>
      </c>
      <c r="F366" s="144">
        <v>25393</v>
      </c>
      <c r="G366" s="144"/>
      <c r="H366" s="144" t="s">
        <v>808</v>
      </c>
      <c r="I366" s="144" t="s">
        <v>836</v>
      </c>
      <c r="J366" s="144">
        <v>3</v>
      </c>
      <c r="K366" s="145">
        <v>1.3</v>
      </c>
      <c r="L366" s="306" t="s">
        <v>218</v>
      </c>
      <c r="M366" s="146">
        <f t="shared" si="29"/>
        <v>4800</v>
      </c>
      <c r="N366" s="307" t="s">
        <v>216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835</v>
      </c>
      <c r="F367" s="144">
        <v>25394</v>
      </c>
      <c r="G367" s="144"/>
      <c r="H367" s="144" t="s">
        <v>808</v>
      </c>
      <c r="I367" s="144" t="s">
        <v>837</v>
      </c>
      <c r="J367" s="144">
        <v>4</v>
      </c>
      <c r="K367" s="145">
        <v>1.8</v>
      </c>
      <c r="L367" s="306" t="s">
        <v>220</v>
      </c>
      <c r="M367" s="146">
        <f t="shared" si="29"/>
        <v>6400</v>
      </c>
      <c r="N367" s="307" t="s">
        <v>216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835</v>
      </c>
      <c r="F368" s="144">
        <v>25395</v>
      </c>
      <c r="G368" s="144"/>
      <c r="H368" s="144" t="s">
        <v>808</v>
      </c>
      <c r="I368" s="144" t="s">
        <v>838</v>
      </c>
      <c r="J368" s="144">
        <v>2</v>
      </c>
      <c r="K368" s="145">
        <v>1.3</v>
      </c>
      <c r="L368" s="306" t="s">
        <v>215</v>
      </c>
      <c r="M368" s="146">
        <f t="shared" si="29"/>
        <v>3200</v>
      </c>
      <c r="N368" s="307" t="s">
        <v>216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839</v>
      </c>
      <c r="F369" s="144">
        <v>25396</v>
      </c>
      <c r="G369" s="144"/>
      <c r="H369" s="144" t="s">
        <v>808</v>
      </c>
      <c r="I369" s="144" t="s">
        <v>840</v>
      </c>
      <c r="J369" s="144">
        <v>4</v>
      </c>
      <c r="K369" s="145">
        <v>1.8</v>
      </c>
      <c r="L369" s="306" t="s">
        <v>220</v>
      </c>
      <c r="M369" s="146">
        <f t="shared" si="29"/>
        <v>6400</v>
      </c>
      <c r="N369" s="307" t="s">
        <v>216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839</v>
      </c>
      <c r="F370" s="144">
        <v>25397</v>
      </c>
      <c r="G370" s="144"/>
      <c r="H370" s="144" t="s">
        <v>808</v>
      </c>
      <c r="I370" s="144" t="s">
        <v>841</v>
      </c>
      <c r="J370" s="144">
        <v>3</v>
      </c>
      <c r="K370" s="145">
        <v>1.3</v>
      </c>
      <c r="L370" s="306" t="s">
        <v>218</v>
      </c>
      <c r="M370" s="146">
        <f t="shared" si="29"/>
        <v>4800</v>
      </c>
      <c r="N370" s="307" t="s">
        <v>216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839</v>
      </c>
      <c r="F371" s="144">
        <v>25398</v>
      </c>
      <c r="G371" s="144"/>
      <c r="H371" s="144" t="s">
        <v>808</v>
      </c>
      <c r="I371" s="144" t="s">
        <v>842</v>
      </c>
      <c r="J371" s="144">
        <v>2</v>
      </c>
      <c r="K371" s="145">
        <v>1.3</v>
      </c>
      <c r="L371" s="306" t="s">
        <v>215</v>
      </c>
      <c r="M371" s="146">
        <f t="shared" si="29"/>
        <v>3200</v>
      </c>
      <c r="N371" s="307" t="s">
        <v>216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843</v>
      </c>
      <c r="F372" s="144">
        <v>25399</v>
      </c>
      <c r="G372" s="144"/>
      <c r="H372" s="144" t="s">
        <v>844</v>
      </c>
      <c r="I372" s="144" t="s">
        <v>845</v>
      </c>
      <c r="J372" s="144">
        <v>3</v>
      </c>
      <c r="K372" s="145">
        <v>1.1000000000000001</v>
      </c>
      <c r="L372" s="306" t="s">
        <v>218</v>
      </c>
      <c r="M372" s="146">
        <f t="shared" si="29"/>
        <v>4800</v>
      </c>
      <c r="N372" s="307" t="s">
        <v>216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843</v>
      </c>
      <c r="F373" s="144">
        <v>25400</v>
      </c>
      <c r="G373" s="144"/>
      <c r="H373" s="144" t="s">
        <v>844</v>
      </c>
      <c r="I373" s="144" t="s">
        <v>846</v>
      </c>
      <c r="J373" s="144">
        <v>2</v>
      </c>
      <c r="K373" s="145">
        <v>1.1000000000000001</v>
      </c>
      <c r="L373" s="306" t="s">
        <v>215</v>
      </c>
      <c r="M373" s="146">
        <f t="shared" si="29"/>
        <v>3200</v>
      </c>
      <c r="N373" s="307" t="s">
        <v>216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843</v>
      </c>
      <c r="F374" s="144">
        <v>25401</v>
      </c>
      <c r="G374" s="144"/>
      <c r="H374" s="144" t="s">
        <v>844</v>
      </c>
      <c r="I374" s="144" t="s">
        <v>847</v>
      </c>
      <c r="J374" s="144">
        <v>4</v>
      </c>
      <c r="K374" s="145">
        <v>1.1000000000000001</v>
      </c>
      <c r="L374" s="306" t="s">
        <v>220</v>
      </c>
      <c r="M374" s="146">
        <f t="shared" si="29"/>
        <v>6400</v>
      </c>
      <c r="N374" s="307" t="s">
        <v>216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848</v>
      </c>
      <c r="F375" s="144">
        <v>25402</v>
      </c>
      <c r="G375" s="144"/>
      <c r="H375" s="144" t="s">
        <v>844</v>
      </c>
      <c r="I375" s="144" t="s">
        <v>849</v>
      </c>
      <c r="J375" s="144">
        <v>4</v>
      </c>
      <c r="K375" s="145">
        <v>1.1000000000000001</v>
      </c>
      <c r="L375" s="306" t="s">
        <v>220</v>
      </c>
      <c r="M375" s="146">
        <f t="shared" si="29"/>
        <v>6400</v>
      </c>
      <c r="N375" s="307" t="s">
        <v>216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850</v>
      </c>
      <c r="F376" s="144">
        <v>25403</v>
      </c>
      <c r="G376" s="144"/>
      <c r="H376" s="144" t="s">
        <v>844</v>
      </c>
      <c r="I376" s="144" t="s">
        <v>851</v>
      </c>
      <c r="J376" s="144">
        <v>4</v>
      </c>
      <c r="K376" s="145">
        <v>1.1000000000000001</v>
      </c>
      <c r="L376" s="306" t="s">
        <v>220</v>
      </c>
      <c r="M376" s="146">
        <f t="shared" si="29"/>
        <v>6400</v>
      </c>
      <c r="N376" s="307" t="s">
        <v>216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850</v>
      </c>
      <c r="F377" s="144">
        <v>25404</v>
      </c>
      <c r="G377" s="144"/>
      <c r="H377" s="144" t="s">
        <v>844</v>
      </c>
      <c r="I377" s="144" t="s">
        <v>852</v>
      </c>
      <c r="J377" s="144">
        <v>3</v>
      </c>
      <c r="K377" s="145">
        <v>1.1000000000000001</v>
      </c>
      <c r="L377" s="306" t="s">
        <v>218</v>
      </c>
      <c r="M377" s="146">
        <f t="shared" si="29"/>
        <v>4800</v>
      </c>
      <c r="N377" s="307" t="s">
        <v>216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853</v>
      </c>
      <c r="F378" s="144">
        <v>25405</v>
      </c>
      <c r="G378" s="144"/>
      <c r="H378" s="144" t="s">
        <v>844</v>
      </c>
      <c r="I378" s="144" t="s">
        <v>854</v>
      </c>
      <c r="J378" s="144">
        <v>4</v>
      </c>
      <c r="K378" s="145">
        <v>1.1000000000000001</v>
      </c>
      <c r="L378" s="306" t="s">
        <v>220</v>
      </c>
      <c r="M378" s="146">
        <f t="shared" si="29"/>
        <v>6400</v>
      </c>
      <c r="N378" s="307" t="s">
        <v>216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853</v>
      </c>
      <c r="F379" s="144">
        <v>25406</v>
      </c>
      <c r="G379" s="144"/>
      <c r="H379" s="144" t="s">
        <v>844</v>
      </c>
      <c r="I379" s="144" t="s">
        <v>855</v>
      </c>
      <c r="J379" s="144">
        <v>3</v>
      </c>
      <c r="K379" s="145">
        <v>1.1000000000000001</v>
      </c>
      <c r="L379" s="306" t="s">
        <v>218</v>
      </c>
      <c r="M379" s="146">
        <f t="shared" si="29"/>
        <v>4800</v>
      </c>
      <c r="N379" s="307" t="s">
        <v>216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856</v>
      </c>
      <c r="F380" s="144">
        <v>25407</v>
      </c>
      <c r="G380" s="144"/>
      <c r="H380" s="144" t="s">
        <v>857</v>
      </c>
      <c r="I380" s="144" t="s">
        <v>858</v>
      </c>
      <c r="J380" s="144">
        <v>2</v>
      </c>
      <c r="K380" s="145">
        <v>1</v>
      </c>
      <c r="L380" s="306" t="s">
        <v>215</v>
      </c>
      <c r="M380" s="146">
        <f t="shared" si="29"/>
        <v>3200</v>
      </c>
      <c r="N380" s="307" t="s">
        <v>216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856</v>
      </c>
      <c r="F381" s="144">
        <v>25408</v>
      </c>
      <c r="G381" s="144"/>
      <c r="H381" s="144" t="s">
        <v>857</v>
      </c>
      <c r="I381" s="144" t="s">
        <v>859</v>
      </c>
      <c r="J381" s="144">
        <v>3</v>
      </c>
      <c r="K381" s="145">
        <v>1</v>
      </c>
      <c r="L381" s="306" t="s">
        <v>218</v>
      </c>
      <c r="M381" s="146">
        <f t="shared" si="29"/>
        <v>4800</v>
      </c>
      <c r="N381" s="307" t="s">
        <v>216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860</v>
      </c>
      <c r="F382" s="144">
        <v>25409</v>
      </c>
      <c r="G382" s="144"/>
      <c r="H382" s="144" t="s">
        <v>857</v>
      </c>
      <c r="I382" s="144" t="s">
        <v>861</v>
      </c>
      <c r="J382" s="144">
        <v>3</v>
      </c>
      <c r="K382" s="145">
        <v>1</v>
      </c>
      <c r="L382" s="306" t="s">
        <v>218</v>
      </c>
      <c r="M382" s="146">
        <f t="shared" si="29"/>
        <v>4800</v>
      </c>
      <c r="N382" s="307" t="s">
        <v>216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860</v>
      </c>
      <c r="F383" s="144">
        <v>25410</v>
      </c>
      <c r="G383" s="144"/>
      <c r="H383" s="144" t="s">
        <v>857</v>
      </c>
      <c r="I383" s="144" t="s">
        <v>862</v>
      </c>
      <c r="J383" s="144">
        <v>2</v>
      </c>
      <c r="K383" s="145">
        <v>1</v>
      </c>
      <c r="L383" s="306" t="s">
        <v>215</v>
      </c>
      <c r="M383" s="146">
        <f t="shared" si="29"/>
        <v>3200</v>
      </c>
      <c r="N383" s="307" t="s">
        <v>216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863</v>
      </c>
      <c r="F384" s="144">
        <v>25411</v>
      </c>
      <c r="G384" s="144"/>
      <c r="H384" s="144" t="s">
        <v>857</v>
      </c>
      <c r="I384" s="144" t="s">
        <v>864</v>
      </c>
      <c r="J384" s="144">
        <v>4</v>
      </c>
      <c r="K384" s="145">
        <v>1.5</v>
      </c>
      <c r="L384" s="306" t="s">
        <v>220</v>
      </c>
      <c r="M384" s="146">
        <f t="shared" si="29"/>
        <v>6400</v>
      </c>
      <c r="N384" s="307" t="s">
        <v>216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863</v>
      </c>
      <c r="F385" s="144">
        <v>25412</v>
      </c>
      <c r="G385" s="144"/>
      <c r="H385" s="144" t="s">
        <v>857</v>
      </c>
      <c r="I385" s="144" t="s">
        <v>865</v>
      </c>
      <c r="J385" s="144">
        <v>4</v>
      </c>
      <c r="K385" s="145">
        <v>1.5</v>
      </c>
      <c r="L385" s="306" t="s">
        <v>220</v>
      </c>
      <c r="M385" s="146">
        <f t="shared" si="29"/>
        <v>6400</v>
      </c>
      <c r="N385" s="307" t="s">
        <v>216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863</v>
      </c>
      <c r="F386" s="144">
        <v>25413</v>
      </c>
      <c r="G386" s="144"/>
      <c r="H386" s="144" t="s">
        <v>857</v>
      </c>
      <c r="I386" s="144" t="s">
        <v>866</v>
      </c>
      <c r="J386" s="144">
        <v>4</v>
      </c>
      <c r="K386" s="145">
        <v>1.5</v>
      </c>
      <c r="L386" s="306" t="s">
        <v>220</v>
      </c>
      <c r="M386" s="146">
        <f t="shared" si="29"/>
        <v>6400</v>
      </c>
      <c r="N386" s="307" t="s">
        <v>216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863</v>
      </c>
      <c r="F387" s="144">
        <v>25414</v>
      </c>
      <c r="G387" s="144"/>
      <c r="H387" s="144" t="s">
        <v>857</v>
      </c>
      <c r="I387" s="144" t="s">
        <v>867</v>
      </c>
      <c r="J387" s="144">
        <v>4</v>
      </c>
      <c r="K387" s="145">
        <v>1.5</v>
      </c>
      <c r="L387" s="306" t="s">
        <v>220</v>
      </c>
      <c r="M387" s="146">
        <f t="shared" si="29"/>
        <v>6400</v>
      </c>
      <c r="N387" s="307" t="s">
        <v>216</v>
      </c>
      <c r="O387" s="147">
        <f t="shared" ref="O387:O450" si="31">COUNTIF($F$3:$F$506,F387)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863</v>
      </c>
      <c r="F388" s="144">
        <v>25415</v>
      </c>
      <c r="G388" s="144"/>
      <c r="H388" s="144" t="s">
        <v>857</v>
      </c>
      <c r="I388" s="144" t="s">
        <v>868</v>
      </c>
      <c r="J388" s="144">
        <v>3</v>
      </c>
      <c r="K388" s="145">
        <v>1.5</v>
      </c>
      <c r="L388" s="306" t="s">
        <v>218</v>
      </c>
      <c r="M388" s="146">
        <f t="shared" ref="M388:M451" si="34">J388*1600</f>
        <v>4800</v>
      </c>
      <c r="N388" s="307" t="s">
        <v>216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869</v>
      </c>
      <c r="F389" s="144">
        <v>25416</v>
      </c>
      <c r="G389" s="144"/>
      <c r="H389" s="144" t="s">
        <v>857</v>
      </c>
      <c r="I389" s="144" t="s">
        <v>870</v>
      </c>
      <c r="J389" s="144">
        <v>2</v>
      </c>
      <c r="K389" s="145">
        <v>1</v>
      </c>
      <c r="L389" s="306" t="s">
        <v>215</v>
      </c>
      <c r="M389" s="146">
        <f t="shared" si="34"/>
        <v>3200</v>
      </c>
      <c r="N389" s="307" t="s">
        <v>216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869</v>
      </c>
      <c r="F390" s="144">
        <v>25417</v>
      </c>
      <c r="G390" s="144"/>
      <c r="H390" s="144" t="s">
        <v>857</v>
      </c>
      <c r="I390" s="144" t="s">
        <v>871</v>
      </c>
      <c r="J390" s="144">
        <v>2</v>
      </c>
      <c r="K390" s="145">
        <v>1</v>
      </c>
      <c r="L390" s="306" t="s">
        <v>215</v>
      </c>
      <c r="M390" s="146">
        <f t="shared" si="34"/>
        <v>3200</v>
      </c>
      <c r="N390" s="307" t="s">
        <v>216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869</v>
      </c>
      <c r="F391" s="144">
        <v>25418</v>
      </c>
      <c r="G391" s="144"/>
      <c r="H391" s="144" t="s">
        <v>857</v>
      </c>
      <c r="I391" s="144" t="s">
        <v>872</v>
      </c>
      <c r="J391" s="144">
        <v>3</v>
      </c>
      <c r="K391" s="145">
        <v>1</v>
      </c>
      <c r="L391" s="306" t="s">
        <v>218</v>
      </c>
      <c r="M391" s="146">
        <f t="shared" si="34"/>
        <v>4800</v>
      </c>
      <c r="N391" s="307" t="s">
        <v>216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869</v>
      </c>
      <c r="F392" s="144">
        <v>25419</v>
      </c>
      <c r="G392" s="144"/>
      <c r="H392" s="144" t="s">
        <v>857</v>
      </c>
      <c r="I392" s="144" t="s">
        <v>873</v>
      </c>
      <c r="J392" s="144">
        <v>3</v>
      </c>
      <c r="K392" s="145">
        <v>1</v>
      </c>
      <c r="L392" s="306" t="s">
        <v>218</v>
      </c>
      <c r="M392" s="146">
        <f t="shared" si="34"/>
        <v>4800</v>
      </c>
      <c r="N392" s="307" t="s">
        <v>216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874</v>
      </c>
      <c r="F393" s="144">
        <v>25420</v>
      </c>
      <c r="G393" s="144"/>
      <c r="H393" s="144" t="s">
        <v>875</v>
      </c>
      <c r="I393" s="144" t="s">
        <v>876</v>
      </c>
      <c r="J393" s="144">
        <v>4</v>
      </c>
      <c r="K393" s="145">
        <v>1.8</v>
      </c>
      <c r="L393" s="306" t="s">
        <v>220</v>
      </c>
      <c r="M393" s="146">
        <f t="shared" si="34"/>
        <v>6400</v>
      </c>
      <c r="N393" s="307" t="s">
        <v>216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877</v>
      </c>
      <c r="F394" s="144">
        <v>25422</v>
      </c>
      <c r="G394" s="144"/>
      <c r="H394" s="144" t="s">
        <v>875</v>
      </c>
      <c r="I394" s="144" t="s">
        <v>878</v>
      </c>
      <c r="J394" s="144">
        <v>4</v>
      </c>
      <c r="K394" s="145">
        <v>1.8</v>
      </c>
      <c r="L394" s="306" t="s">
        <v>220</v>
      </c>
      <c r="M394" s="146">
        <f t="shared" si="34"/>
        <v>6400</v>
      </c>
      <c r="N394" s="307" t="s">
        <v>216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879</v>
      </c>
      <c r="F395" s="144">
        <v>25423</v>
      </c>
      <c r="G395" s="144"/>
      <c r="H395" s="144" t="s">
        <v>875</v>
      </c>
      <c r="I395" s="144" t="s">
        <v>880</v>
      </c>
      <c r="J395" s="144">
        <v>2</v>
      </c>
      <c r="K395" s="145">
        <v>1.8</v>
      </c>
      <c r="L395" s="306" t="s">
        <v>215</v>
      </c>
      <c r="M395" s="146">
        <f t="shared" si="34"/>
        <v>3200</v>
      </c>
      <c r="N395" s="307" t="s">
        <v>216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879</v>
      </c>
      <c r="F396" s="144">
        <v>25424</v>
      </c>
      <c r="G396" s="144"/>
      <c r="H396" s="144" t="s">
        <v>875</v>
      </c>
      <c r="I396" s="144" t="s">
        <v>881</v>
      </c>
      <c r="J396" s="144">
        <v>3</v>
      </c>
      <c r="K396" s="145">
        <v>1.8</v>
      </c>
      <c r="L396" s="306" t="s">
        <v>218</v>
      </c>
      <c r="M396" s="146">
        <f t="shared" si="34"/>
        <v>4800</v>
      </c>
      <c r="N396" s="307" t="s">
        <v>216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879</v>
      </c>
      <c r="F397" s="144">
        <v>25425</v>
      </c>
      <c r="G397" s="144"/>
      <c r="H397" s="144" t="s">
        <v>875</v>
      </c>
      <c r="I397" s="144" t="s">
        <v>882</v>
      </c>
      <c r="J397" s="144">
        <v>3</v>
      </c>
      <c r="K397" s="145">
        <v>1.8</v>
      </c>
      <c r="L397" s="306" t="s">
        <v>218</v>
      </c>
      <c r="M397" s="146">
        <f t="shared" si="34"/>
        <v>4800</v>
      </c>
      <c r="N397" s="307" t="s">
        <v>216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879</v>
      </c>
      <c r="F398" s="144">
        <v>25426</v>
      </c>
      <c r="G398" s="144"/>
      <c r="H398" s="144" t="s">
        <v>875</v>
      </c>
      <c r="I398" s="144" t="s">
        <v>883</v>
      </c>
      <c r="J398" s="144">
        <v>3</v>
      </c>
      <c r="K398" s="145">
        <v>1.8</v>
      </c>
      <c r="L398" s="306" t="s">
        <v>218</v>
      </c>
      <c r="M398" s="146">
        <f t="shared" si="34"/>
        <v>4800</v>
      </c>
      <c r="N398" s="307" t="s">
        <v>216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884</v>
      </c>
      <c r="F399" s="144">
        <v>25427</v>
      </c>
      <c r="G399" s="144"/>
      <c r="H399" s="144" t="s">
        <v>875</v>
      </c>
      <c r="I399" s="144" t="s">
        <v>885</v>
      </c>
      <c r="J399" s="144">
        <v>3</v>
      </c>
      <c r="K399" s="145">
        <v>1.8</v>
      </c>
      <c r="L399" s="306" t="s">
        <v>218</v>
      </c>
      <c r="M399" s="146">
        <f t="shared" si="34"/>
        <v>4800</v>
      </c>
      <c r="N399" s="307" t="s">
        <v>216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884</v>
      </c>
      <c r="F400" s="144">
        <v>25428</v>
      </c>
      <c r="G400" s="144"/>
      <c r="H400" s="144" t="s">
        <v>875</v>
      </c>
      <c r="I400" s="144" t="s">
        <v>886</v>
      </c>
      <c r="J400" s="144">
        <v>2</v>
      </c>
      <c r="K400" s="145">
        <v>1.8</v>
      </c>
      <c r="L400" s="306" t="s">
        <v>215</v>
      </c>
      <c r="M400" s="146">
        <f t="shared" si="34"/>
        <v>3200</v>
      </c>
      <c r="N400" s="307" t="s">
        <v>216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887</v>
      </c>
      <c r="F401" s="151">
        <v>25430</v>
      </c>
      <c r="G401" s="151"/>
      <c r="H401" s="151" t="s">
        <v>888</v>
      </c>
      <c r="I401" s="151" t="s">
        <v>889</v>
      </c>
      <c r="J401" s="151">
        <v>2</v>
      </c>
      <c r="K401" s="154">
        <v>1.1000000000000001</v>
      </c>
      <c r="L401" s="312" t="s">
        <v>215</v>
      </c>
      <c r="M401" s="146">
        <f t="shared" si="34"/>
        <v>3200</v>
      </c>
      <c r="N401" s="307" t="s">
        <v>216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887</v>
      </c>
      <c r="F402" s="151">
        <v>25431</v>
      </c>
      <c r="G402" s="151"/>
      <c r="H402" s="151" t="s">
        <v>888</v>
      </c>
      <c r="I402" s="151" t="s">
        <v>890</v>
      </c>
      <c r="J402" s="151">
        <v>2</v>
      </c>
      <c r="K402" s="154">
        <v>1.5</v>
      </c>
      <c r="L402" s="312" t="s">
        <v>215</v>
      </c>
      <c r="M402" s="146">
        <f t="shared" si="34"/>
        <v>3200</v>
      </c>
      <c r="N402" s="307" t="s">
        <v>216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887</v>
      </c>
      <c r="F403" s="151">
        <v>25432</v>
      </c>
      <c r="G403" s="151"/>
      <c r="H403" s="151" t="s">
        <v>888</v>
      </c>
      <c r="I403" s="151" t="s">
        <v>891</v>
      </c>
      <c r="J403" s="151">
        <v>2</v>
      </c>
      <c r="K403" s="154">
        <v>1.5</v>
      </c>
      <c r="L403" s="312" t="s">
        <v>215</v>
      </c>
      <c r="M403" s="146">
        <f t="shared" si="34"/>
        <v>3200</v>
      </c>
      <c r="N403" s="307" t="s">
        <v>216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887</v>
      </c>
      <c r="F404" s="151">
        <v>25433</v>
      </c>
      <c r="G404" s="151"/>
      <c r="H404" s="151" t="s">
        <v>888</v>
      </c>
      <c r="I404" s="151" t="s">
        <v>892</v>
      </c>
      <c r="J404" s="151">
        <v>3</v>
      </c>
      <c r="K404" s="154">
        <v>1.4</v>
      </c>
      <c r="L404" s="312" t="s">
        <v>218</v>
      </c>
      <c r="M404" s="146">
        <f t="shared" si="34"/>
        <v>4800</v>
      </c>
      <c r="N404" s="307" t="s">
        <v>216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887</v>
      </c>
      <c r="F405" s="151">
        <v>25434</v>
      </c>
      <c r="G405" s="151"/>
      <c r="H405" s="151" t="s">
        <v>888</v>
      </c>
      <c r="I405" s="151" t="s">
        <v>893</v>
      </c>
      <c r="J405" s="151">
        <v>3</v>
      </c>
      <c r="K405" s="154">
        <v>1.1000000000000001</v>
      </c>
      <c r="L405" s="312" t="s">
        <v>218</v>
      </c>
      <c r="M405" s="146">
        <f t="shared" si="34"/>
        <v>4800</v>
      </c>
      <c r="N405" s="307" t="s">
        <v>216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887</v>
      </c>
      <c r="F406" s="151">
        <v>25438</v>
      </c>
      <c r="G406" s="151"/>
      <c r="H406" s="151" t="s">
        <v>888</v>
      </c>
      <c r="I406" s="151" t="s">
        <v>894</v>
      </c>
      <c r="J406" s="151">
        <v>4</v>
      </c>
      <c r="K406" s="154">
        <v>1.1000000000000001</v>
      </c>
      <c r="L406" s="312" t="s">
        <v>220</v>
      </c>
      <c r="M406" s="146">
        <f t="shared" si="34"/>
        <v>6400</v>
      </c>
      <c r="N406" s="307" t="s">
        <v>216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887</v>
      </c>
      <c r="F407" s="151">
        <v>25439</v>
      </c>
      <c r="G407" s="151"/>
      <c r="H407" s="151" t="s">
        <v>888</v>
      </c>
      <c r="I407" s="151" t="s">
        <v>895</v>
      </c>
      <c r="J407" s="151">
        <v>4</v>
      </c>
      <c r="K407" s="154">
        <v>1.6</v>
      </c>
      <c r="L407" s="312" t="s">
        <v>220</v>
      </c>
      <c r="M407" s="146">
        <f t="shared" si="34"/>
        <v>6400</v>
      </c>
      <c r="N407" s="307" t="s">
        <v>216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269</v>
      </c>
      <c r="F408" s="151">
        <v>25442</v>
      </c>
      <c r="G408" s="151"/>
      <c r="H408" s="151" t="s">
        <v>888</v>
      </c>
      <c r="I408" s="151" t="s">
        <v>896</v>
      </c>
      <c r="J408" s="151">
        <v>4</v>
      </c>
      <c r="K408" s="154">
        <v>1.3</v>
      </c>
      <c r="L408" s="312" t="s">
        <v>220</v>
      </c>
      <c r="M408" s="146">
        <f t="shared" si="34"/>
        <v>6400</v>
      </c>
      <c r="N408" s="307" t="s">
        <v>216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269</v>
      </c>
      <c r="F409" s="151">
        <v>25443</v>
      </c>
      <c r="G409" s="151"/>
      <c r="H409" s="151" t="s">
        <v>888</v>
      </c>
      <c r="I409" s="151" t="s">
        <v>897</v>
      </c>
      <c r="J409" s="151">
        <v>2</v>
      </c>
      <c r="K409" s="154">
        <v>1.3</v>
      </c>
      <c r="L409" s="312" t="s">
        <v>215</v>
      </c>
      <c r="M409" s="146">
        <f t="shared" si="34"/>
        <v>3200</v>
      </c>
      <c r="N409" s="307" t="s">
        <v>216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269</v>
      </c>
      <c r="F410" s="151">
        <v>25444</v>
      </c>
      <c r="G410" s="151"/>
      <c r="H410" s="151" t="s">
        <v>888</v>
      </c>
      <c r="I410" s="151" t="s">
        <v>898</v>
      </c>
      <c r="J410" s="151">
        <v>3</v>
      </c>
      <c r="K410" s="154">
        <v>1.4</v>
      </c>
      <c r="L410" s="312" t="s">
        <v>218</v>
      </c>
      <c r="M410" s="146">
        <f t="shared" si="34"/>
        <v>4800</v>
      </c>
      <c r="N410" s="307" t="s">
        <v>216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269</v>
      </c>
      <c r="F411" s="151">
        <v>25445</v>
      </c>
      <c r="G411" s="151"/>
      <c r="H411" s="151" t="s">
        <v>888</v>
      </c>
      <c r="I411" s="151" t="s">
        <v>899</v>
      </c>
      <c r="J411" s="151">
        <v>4</v>
      </c>
      <c r="K411" s="154">
        <v>1.3</v>
      </c>
      <c r="L411" s="312" t="s">
        <v>220</v>
      </c>
      <c r="M411" s="146">
        <f t="shared" si="34"/>
        <v>6400</v>
      </c>
      <c r="N411" s="307" t="s">
        <v>216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900</v>
      </c>
      <c r="F412" s="151">
        <v>25448</v>
      </c>
      <c r="G412" s="151"/>
      <c r="H412" s="151" t="s">
        <v>888</v>
      </c>
      <c r="I412" s="151" t="s">
        <v>289</v>
      </c>
      <c r="J412" s="151">
        <v>2</v>
      </c>
      <c r="K412" s="154">
        <v>1.3</v>
      </c>
      <c r="L412" s="312" t="s">
        <v>215</v>
      </c>
      <c r="M412" s="146">
        <f t="shared" si="34"/>
        <v>3200</v>
      </c>
      <c r="N412" s="307" t="s">
        <v>216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900</v>
      </c>
      <c r="F413" s="151">
        <v>25449</v>
      </c>
      <c r="G413" s="151"/>
      <c r="H413" s="151" t="s">
        <v>888</v>
      </c>
      <c r="I413" s="151" t="s">
        <v>901</v>
      </c>
      <c r="J413" s="151">
        <v>3</v>
      </c>
      <c r="K413" s="154">
        <v>1.3</v>
      </c>
      <c r="L413" s="312" t="s">
        <v>218</v>
      </c>
      <c r="M413" s="146">
        <f t="shared" si="34"/>
        <v>4800</v>
      </c>
      <c r="N413" s="307" t="s">
        <v>216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272</v>
      </c>
      <c r="F414" s="151">
        <v>25451</v>
      </c>
      <c r="G414" s="151"/>
      <c r="H414" s="151" t="s">
        <v>888</v>
      </c>
      <c r="I414" s="151" t="s">
        <v>902</v>
      </c>
      <c r="J414" s="151">
        <v>2</v>
      </c>
      <c r="K414" s="154">
        <v>1.4</v>
      </c>
      <c r="L414" s="312" t="s">
        <v>215</v>
      </c>
      <c r="M414" s="146">
        <f t="shared" si="34"/>
        <v>3200</v>
      </c>
      <c r="N414" s="307" t="s">
        <v>216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272</v>
      </c>
      <c r="F415" s="151">
        <v>25452</v>
      </c>
      <c r="G415" s="151"/>
      <c r="H415" s="151" t="s">
        <v>888</v>
      </c>
      <c r="I415" s="151" t="s">
        <v>903</v>
      </c>
      <c r="J415" s="151">
        <v>2</v>
      </c>
      <c r="K415" s="154">
        <v>1.3</v>
      </c>
      <c r="L415" s="312" t="s">
        <v>215</v>
      </c>
      <c r="M415" s="146">
        <f t="shared" si="34"/>
        <v>3200</v>
      </c>
      <c r="N415" s="307" t="s">
        <v>216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272</v>
      </c>
      <c r="F416" s="151">
        <v>25453</v>
      </c>
      <c r="G416" s="151"/>
      <c r="H416" s="151" t="s">
        <v>888</v>
      </c>
      <c r="I416" s="151" t="s">
        <v>904</v>
      </c>
      <c r="J416" s="151">
        <v>2</v>
      </c>
      <c r="K416" s="154">
        <v>1.3</v>
      </c>
      <c r="L416" s="312" t="s">
        <v>215</v>
      </c>
      <c r="M416" s="146">
        <f t="shared" si="34"/>
        <v>3200</v>
      </c>
      <c r="N416" s="307" t="s">
        <v>216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272</v>
      </c>
      <c r="F417" s="151">
        <v>25454</v>
      </c>
      <c r="G417" s="151"/>
      <c r="H417" s="151" t="s">
        <v>888</v>
      </c>
      <c r="I417" s="151" t="s">
        <v>905</v>
      </c>
      <c r="J417" s="151">
        <v>4</v>
      </c>
      <c r="K417" s="154">
        <v>1.3</v>
      </c>
      <c r="L417" s="312" t="s">
        <v>220</v>
      </c>
      <c r="M417" s="146">
        <f t="shared" si="34"/>
        <v>6400</v>
      </c>
      <c r="N417" s="307" t="s">
        <v>216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272</v>
      </c>
      <c r="F418" s="151">
        <v>25455</v>
      </c>
      <c r="G418" s="151"/>
      <c r="H418" s="151" t="s">
        <v>888</v>
      </c>
      <c r="I418" s="151" t="s">
        <v>906</v>
      </c>
      <c r="J418" s="151">
        <v>3</v>
      </c>
      <c r="K418" s="154">
        <v>1.4</v>
      </c>
      <c r="L418" s="312" t="s">
        <v>218</v>
      </c>
      <c r="M418" s="146">
        <f t="shared" si="34"/>
        <v>4800</v>
      </c>
      <c r="N418" s="307" t="s">
        <v>216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272</v>
      </c>
      <c r="F419" s="151">
        <v>25456</v>
      </c>
      <c r="G419" s="151"/>
      <c r="H419" s="151" t="s">
        <v>888</v>
      </c>
      <c r="I419" s="151" t="s">
        <v>907</v>
      </c>
      <c r="J419" s="151">
        <v>3</v>
      </c>
      <c r="K419" s="154">
        <v>1.4</v>
      </c>
      <c r="L419" s="312" t="s">
        <v>218</v>
      </c>
      <c r="M419" s="146">
        <f t="shared" si="34"/>
        <v>4800</v>
      </c>
      <c r="N419" s="307" t="s">
        <v>216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272</v>
      </c>
      <c r="F420" s="151">
        <v>25457</v>
      </c>
      <c r="G420" s="151"/>
      <c r="H420" s="151" t="s">
        <v>888</v>
      </c>
      <c r="I420" s="151" t="s">
        <v>908</v>
      </c>
      <c r="J420" s="151">
        <v>3</v>
      </c>
      <c r="K420" s="154">
        <v>1.3</v>
      </c>
      <c r="L420" s="312" t="s">
        <v>218</v>
      </c>
      <c r="M420" s="146">
        <f t="shared" si="34"/>
        <v>4800</v>
      </c>
      <c r="N420" s="307" t="s">
        <v>216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909</v>
      </c>
      <c r="F421" s="151">
        <v>25458</v>
      </c>
      <c r="G421" s="151"/>
      <c r="H421" s="151" t="s">
        <v>888</v>
      </c>
      <c r="I421" s="151" t="s">
        <v>910</v>
      </c>
      <c r="J421" s="151">
        <v>4</v>
      </c>
      <c r="K421" s="154">
        <v>1.3</v>
      </c>
      <c r="L421" s="312" t="s">
        <v>220</v>
      </c>
      <c r="M421" s="146">
        <f t="shared" si="34"/>
        <v>6400</v>
      </c>
      <c r="N421" s="307" t="s">
        <v>216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909</v>
      </c>
      <c r="F422" s="151">
        <v>25459</v>
      </c>
      <c r="G422" s="151"/>
      <c r="H422" s="151" t="s">
        <v>888</v>
      </c>
      <c r="I422" s="151" t="s">
        <v>911</v>
      </c>
      <c r="J422" s="151">
        <v>4</v>
      </c>
      <c r="K422" s="154">
        <v>1.4</v>
      </c>
      <c r="L422" s="312" t="s">
        <v>220</v>
      </c>
      <c r="M422" s="146">
        <f t="shared" si="34"/>
        <v>6400</v>
      </c>
      <c r="N422" s="307" t="s">
        <v>216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123</v>
      </c>
      <c r="F423" s="151">
        <v>25460</v>
      </c>
      <c r="G423" s="151"/>
      <c r="H423" s="151" t="s">
        <v>888</v>
      </c>
      <c r="I423" s="151" t="s">
        <v>912</v>
      </c>
      <c r="J423" s="151">
        <v>2</v>
      </c>
      <c r="K423" s="154">
        <v>1.6</v>
      </c>
      <c r="L423" s="312" t="s">
        <v>215</v>
      </c>
      <c r="M423" s="146">
        <f t="shared" si="34"/>
        <v>3200</v>
      </c>
      <c r="N423" s="307" t="s">
        <v>216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123</v>
      </c>
      <c r="F424" s="151">
        <v>25461</v>
      </c>
      <c r="G424" s="151"/>
      <c r="H424" s="151" t="s">
        <v>888</v>
      </c>
      <c r="I424" s="151" t="s">
        <v>913</v>
      </c>
      <c r="J424" s="151">
        <v>3</v>
      </c>
      <c r="K424" s="154">
        <v>1.6</v>
      </c>
      <c r="L424" s="312" t="s">
        <v>218</v>
      </c>
      <c r="M424" s="146">
        <f t="shared" si="34"/>
        <v>4800</v>
      </c>
      <c r="N424" s="307" t="s">
        <v>216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123</v>
      </c>
      <c r="F425" s="151">
        <v>25462</v>
      </c>
      <c r="G425" s="151"/>
      <c r="H425" s="151" t="s">
        <v>888</v>
      </c>
      <c r="I425" s="151" t="s">
        <v>914</v>
      </c>
      <c r="J425" s="151">
        <v>4</v>
      </c>
      <c r="K425" s="154">
        <v>1.4</v>
      </c>
      <c r="L425" s="312" t="s">
        <v>220</v>
      </c>
      <c r="M425" s="146">
        <f t="shared" si="34"/>
        <v>6400</v>
      </c>
      <c r="N425" s="307" t="s">
        <v>216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123</v>
      </c>
      <c r="F426" s="151">
        <v>25463</v>
      </c>
      <c r="G426" s="151"/>
      <c r="H426" s="151" t="s">
        <v>888</v>
      </c>
      <c r="I426" s="151" t="s">
        <v>915</v>
      </c>
      <c r="J426" s="151">
        <v>4</v>
      </c>
      <c r="K426" s="154">
        <v>1.6</v>
      </c>
      <c r="L426" s="312" t="s">
        <v>220</v>
      </c>
      <c r="M426" s="146">
        <f t="shared" si="34"/>
        <v>6400</v>
      </c>
      <c r="N426" s="307" t="s">
        <v>216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123</v>
      </c>
      <c r="F427" s="151">
        <v>25464</v>
      </c>
      <c r="G427" s="151"/>
      <c r="H427" s="151" t="s">
        <v>888</v>
      </c>
      <c r="I427" s="151" t="s">
        <v>916</v>
      </c>
      <c r="J427" s="151">
        <v>4</v>
      </c>
      <c r="K427" s="154">
        <v>1.3</v>
      </c>
      <c r="L427" s="312" t="s">
        <v>220</v>
      </c>
      <c r="M427" s="146">
        <f t="shared" si="34"/>
        <v>6400</v>
      </c>
      <c r="N427" s="307" t="s">
        <v>216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917</v>
      </c>
      <c r="F428" s="151">
        <v>25466</v>
      </c>
      <c r="G428" s="151"/>
      <c r="H428" s="151" t="s">
        <v>888</v>
      </c>
      <c r="I428" s="151" t="s">
        <v>918</v>
      </c>
      <c r="J428" s="151">
        <v>4</v>
      </c>
      <c r="K428" s="154">
        <v>1.6</v>
      </c>
      <c r="L428" s="312" t="s">
        <v>552</v>
      </c>
      <c r="M428" s="146">
        <f t="shared" si="34"/>
        <v>6400</v>
      </c>
      <c r="N428" s="307" t="s">
        <v>216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919</v>
      </c>
      <c r="F429" s="151">
        <v>25467</v>
      </c>
      <c r="G429" s="151"/>
      <c r="H429" s="151" t="s">
        <v>888</v>
      </c>
      <c r="I429" s="151" t="s">
        <v>296</v>
      </c>
      <c r="J429" s="151">
        <v>3</v>
      </c>
      <c r="K429" s="154">
        <v>1.8</v>
      </c>
      <c r="L429" s="312" t="s">
        <v>218</v>
      </c>
      <c r="M429" s="146">
        <f t="shared" si="34"/>
        <v>4800</v>
      </c>
      <c r="N429" s="307" t="s">
        <v>216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920</v>
      </c>
      <c r="F430" s="151">
        <v>25468</v>
      </c>
      <c r="G430" s="151"/>
      <c r="H430" s="151" t="s">
        <v>888</v>
      </c>
      <c r="I430" s="151" t="s">
        <v>921</v>
      </c>
      <c r="J430" s="151">
        <v>4</v>
      </c>
      <c r="K430" s="154">
        <v>1.3</v>
      </c>
      <c r="L430" s="312" t="s">
        <v>220</v>
      </c>
      <c r="M430" s="146">
        <f t="shared" si="34"/>
        <v>6400</v>
      </c>
      <c r="N430" s="307" t="s">
        <v>216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920</v>
      </c>
      <c r="F431" s="151">
        <v>25469</v>
      </c>
      <c r="G431" s="151"/>
      <c r="H431" s="151" t="s">
        <v>888</v>
      </c>
      <c r="I431" s="151" t="s">
        <v>922</v>
      </c>
      <c r="J431" s="151">
        <v>4</v>
      </c>
      <c r="K431" s="154">
        <v>1.6</v>
      </c>
      <c r="L431" s="312" t="s">
        <v>220</v>
      </c>
      <c r="M431" s="146">
        <f t="shared" si="34"/>
        <v>6400</v>
      </c>
      <c r="N431" s="307" t="s">
        <v>216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920</v>
      </c>
      <c r="F432" s="151">
        <v>25470</v>
      </c>
      <c r="G432" s="151"/>
      <c r="H432" s="151" t="s">
        <v>888</v>
      </c>
      <c r="I432" s="151" t="s">
        <v>923</v>
      </c>
      <c r="J432" s="151">
        <v>3</v>
      </c>
      <c r="K432" s="154">
        <v>1.6</v>
      </c>
      <c r="L432" s="312" t="s">
        <v>218</v>
      </c>
      <c r="M432" s="146">
        <f t="shared" si="34"/>
        <v>4800</v>
      </c>
      <c r="N432" s="307" t="s">
        <v>216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924</v>
      </c>
      <c r="F433" s="144">
        <v>25471</v>
      </c>
      <c r="G433" s="144"/>
      <c r="H433" s="144" t="s">
        <v>925</v>
      </c>
      <c r="I433" s="144" t="s">
        <v>924</v>
      </c>
      <c r="J433" s="144">
        <v>4</v>
      </c>
      <c r="K433" s="145">
        <v>1.5</v>
      </c>
      <c r="L433" s="306" t="s">
        <v>220</v>
      </c>
      <c r="M433" s="146">
        <f t="shared" si="34"/>
        <v>6400</v>
      </c>
      <c r="N433" s="307" t="s">
        <v>216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926</v>
      </c>
      <c r="F434" s="144">
        <v>25472</v>
      </c>
      <c r="G434" s="144"/>
      <c r="H434" s="144" t="s">
        <v>925</v>
      </c>
      <c r="I434" s="144" t="s">
        <v>927</v>
      </c>
      <c r="J434" s="144">
        <v>4</v>
      </c>
      <c r="K434" s="145">
        <v>1.4</v>
      </c>
      <c r="L434" s="306" t="s">
        <v>220</v>
      </c>
      <c r="M434" s="146">
        <f t="shared" si="34"/>
        <v>6400</v>
      </c>
      <c r="N434" s="307" t="s">
        <v>216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928</v>
      </c>
      <c r="F435" s="144">
        <v>25473</v>
      </c>
      <c r="G435" s="144"/>
      <c r="H435" s="144" t="s">
        <v>925</v>
      </c>
      <c r="I435" s="144" t="s">
        <v>928</v>
      </c>
      <c r="J435" s="144">
        <v>4</v>
      </c>
      <c r="K435" s="145">
        <v>1.5</v>
      </c>
      <c r="L435" s="306" t="s">
        <v>220</v>
      </c>
      <c r="M435" s="146">
        <f t="shared" si="34"/>
        <v>6400</v>
      </c>
      <c r="N435" s="307" t="s">
        <v>216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929</v>
      </c>
      <c r="F436" s="144">
        <v>25474</v>
      </c>
      <c r="G436" s="144"/>
      <c r="H436" s="144" t="s">
        <v>925</v>
      </c>
      <c r="I436" s="144" t="s">
        <v>930</v>
      </c>
      <c r="J436" s="144">
        <v>4</v>
      </c>
      <c r="K436" s="145">
        <v>1.1000000000000001</v>
      </c>
      <c r="L436" s="306" t="s">
        <v>220</v>
      </c>
      <c r="M436" s="146">
        <f t="shared" si="34"/>
        <v>6400</v>
      </c>
      <c r="N436" s="307" t="s">
        <v>216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929</v>
      </c>
      <c r="F437" s="144">
        <v>25475</v>
      </c>
      <c r="G437" s="144"/>
      <c r="H437" s="144" t="s">
        <v>925</v>
      </c>
      <c r="I437" s="144" t="s">
        <v>931</v>
      </c>
      <c r="J437" s="144">
        <v>3</v>
      </c>
      <c r="K437" s="145">
        <v>1.1000000000000001</v>
      </c>
      <c r="L437" s="306" t="s">
        <v>218</v>
      </c>
      <c r="M437" s="146">
        <f t="shared" si="34"/>
        <v>4800</v>
      </c>
      <c r="N437" s="307" t="s">
        <v>216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929</v>
      </c>
      <c r="F438" s="144">
        <v>25476</v>
      </c>
      <c r="G438" s="144"/>
      <c r="H438" s="144" t="s">
        <v>925</v>
      </c>
      <c r="I438" s="144" t="s">
        <v>932</v>
      </c>
      <c r="J438" s="144">
        <v>3</v>
      </c>
      <c r="K438" s="145">
        <v>1.1000000000000001</v>
      </c>
      <c r="L438" s="306" t="s">
        <v>218</v>
      </c>
      <c r="M438" s="146">
        <f t="shared" si="34"/>
        <v>4800</v>
      </c>
      <c r="N438" s="307" t="s">
        <v>216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929</v>
      </c>
      <c r="F439" s="144">
        <v>25477</v>
      </c>
      <c r="G439" s="144"/>
      <c r="H439" s="144" t="s">
        <v>925</v>
      </c>
      <c r="I439" s="144" t="s">
        <v>933</v>
      </c>
      <c r="J439" s="144">
        <v>4</v>
      </c>
      <c r="K439" s="145">
        <v>1.1000000000000001</v>
      </c>
      <c r="L439" s="306" t="s">
        <v>220</v>
      </c>
      <c r="M439" s="146">
        <f t="shared" si="34"/>
        <v>6400</v>
      </c>
      <c r="N439" s="307" t="s">
        <v>216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929</v>
      </c>
      <c r="F440" s="144">
        <v>25478</v>
      </c>
      <c r="G440" s="144"/>
      <c r="H440" s="144" t="s">
        <v>925</v>
      </c>
      <c r="I440" s="144" t="s">
        <v>934</v>
      </c>
      <c r="J440" s="144">
        <v>4</v>
      </c>
      <c r="K440" s="145">
        <v>1.1000000000000001</v>
      </c>
      <c r="L440" s="306" t="s">
        <v>220</v>
      </c>
      <c r="M440" s="146">
        <f t="shared" si="34"/>
        <v>6400</v>
      </c>
      <c r="N440" s="307" t="s">
        <v>216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929</v>
      </c>
      <c r="F441" s="144">
        <v>25479</v>
      </c>
      <c r="G441" s="144"/>
      <c r="H441" s="144" t="s">
        <v>925</v>
      </c>
      <c r="I441" s="144" t="s">
        <v>935</v>
      </c>
      <c r="J441" s="144">
        <v>4</v>
      </c>
      <c r="K441" s="145">
        <v>1.1000000000000001</v>
      </c>
      <c r="L441" s="306" t="s">
        <v>220</v>
      </c>
      <c r="M441" s="146">
        <f t="shared" si="34"/>
        <v>6400</v>
      </c>
      <c r="N441" s="307" t="s">
        <v>216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936</v>
      </c>
      <c r="F442" s="144">
        <v>25480</v>
      </c>
      <c r="G442" s="144"/>
      <c r="H442" s="144" t="s">
        <v>925</v>
      </c>
      <c r="I442" s="144" t="s">
        <v>936</v>
      </c>
      <c r="J442" s="144">
        <v>4</v>
      </c>
      <c r="K442" s="145">
        <v>1.5</v>
      </c>
      <c r="L442" s="306" t="s">
        <v>220</v>
      </c>
      <c r="M442" s="146">
        <f t="shared" si="34"/>
        <v>6400</v>
      </c>
      <c r="N442" s="307" t="s">
        <v>216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937</v>
      </c>
      <c r="F443" s="144">
        <v>25484</v>
      </c>
      <c r="G443" s="144"/>
      <c r="H443" s="144" t="s">
        <v>925</v>
      </c>
      <c r="I443" s="144" t="s">
        <v>938</v>
      </c>
      <c r="J443" s="144">
        <v>4</v>
      </c>
      <c r="K443" s="145">
        <v>1.1000000000000001</v>
      </c>
      <c r="L443" s="306" t="s">
        <v>220</v>
      </c>
      <c r="M443" s="146">
        <f t="shared" si="34"/>
        <v>6400</v>
      </c>
      <c r="N443" s="307" t="s">
        <v>216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937</v>
      </c>
      <c r="F444" s="144">
        <v>25485</v>
      </c>
      <c r="G444" s="144"/>
      <c r="H444" s="144" t="s">
        <v>925</v>
      </c>
      <c r="I444" s="144" t="s">
        <v>939</v>
      </c>
      <c r="J444" s="144">
        <v>4</v>
      </c>
      <c r="K444" s="145">
        <v>1.1000000000000001</v>
      </c>
      <c r="L444" s="306" t="s">
        <v>220</v>
      </c>
      <c r="M444" s="146">
        <f t="shared" si="34"/>
        <v>6400</v>
      </c>
      <c r="N444" s="307" t="s">
        <v>216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937</v>
      </c>
      <c r="F445" s="144">
        <v>25486</v>
      </c>
      <c r="G445" s="144"/>
      <c r="H445" s="144" t="s">
        <v>925</v>
      </c>
      <c r="I445" s="144" t="s">
        <v>940</v>
      </c>
      <c r="J445" s="144">
        <v>3</v>
      </c>
      <c r="K445" s="145">
        <v>1.1000000000000001</v>
      </c>
      <c r="L445" s="306" t="s">
        <v>218</v>
      </c>
      <c r="M445" s="146">
        <f t="shared" si="34"/>
        <v>4800</v>
      </c>
      <c r="N445" s="307" t="s">
        <v>216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941</v>
      </c>
      <c r="F446" s="144">
        <v>25487</v>
      </c>
      <c r="G446" s="144"/>
      <c r="H446" s="144" t="s">
        <v>925</v>
      </c>
      <c r="I446" s="144" t="s">
        <v>941</v>
      </c>
      <c r="J446" s="144">
        <v>4</v>
      </c>
      <c r="K446" s="145">
        <v>1.1000000000000001</v>
      </c>
      <c r="L446" s="306" t="s">
        <v>552</v>
      </c>
      <c r="M446" s="146">
        <f t="shared" si="34"/>
        <v>6400</v>
      </c>
      <c r="N446" s="307" t="s">
        <v>942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943</v>
      </c>
      <c r="F447" s="144">
        <v>25488</v>
      </c>
      <c r="G447" s="144"/>
      <c r="H447" s="144" t="s">
        <v>925</v>
      </c>
      <c r="I447" s="144" t="s">
        <v>944</v>
      </c>
      <c r="J447" s="144">
        <v>4</v>
      </c>
      <c r="K447" s="145">
        <v>1.1000000000000001</v>
      </c>
      <c r="L447" s="306" t="s">
        <v>220</v>
      </c>
      <c r="M447" s="146">
        <f t="shared" si="34"/>
        <v>6400</v>
      </c>
      <c r="N447" s="307" t="s">
        <v>216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943</v>
      </c>
      <c r="F448" s="144">
        <v>25489</v>
      </c>
      <c r="G448" s="144"/>
      <c r="H448" s="144" t="s">
        <v>925</v>
      </c>
      <c r="I448" s="144" t="s">
        <v>945</v>
      </c>
      <c r="J448" s="144">
        <v>4</v>
      </c>
      <c r="K448" s="145">
        <v>1.1000000000000001</v>
      </c>
      <c r="L448" s="306" t="s">
        <v>220</v>
      </c>
      <c r="M448" s="146">
        <f t="shared" si="34"/>
        <v>6400</v>
      </c>
      <c r="N448" s="307" t="s">
        <v>216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946</v>
      </c>
      <c r="F449" s="144">
        <v>25490</v>
      </c>
      <c r="G449" s="144"/>
      <c r="H449" s="144" t="s">
        <v>925</v>
      </c>
      <c r="I449" s="144" t="s">
        <v>946</v>
      </c>
      <c r="J449" s="144">
        <v>4</v>
      </c>
      <c r="K449" s="145">
        <v>1.5</v>
      </c>
      <c r="L449" s="306" t="s">
        <v>220</v>
      </c>
      <c r="M449" s="146">
        <f t="shared" si="34"/>
        <v>6400</v>
      </c>
      <c r="N449" s="307" t="s">
        <v>216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947</v>
      </c>
      <c r="F450" s="144">
        <v>25491</v>
      </c>
      <c r="G450" s="144"/>
      <c r="H450" s="144" t="s">
        <v>925</v>
      </c>
      <c r="I450" s="144" t="s">
        <v>947</v>
      </c>
      <c r="J450" s="144">
        <v>3</v>
      </c>
      <c r="K450" s="145">
        <v>1.5</v>
      </c>
      <c r="L450" s="306" t="s">
        <v>218</v>
      </c>
      <c r="M450" s="146">
        <f t="shared" si="34"/>
        <v>4800</v>
      </c>
      <c r="N450" s="307" t="s">
        <v>216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>
      <c r="A451" s="148">
        <f t="shared" ref="A451:A498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926</v>
      </c>
      <c r="F451" s="144">
        <v>25495</v>
      </c>
      <c r="G451" s="144"/>
      <c r="H451" s="144" t="s">
        <v>925</v>
      </c>
      <c r="I451" s="144" t="s">
        <v>948</v>
      </c>
      <c r="J451" s="144">
        <v>4</v>
      </c>
      <c r="K451" s="145">
        <v>1.4</v>
      </c>
      <c r="L451" s="306" t="s">
        <v>220</v>
      </c>
      <c r="M451" s="146">
        <f t="shared" si="34"/>
        <v>6400</v>
      </c>
      <c r="N451" s="307" t="s">
        <v>216</v>
      </c>
      <c r="O451" s="147">
        <f t="shared" ref="O451:O499" si="36">COUNTIF($F$3:$F$506,F451)</f>
        <v>1</v>
      </c>
      <c r="Q451" s="148" t="str">
        <f t="shared" ref="Q451:Q499" si="37">CONCATENATE(E451," ", C451," ","(",I451,")")</f>
        <v>Artiesten 23179 (Danser)</v>
      </c>
    </row>
    <row r="452" spans="1:17" s="148" customFormat="1" ht="20.100000000000001" customHeight="1">
      <c r="A452" s="148">
        <f t="shared" si="35"/>
        <v>25496</v>
      </c>
      <c r="B452" s="141" t="str">
        <f t="shared" ref="B452:B499" si="38">MID(H452,LEN(H452)-5,5)</f>
        <v xml:space="preserve"> 7914</v>
      </c>
      <c r="C452" s="142">
        <v>23179</v>
      </c>
      <c r="D452" s="143"/>
      <c r="E452" s="144" t="s">
        <v>926</v>
      </c>
      <c r="F452" s="144">
        <v>25496</v>
      </c>
      <c r="G452" s="144"/>
      <c r="H452" s="144" t="s">
        <v>925</v>
      </c>
      <c r="I452" s="144" t="s">
        <v>949</v>
      </c>
      <c r="J452" s="144">
        <v>4</v>
      </c>
      <c r="K452" s="145">
        <v>1.4</v>
      </c>
      <c r="L452" s="306" t="s">
        <v>220</v>
      </c>
      <c r="M452" s="146">
        <f t="shared" ref="M452:M498" si="39">J452*1600</f>
        <v>6400</v>
      </c>
      <c r="N452" s="307" t="s">
        <v>216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926</v>
      </c>
      <c r="F453" s="144">
        <v>25497</v>
      </c>
      <c r="G453" s="144"/>
      <c r="H453" s="144" t="s">
        <v>925</v>
      </c>
      <c r="I453" s="144" t="s">
        <v>950</v>
      </c>
      <c r="J453" s="144">
        <v>4</v>
      </c>
      <c r="K453" s="145">
        <v>1.4</v>
      </c>
      <c r="L453" s="306" t="s">
        <v>220</v>
      </c>
      <c r="M453" s="146">
        <f t="shared" si="39"/>
        <v>6400</v>
      </c>
      <c r="N453" s="307" t="s">
        <v>216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951</v>
      </c>
      <c r="F454" s="144">
        <v>25498</v>
      </c>
      <c r="G454" s="144"/>
      <c r="H454" s="144" t="s">
        <v>925</v>
      </c>
      <c r="I454" s="144" t="s">
        <v>952</v>
      </c>
      <c r="J454" s="144">
        <v>2</v>
      </c>
      <c r="K454" s="145">
        <v>1.1000000000000001</v>
      </c>
      <c r="L454" s="306" t="s">
        <v>215</v>
      </c>
      <c r="M454" s="146">
        <f t="shared" si="39"/>
        <v>3200</v>
      </c>
      <c r="N454" s="307" t="s">
        <v>216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951</v>
      </c>
      <c r="F455" s="144">
        <v>25499</v>
      </c>
      <c r="G455" s="144"/>
      <c r="H455" s="144" t="s">
        <v>925</v>
      </c>
      <c r="I455" s="144" t="s">
        <v>953</v>
      </c>
      <c r="J455" s="144">
        <v>2</v>
      </c>
      <c r="K455" s="145">
        <v>1.3</v>
      </c>
      <c r="L455" s="306" t="s">
        <v>215</v>
      </c>
      <c r="M455" s="146">
        <f t="shared" si="39"/>
        <v>3200</v>
      </c>
      <c r="N455" s="307" t="s">
        <v>216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951</v>
      </c>
      <c r="F456" s="144">
        <v>25500</v>
      </c>
      <c r="G456" s="144"/>
      <c r="H456" s="144" t="s">
        <v>925</v>
      </c>
      <c r="I456" s="144" t="s">
        <v>954</v>
      </c>
      <c r="J456" s="144">
        <v>2</v>
      </c>
      <c r="K456" s="145">
        <v>1.3</v>
      </c>
      <c r="L456" s="306" t="s">
        <v>215</v>
      </c>
      <c r="M456" s="146">
        <f t="shared" si="39"/>
        <v>3200</v>
      </c>
      <c r="N456" s="307" t="s">
        <v>216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8" t="s">
        <v>266</v>
      </c>
      <c r="F457" s="151">
        <v>25501</v>
      </c>
      <c r="G457" s="151"/>
      <c r="H457" s="151" t="s">
        <v>888</v>
      </c>
      <c r="I457" s="168" t="s">
        <v>955</v>
      </c>
      <c r="J457" s="168">
        <v>3</v>
      </c>
      <c r="K457" s="154">
        <v>1.1000000000000001</v>
      </c>
      <c r="L457" s="312" t="s">
        <v>218</v>
      </c>
      <c r="M457" s="146">
        <f t="shared" si="39"/>
        <v>4800</v>
      </c>
      <c r="N457" s="307" t="s">
        <v>216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554</v>
      </c>
      <c r="F458" s="151">
        <v>25502</v>
      </c>
      <c r="G458" s="151"/>
      <c r="H458" s="151" t="s">
        <v>888</v>
      </c>
      <c r="I458" s="151" t="s">
        <v>555</v>
      </c>
      <c r="J458" s="151">
        <v>4</v>
      </c>
      <c r="K458" s="154">
        <v>1.1000000000000001</v>
      </c>
      <c r="L458" s="312" t="s">
        <v>220</v>
      </c>
      <c r="M458" s="146">
        <f t="shared" si="39"/>
        <v>6400</v>
      </c>
      <c r="N458" s="307" t="s">
        <v>216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563</v>
      </c>
      <c r="F459" s="151">
        <v>25503</v>
      </c>
      <c r="G459" s="151"/>
      <c r="H459" s="151" t="s">
        <v>888</v>
      </c>
      <c r="I459" s="151" t="s">
        <v>564</v>
      </c>
      <c r="J459" s="151">
        <v>2</v>
      </c>
      <c r="K459" s="154">
        <v>1.1000000000000001</v>
      </c>
      <c r="L459" s="312" t="s">
        <v>215</v>
      </c>
      <c r="M459" s="146">
        <f t="shared" si="39"/>
        <v>3200</v>
      </c>
      <c r="N459" s="307" t="s">
        <v>216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508</v>
      </c>
      <c r="F460" s="153">
        <v>25504</v>
      </c>
      <c r="G460" s="153"/>
      <c r="H460" s="153" t="s">
        <v>444</v>
      </c>
      <c r="I460" s="144" t="s">
        <v>956</v>
      </c>
      <c r="J460" s="144">
        <v>3</v>
      </c>
      <c r="K460" s="154">
        <v>1.3</v>
      </c>
      <c r="L460" s="306" t="s">
        <v>218</v>
      </c>
      <c r="M460" s="146">
        <f t="shared" si="39"/>
        <v>4800</v>
      </c>
      <c r="N460" s="307" t="s">
        <v>216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957</v>
      </c>
      <c r="F461" s="153">
        <v>25505</v>
      </c>
      <c r="G461" s="153"/>
      <c r="H461" s="153" t="s">
        <v>444</v>
      </c>
      <c r="I461" s="144" t="s">
        <v>958</v>
      </c>
      <c r="J461" s="144">
        <v>4</v>
      </c>
      <c r="K461" s="154">
        <v>1.3</v>
      </c>
      <c r="L461" s="306" t="s">
        <v>552</v>
      </c>
      <c r="M461" s="146">
        <f t="shared" si="39"/>
        <v>6400</v>
      </c>
      <c r="N461" s="307" t="s">
        <v>216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957</v>
      </c>
      <c r="F462" s="153">
        <v>25506</v>
      </c>
      <c r="G462" s="153"/>
      <c r="H462" s="153" t="s">
        <v>444</v>
      </c>
      <c r="I462" s="144" t="s">
        <v>959</v>
      </c>
      <c r="J462" s="144">
        <v>4</v>
      </c>
      <c r="K462" s="154">
        <v>1.3</v>
      </c>
      <c r="L462" s="306" t="s">
        <v>552</v>
      </c>
      <c r="M462" s="146">
        <f t="shared" si="39"/>
        <v>6400</v>
      </c>
      <c r="N462" s="307" t="s">
        <v>216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737</v>
      </c>
      <c r="F463" s="153">
        <v>25507</v>
      </c>
      <c r="G463" s="153"/>
      <c r="H463" s="153" t="s">
        <v>693</v>
      </c>
      <c r="I463" s="144" t="s">
        <v>960</v>
      </c>
      <c r="J463" s="144">
        <v>4</v>
      </c>
      <c r="K463" s="154">
        <v>1.3</v>
      </c>
      <c r="L463" s="306" t="s">
        <v>218</v>
      </c>
      <c r="M463" s="146">
        <f t="shared" si="39"/>
        <v>6400</v>
      </c>
      <c r="N463" s="307" t="s">
        <v>216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6" t="s">
        <v>961</v>
      </c>
      <c r="F464" s="153">
        <v>25508</v>
      </c>
      <c r="G464" s="153"/>
      <c r="H464" s="153" t="s">
        <v>394</v>
      </c>
      <c r="I464" s="166" t="s">
        <v>962</v>
      </c>
      <c r="J464" s="144">
        <v>3</v>
      </c>
      <c r="K464" s="154">
        <v>1.8</v>
      </c>
      <c r="L464" s="306" t="s">
        <v>218</v>
      </c>
      <c r="M464" s="146">
        <f t="shared" si="39"/>
        <v>4800</v>
      </c>
      <c r="N464" s="307" t="s">
        <v>216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>
      <c r="A465" s="148">
        <f t="shared" si="35"/>
        <v>25509</v>
      </c>
      <c r="B465" s="141" t="str">
        <f t="shared" si="38"/>
        <v xml:space="preserve"> 7907</v>
      </c>
      <c r="C465" s="165">
        <v>23211</v>
      </c>
      <c r="D465" s="143">
        <v>1.8</v>
      </c>
      <c r="E465" s="166" t="s">
        <v>963</v>
      </c>
      <c r="F465" s="167">
        <v>25509</v>
      </c>
      <c r="G465" s="167"/>
      <c r="H465" s="167" t="s">
        <v>808</v>
      </c>
      <c r="I465" s="166" t="s">
        <v>964</v>
      </c>
      <c r="J465" s="166">
        <v>2</v>
      </c>
      <c r="K465" s="145">
        <v>1.8</v>
      </c>
      <c r="L465" s="306" t="s">
        <v>215</v>
      </c>
      <c r="M465" s="146">
        <f t="shared" si="39"/>
        <v>3200</v>
      </c>
      <c r="N465" s="307" t="s">
        <v>216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>
      <c r="A466" s="148">
        <f t="shared" si="35"/>
        <v>25510</v>
      </c>
      <c r="B466" s="141" t="str">
        <f t="shared" si="38"/>
        <v xml:space="preserve"> 7907</v>
      </c>
      <c r="C466" s="165">
        <v>23211</v>
      </c>
      <c r="D466" s="143"/>
      <c r="E466" s="166" t="s">
        <v>963</v>
      </c>
      <c r="F466" s="167">
        <v>25510</v>
      </c>
      <c r="G466" s="167"/>
      <c r="H466" s="167" t="s">
        <v>808</v>
      </c>
      <c r="I466" s="166" t="s">
        <v>965</v>
      </c>
      <c r="J466" s="166">
        <v>3</v>
      </c>
      <c r="K466" s="145">
        <v>1.8</v>
      </c>
      <c r="L466" s="306" t="s">
        <v>218</v>
      </c>
      <c r="M466" s="146">
        <f t="shared" si="39"/>
        <v>4800</v>
      </c>
      <c r="N466" s="307" t="s">
        <v>216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>
      <c r="A467" s="148">
        <f t="shared" si="35"/>
        <v>25511</v>
      </c>
      <c r="B467" s="141" t="str">
        <f t="shared" si="38"/>
        <v xml:space="preserve"> 7907</v>
      </c>
      <c r="C467" s="165">
        <v>23211</v>
      </c>
      <c r="D467" s="143"/>
      <c r="E467" s="166" t="s">
        <v>963</v>
      </c>
      <c r="F467" s="167">
        <v>25511</v>
      </c>
      <c r="G467" s="167"/>
      <c r="H467" s="167" t="s">
        <v>808</v>
      </c>
      <c r="I467" s="166" t="s">
        <v>966</v>
      </c>
      <c r="J467" s="166">
        <v>4</v>
      </c>
      <c r="K467" s="145">
        <v>1.8</v>
      </c>
      <c r="L467" s="306" t="s">
        <v>220</v>
      </c>
      <c r="M467" s="146">
        <f t="shared" si="39"/>
        <v>6400</v>
      </c>
      <c r="N467" s="307" t="s">
        <v>216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>
      <c r="A468" s="148">
        <f t="shared" si="35"/>
        <v>25512</v>
      </c>
      <c r="B468" s="141" t="str">
        <f t="shared" si="38"/>
        <v xml:space="preserve"> 7907</v>
      </c>
      <c r="C468" s="165">
        <v>23201</v>
      </c>
      <c r="D468" s="143">
        <v>1.8</v>
      </c>
      <c r="E468" s="166" t="s">
        <v>967</v>
      </c>
      <c r="F468" s="167">
        <v>25512</v>
      </c>
      <c r="G468" s="167"/>
      <c r="H468" s="167" t="s">
        <v>808</v>
      </c>
      <c r="I468" s="166" t="s">
        <v>968</v>
      </c>
      <c r="J468" s="166">
        <v>3</v>
      </c>
      <c r="K468" s="145">
        <v>1.8</v>
      </c>
      <c r="L468" s="306" t="s">
        <v>218</v>
      </c>
      <c r="M468" s="146">
        <f t="shared" si="39"/>
        <v>4800</v>
      </c>
      <c r="N468" s="307" t="s">
        <v>216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>
      <c r="A469" s="148">
        <f t="shared" si="35"/>
        <v>25513</v>
      </c>
      <c r="B469" s="141" t="str">
        <f t="shared" si="38"/>
        <v xml:space="preserve"> 7907</v>
      </c>
      <c r="C469" s="185">
        <v>23202</v>
      </c>
      <c r="D469" s="143">
        <v>1.8</v>
      </c>
      <c r="E469" s="166" t="s">
        <v>969</v>
      </c>
      <c r="F469" s="167">
        <v>25513</v>
      </c>
      <c r="G469" s="167"/>
      <c r="H469" s="167" t="s">
        <v>808</v>
      </c>
      <c r="I469" s="166" t="s">
        <v>970</v>
      </c>
      <c r="J469" s="166">
        <v>3</v>
      </c>
      <c r="K469" s="145">
        <v>1.8</v>
      </c>
      <c r="L469" s="306" t="s">
        <v>218</v>
      </c>
      <c r="M469" s="146">
        <f t="shared" si="39"/>
        <v>4800</v>
      </c>
      <c r="N469" s="307" t="s">
        <v>216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>
      <c r="A470" s="148">
        <f t="shared" si="35"/>
        <v>25514</v>
      </c>
      <c r="B470" s="141" t="str">
        <f t="shared" si="38"/>
        <v xml:space="preserve"> 7907</v>
      </c>
      <c r="C470" s="185">
        <v>23202</v>
      </c>
      <c r="D470" s="143"/>
      <c r="E470" s="166" t="s">
        <v>969</v>
      </c>
      <c r="F470" s="167">
        <v>25514</v>
      </c>
      <c r="G470" s="167"/>
      <c r="H470" s="167" t="s">
        <v>808</v>
      </c>
      <c r="I470" s="166" t="s">
        <v>971</v>
      </c>
      <c r="J470" s="166">
        <v>3</v>
      </c>
      <c r="K470" s="145">
        <v>1.8</v>
      </c>
      <c r="L470" s="306" t="s">
        <v>218</v>
      </c>
      <c r="M470" s="146">
        <f t="shared" si="39"/>
        <v>4800</v>
      </c>
      <c r="N470" s="307" t="s">
        <v>216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>
      <c r="A471" s="148">
        <f t="shared" si="35"/>
        <v>25515</v>
      </c>
      <c r="B471" s="141" t="str">
        <f t="shared" si="38"/>
        <v xml:space="preserve"> 7907</v>
      </c>
      <c r="C471" s="185">
        <v>23202</v>
      </c>
      <c r="D471" s="143"/>
      <c r="E471" s="166" t="s">
        <v>969</v>
      </c>
      <c r="F471" s="167">
        <v>25515</v>
      </c>
      <c r="G471" s="167"/>
      <c r="H471" s="167" t="s">
        <v>808</v>
      </c>
      <c r="I471" s="166" t="s">
        <v>972</v>
      </c>
      <c r="J471" s="166">
        <v>3</v>
      </c>
      <c r="K471" s="145">
        <v>1.8</v>
      </c>
      <c r="L471" s="306" t="s">
        <v>218</v>
      </c>
      <c r="M471" s="146">
        <f t="shared" si="39"/>
        <v>4800</v>
      </c>
      <c r="N471" s="307" t="s">
        <v>216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>
      <c r="A472" s="148">
        <f t="shared" si="35"/>
        <v>25516</v>
      </c>
      <c r="B472" s="141" t="str">
        <f t="shared" si="38"/>
        <v xml:space="preserve"> 7907</v>
      </c>
      <c r="C472" s="185">
        <v>23202</v>
      </c>
      <c r="D472" s="143"/>
      <c r="E472" s="166" t="s">
        <v>969</v>
      </c>
      <c r="F472" s="167">
        <v>25516</v>
      </c>
      <c r="G472" s="167"/>
      <c r="H472" s="167" t="s">
        <v>808</v>
      </c>
      <c r="I472" s="166" t="s">
        <v>973</v>
      </c>
      <c r="J472" s="166">
        <v>4</v>
      </c>
      <c r="K472" s="145">
        <v>1.8</v>
      </c>
      <c r="L472" s="306" t="s">
        <v>220</v>
      </c>
      <c r="M472" s="146">
        <f t="shared" si="39"/>
        <v>6400</v>
      </c>
      <c r="N472" s="307" t="s">
        <v>216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>
      <c r="A473" s="148">
        <f t="shared" si="35"/>
        <v>25517</v>
      </c>
      <c r="B473" s="141" t="str">
        <f t="shared" si="38"/>
        <v xml:space="preserve"> 7907</v>
      </c>
      <c r="C473" s="185">
        <v>23202</v>
      </c>
      <c r="D473" s="143"/>
      <c r="E473" s="166" t="s">
        <v>969</v>
      </c>
      <c r="F473" s="167">
        <v>25517</v>
      </c>
      <c r="G473" s="167"/>
      <c r="H473" s="167" t="s">
        <v>808</v>
      </c>
      <c r="I473" s="166" t="s">
        <v>974</v>
      </c>
      <c r="J473" s="166">
        <v>4</v>
      </c>
      <c r="K473" s="145">
        <v>1.8</v>
      </c>
      <c r="L473" s="306" t="s">
        <v>220</v>
      </c>
      <c r="M473" s="146">
        <f t="shared" si="39"/>
        <v>6400</v>
      </c>
      <c r="N473" s="307" t="s">
        <v>216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>
      <c r="A474" s="148">
        <f t="shared" si="35"/>
        <v>25518</v>
      </c>
      <c r="B474" s="141" t="str">
        <f t="shared" si="38"/>
        <v xml:space="preserve"> 7907</v>
      </c>
      <c r="C474" s="185">
        <v>23202</v>
      </c>
      <c r="D474" s="143"/>
      <c r="E474" s="166" t="s">
        <v>969</v>
      </c>
      <c r="F474" s="167">
        <v>25518</v>
      </c>
      <c r="G474" s="167"/>
      <c r="H474" s="167" t="s">
        <v>808</v>
      </c>
      <c r="I474" s="166" t="s">
        <v>975</v>
      </c>
      <c r="J474" s="166">
        <v>4</v>
      </c>
      <c r="K474" s="145">
        <v>1.8</v>
      </c>
      <c r="L474" s="306" t="s">
        <v>220</v>
      </c>
      <c r="M474" s="146">
        <f t="shared" si="39"/>
        <v>6400</v>
      </c>
      <c r="N474" s="307" t="s">
        <v>216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>
      <c r="A475" s="148">
        <f t="shared" si="35"/>
        <v>25519</v>
      </c>
      <c r="B475" s="141" t="str">
        <f t="shared" si="38"/>
        <v xml:space="preserve"> 7907</v>
      </c>
      <c r="C475" s="185">
        <v>23203</v>
      </c>
      <c r="D475" s="143">
        <v>1.8</v>
      </c>
      <c r="E475" s="166" t="s">
        <v>976</v>
      </c>
      <c r="F475" s="167">
        <v>25519</v>
      </c>
      <c r="G475" s="167"/>
      <c r="H475" s="167" t="s">
        <v>808</v>
      </c>
      <c r="I475" s="166" t="s">
        <v>977</v>
      </c>
      <c r="J475" s="166">
        <v>2</v>
      </c>
      <c r="K475" s="145">
        <v>1.8</v>
      </c>
      <c r="L475" s="306" t="s">
        <v>215</v>
      </c>
      <c r="M475" s="146">
        <f t="shared" si="39"/>
        <v>3200</v>
      </c>
      <c r="N475" s="307" t="s">
        <v>216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>
      <c r="A476" s="148">
        <f t="shared" si="35"/>
        <v>25520</v>
      </c>
      <c r="B476" s="141" t="str">
        <f t="shared" si="38"/>
        <v xml:space="preserve"> 7907</v>
      </c>
      <c r="C476" s="185">
        <v>23204</v>
      </c>
      <c r="D476" s="143">
        <v>1.8</v>
      </c>
      <c r="E476" s="166" t="s">
        <v>978</v>
      </c>
      <c r="F476" s="167">
        <v>25520</v>
      </c>
      <c r="G476" s="167"/>
      <c r="H476" s="167" t="s">
        <v>808</v>
      </c>
      <c r="I476" s="166" t="s">
        <v>979</v>
      </c>
      <c r="J476" s="166">
        <v>4</v>
      </c>
      <c r="K476" s="145">
        <v>1.8</v>
      </c>
      <c r="L476" s="306" t="s">
        <v>220</v>
      </c>
      <c r="M476" s="146">
        <f t="shared" si="39"/>
        <v>6400</v>
      </c>
      <c r="N476" s="307" t="s">
        <v>216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>
      <c r="A477" s="148">
        <f t="shared" si="35"/>
        <v>25521</v>
      </c>
      <c r="B477" s="141" t="str">
        <f t="shared" si="38"/>
        <v xml:space="preserve"> 7907</v>
      </c>
      <c r="C477" s="185">
        <v>23204</v>
      </c>
      <c r="D477" s="143"/>
      <c r="E477" s="166" t="s">
        <v>978</v>
      </c>
      <c r="F477" s="167">
        <v>25521</v>
      </c>
      <c r="G477" s="167"/>
      <c r="H477" s="167" t="s">
        <v>808</v>
      </c>
      <c r="I477" s="166" t="s">
        <v>980</v>
      </c>
      <c r="J477" s="166">
        <v>4</v>
      </c>
      <c r="K477" s="145">
        <v>1.8</v>
      </c>
      <c r="L477" s="306" t="s">
        <v>220</v>
      </c>
      <c r="M477" s="146">
        <f t="shared" si="39"/>
        <v>6400</v>
      </c>
      <c r="N477" s="307" t="s">
        <v>216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>
      <c r="A478" s="148">
        <f t="shared" si="35"/>
        <v>25522</v>
      </c>
      <c r="B478" s="141" t="str">
        <f t="shared" si="38"/>
        <v xml:space="preserve"> 7907</v>
      </c>
      <c r="C478" s="185">
        <v>23205</v>
      </c>
      <c r="D478" s="143">
        <v>1.8</v>
      </c>
      <c r="E478" s="166" t="s">
        <v>981</v>
      </c>
      <c r="F478" s="167">
        <v>25522</v>
      </c>
      <c r="G478" s="167"/>
      <c r="H478" s="167" t="s">
        <v>808</v>
      </c>
      <c r="I478" s="166" t="s">
        <v>982</v>
      </c>
      <c r="J478" s="166">
        <v>3</v>
      </c>
      <c r="K478" s="145">
        <v>1.8</v>
      </c>
      <c r="L478" s="306" t="s">
        <v>218</v>
      </c>
      <c r="M478" s="146">
        <f t="shared" si="39"/>
        <v>4800</v>
      </c>
      <c r="N478" s="307" t="s">
        <v>216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>
      <c r="A479" s="148">
        <f t="shared" si="35"/>
        <v>25523</v>
      </c>
      <c r="B479" s="141" t="str">
        <f t="shared" si="38"/>
        <v xml:space="preserve"> 7907</v>
      </c>
      <c r="C479" s="185">
        <v>23205</v>
      </c>
      <c r="D479" s="143"/>
      <c r="E479" s="166" t="s">
        <v>981</v>
      </c>
      <c r="F479" s="167">
        <v>25523</v>
      </c>
      <c r="G479" s="167"/>
      <c r="H479" s="167" t="s">
        <v>808</v>
      </c>
      <c r="I479" s="166" t="s">
        <v>983</v>
      </c>
      <c r="J479" s="166">
        <v>4</v>
      </c>
      <c r="K479" s="145">
        <v>1.8</v>
      </c>
      <c r="L479" s="306" t="s">
        <v>220</v>
      </c>
      <c r="M479" s="146">
        <f t="shared" si="39"/>
        <v>6400</v>
      </c>
      <c r="N479" s="307" t="s">
        <v>216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>
      <c r="A480" s="148">
        <f t="shared" si="35"/>
        <v>25524</v>
      </c>
      <c r="B480" s="141" t="str">
        <f t="shared" si="38"/>
        <v xml:space="preserve"> 7907</v>
      </c>
      <c r="C480" s="185">
        <v>23205</v>
      </c>
      <c r="D480" s="143"/>
      <c r="E480" s="166" t="s">
        <v>981</v>
      </c>
      <c r="F480" s="167">
        <v>25524</v>
      </c>
      <c r="G480" s="167"/>
      <c r="H480" s="167" t="s">
        <v>808</v>
      </c>
      <c r="I480" s="166" t="s">
        <v>984</v>
      </c>
      <c r="J480" s="166">
        <v>4</v>
      </c>
      <c r="K480" s="145">
        <v>1.8</v>
      </c>
      <c r="L480" s="306" t="s">
        <v>220</v>
      </c>
      <c r="M480" s="146">
        <f t="shared" si="39"/>
        <v>6400</v>
      </c>
      <c r="N480" s="307" t="s">
        <v>216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>
      <c r="A481" s="148">
        <f t="shared" si="35"/>
        <v>25525</v>
      </c>
      <c r="B481" s="141" t="str">
        <f t="shared" si="38"/>
        <v xml:space="preserve"> 7907</v>
      </c>
      <c r="C481" s="185">
        <v>23206</v>
      </c>
      <c r="D481" s="143">
        <v>1.8</v>
      </c>
      <c r="E481" s="166" t="s">
        <v>985</v>
      </c>
      <c r="F481" s="167">
        <v>25525</v>
      </c>
      <c r="G481" s="167"/>
      <c r="H481" s="167" t="s">
        <v>808</v>
      </c>
      <c r="I481" s="166" t="s">
        <v>986</v>
      </c>
      <c r="J481" s="166">
        <v>2</v>
      </c>
      <c r="K481" s="145">
        <v>1.8</v>
      </c>
      <c r="L481" s="306" t="s">
        <v>215</v>
      </c>
      <c r="M481" s="146">
        <f t="shared" si="39"/>
        <v>3200</v>
      </c>
      <c r="N481" s="307" t="s">
        <v>216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987</v>
      </c>
      <c r="F482" s="153">
        <v>25526</v>
      </c>
      <c r="G482" s="153"/>
      <c r="H482" s="153" t="s">
        <v>542</v>
      </c>
      <c r="I482" s="144" t="s">
        <v>988</v>
      </c>
      <c r="J482" s="144">
        <v>4</v>
      </c>
      <c r="K482" s="145">
        <v>1.4</v>
      </c>
      <c r="L482" s="306" t="s">
        <v>220</v>
      </c>
      <c r="M482" s="146">
        <f t="shared" si="39"/>
        <v>6400</v>
      </c>
      <c r="N482" s="307" t="s">
        <v>216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987</v>
      </c>
      <c r="F483" s="153">
        <v>25527</v>
      </c>
      <c r="G483" s="153"/>
      <c r="H483" s="153" t="s">
        <v>542</v>
      </c>
      <c r="I483" s="144" t="s">
        <v>989</v>
      </c>
      <c r="J483" s="144">
        <v>4</v>
      </c>
      <c r="K483" s="145">
        <v>1.4</v>
      </c>
      <c r="L483" s="306" t="s">
        <v>220</v>
      </c>
      <c r="M483" s="146">
        <f t="shared" si="39"/>
        <v>6400</v>
      </c>
      <c r="N483" s="307" t="s">
        <v>216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550</v>
      </c>
      <c r="F484" s="153">
        <v>25528</v>
      </c>
      <c r="G484" s="153"/>
      <c r="H484" s="153" t="s">
        <v>888</v>
      </c>
      <c r="I484" s="144" t="s">
        <v>551</v>
      </c>
      <c r="J484" s="144">
        <v>4</v>
      </c>
      <c r="K484" s="145">
        <v>1.1000000000000001</v>
      </c>
      <c r="L484" s="306" t="s">
        <v>552</v>
      </c>
      <c r="M484" s="146">
        <f t="shared" si="39"/>
        <v>6400</v>
      </c>
      <c r="N484" s="307" t="s">
        <v>216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550</v>
      </c>
      <c r="F485" s="153">
        <v>25529</v>
      </c>
      <c r="G485" s="153"/>
      <c r="H485" s="153" t="s">
        <v>888</v>
      </c>
      <c r="I485" s="144" t="s">
        <v>553</v>
      </c>
      <c r="J485" s="144">
        <v>4</v>
      </c>
      <c r="K485" s="145">
        <v>1.1000000000000001</v>
      </c>
      <c r="L485" s="306" t="s">
        <v>552</v>
      </c>
      <c r="M485" s="146">
        <f t="shared" si="39"/>
        <v>6400</v>
      </c>
      <c r="N485" s="307" t="s">
        <v>216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559</v>
      </c>
      <c r="F486" s="153">
        <v>25530</v>
      </c>
      <c r="G486" s="153"/>
      <c r="H486" s="153" t="s">
        <v>888</v>
      </c>
      <c r="I486" s="144" t="s">
        <v>560</v>
      </c>
      <c r="J486" s="144">
        <v>4</v>
      </c>
      <c r="K486" s="145">
        <v>1.1000000000000001</v>
      </c>
      <c r="L486" s="306" t="s">
        <v>552</v>
      </c>
      <c r="M486" s="146">
        <f t="shared" si="39"/>
        <v>6400</v>
      </c>
      <c r="N486" s="307" t="s">
        <v>216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3" t="s">
        <v>990</v>
      </c>
      <c r="F487" s="164">
        <v>25531</v>
      </c>
      <c r="G487" s="164"/>
      <c r="H487" s="164" t="s">
        <v>808</v>
      </c>
      <c r="I487" s="163" t="s">
        <v>991</v>
      </c>
      <c r="J487" s="163">
        <v>4</v>
      </c>
      <c r="K487" s="145">
        <v>1.8</v>
      </c>
      <c r="L487" s="306" t="s">
        <v>220</v>
      </c>
      <c r="M487" s="146">
        <f t="shared" si="39"/>
        <v>6400</v>
      </c>
      <c r="N487" s="307" t="s">
        <v>216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887</v>
      </c>
      <c r="F488" s="153">
        <v>25532</v>
      </c>
      <c r="G488" s="153"/>
      <c r="H488" s="153" t="s">
        <v>888</v>
      </c>
      <c r="I488" s="151" t="s">
        <v>992</v>
      </c>
      <c r="J488" s="151">
        <v>2</v>
      </c>
      <c r="K488" s="154">
        <v>1.4</v>
      </c>
      <c r="L488" s="312" t="s">
        <v>215</v>
      </c>
      <c r="M488" s="146">
        <f t="shared" si="39"/>
        <v>3200</v>
      </c>
      <c r="N488" s="307" t="s">
        <v>216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887</v>
      </c>
      <c r="F489" s="153">
        <v>25533</v>
      </c>
      <c r="G489" s="153"/>
      <c r="H489" s="153" t="s">
        <v>888</v>
      </c>
      <c r="I489" s="151" t="s">
        <v>993</v>
      </c>
      <c r="J489" s="151">
        <v>4</v>
      </c>
      <c r="K489" s="154">
        <v>1.4</v>
      </c>
      <c r="L489" s="312" t="s">
        <v>220</v>
      </c>
      <c r="M489" s="146">
        <f t="shared" si="39"/>
        <v>6400</v>
      </c>
      <c r="N489" s="307" t="s">
        <v>216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887</v>
      </c>
      <c r="F490" s="153">
        <v>25534</v>
      </c>
      <c r="G490" s="153"/>
      <c r="H490" s="153" t="s">
        <v>888</v>
      </c>
      <c r="I490" s="151" t="s">
        <v>994</v>
      </c>
      <c r="J490" s="151">
        <v>4</v>
      </c>
      <c r="K490" s="154">
        <v>1.5</v>
      </c>
      <c r="L490" s="312" t="s">
        <v>220</v>
      </c>
      <c r="M490" s="146">
        <f t="shared" si="39"/>
        <v>6400</v>
      </c>
      <c r="N490" s="307" t="s">
        <v>216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887</v>
      </c>
      <c r="F491" s="153">
        <v>25535</v>
      </c>
      <c r="G491" s="153"/>
      <c r="H491" s="153" t="s">
        <v>888</v>
      </c>
      <c r="I491" s="151" t="s">
        <v>995</v>
      </c>
      <c r="J491" s="151">
        <v>4</v>
      </c>
      <c r="K491" s="154">
        <v>1.5</v>
      </c>
      <c r="L491" s="312" t="s">
        <v>220</v>
      </c>
      <c r="M491" s="146">
        <f t="shared" si="39"/>
        <v>6400</v>
      </c>
      <c r="N491" s="307" t="s">
        <v>216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887</v>
      </c>
      <c r="F492" s="153">
        <v>25536</v>
      </c>
      <c r="G492" s="153"/>
      <c r="H492" s="153" t="s">
        <v>888</v>
      </c>
      <c r="I492" s="151" t="s">
        <v>996</v>
      </c>
      <c r="J492" s="151">
        <v>3</v>
      </c>
      <c r="K492" s="154">
        <v>1.5</v>
      </c>
      <c r="L492" s="312" t="s">
        <v>218</v>
      </c>
      <c r="M492" s="146">
        <f t="shared" si="39"/>
        <v>4800</v>
      </c>
      <c r="N492" s="307" t="s">
        <v>216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887</v>
      </c>
      <c r="F493" s="153">
        <v>25537</v>
      </c>
      <c r="G493" s="153"/>
      <c r="H493" s="153" t="s">
        <v>888</v>
      </c>
      <c r="I493" s="151" t="s">
        <v>997</v>
      </c>
      <c r="J493" s="151">
        <v>3</v>
      </c>
      <c r="K493" s="154">
        <v>1.5</v>
      </c>
      <c r="L493" s="312" t="s">
        <v>218</v>
      </c>
      <c r="M493" s="146">
        <f t="shared" si="39"/>
        <v>4800</v>
      </c>
      <c r="N493" s="307" t="s">
        <v>216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998</v>
      </c>
      <c r="F494" s="153">
        <v>25538</v>
      </c>
      <c r="G494" s="153"/>
      <c r="H494" s="153" t="s">
        <v>888</v>
      </c>
      <c r="I494" s="151" t="s">
        <v>999</v>
      </c>
      <c r="J494" s="151">
        <v>4</v>
      </c>
      <c r="K494" s="154">
        <v>1.6</v>
      </c>
      <c r="L494" s="312" t="s">
        <v>552</v>
      </c>
      <c r="M494" s="146">
        <f t="shared" si="39"/>
        <v>6400</v>
      </c>
      <c r="N494" s="307" t="s">
        <v>216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>
      <c r="A495" s="148">
        <v>25580</v>
      </c>
      <c r="B495" s="141" t="str">
        <f t="shared" ref="B495" si="40">MID(H495,LEN(H495)-5,5)</f>
        <v xml:space="preserve"> 7915</v>
      </c>
      <c r="C495" s="152">
        <v>23214</v>
      </c>
      <c r="D495" s="150"/>
      <c r="E495" s="297" t="s">
        <v>900</v>
      </c>
      <c r="F495" s="141">
        <v>25580</v>
      </c>
      <c r="G495" s="298"/>
      <c r="H495" s="153" t="s">
        <v>888</v>
      </c>
      <c r="I495" s="151" t="s">
        <v>289</v>
      </c>
      <c r="J495" s="151">
        <v>2</v>
      </c>
      <c r="K495" s="154">
        <v>1.3</v>
      </c>
      <c r="L495" s="312" t="s">
        <v>215</v>
      </c>
      <c r="M495" s="146">
        <v>3200</v>
      </c>
      <c r="N495" s="307" t="s">
        <v>216</v>
      </c>
      <c r="O495" s="147">
        <f t="shared" si="36"/>
        <v>2</v>
      </c>
      <c r="P495" s="148"/>
      <c r="Q495" s="148" t="str">
        <f t="shared" ref="Q495" si="41">CONCATENATE(E495," ", C495," ","(",I495,")")</f>
        <v>Dierverzorging 23214 (Medewerker dierverzorging)</v>
      </c>
    </row>
    <row r="496" spans="1:17" ht="24">
      <c r="A496" s="148">
        <f t="shared" si="35"/>
        <v>25539</v>
      </c>
      <c r="B496" s="141" t="str">
        <f t="shared" si="38"/>
        <v xml:space="preserve"> 7915</v>
      </c>
      <c r="C496" s="152">
        <v>23214</v>
      </c>
      <c r="D496" s="150">
        <v>1.3</v>
      </c>
      <c r="E496" s="151" t="s">
        <v>900</v>
      </c>
      <c r="F496" s="153">
        <v>25539</v>
      </c>
      <c r="G496" s="153"/>
      <c r="H496" s="153" t="s">
        <v>888</v>
      </c>
      <c r="I496" s="151" t="s">
        <v>1000</v>
      </c>
      <c r="J496" s="151">
        <v>4</v>
      </c>
      <c r="K496" s="154">
        <v>1.3</v>
      </c>
      <c r="L496" s="312" t="s">
        <v>220</v>
      </c>
      <c r="M496" s="146">
        <f t="shared" si="39"/>
        <v>6400</v>
      </c>
      <c r="N496" s="307" t="s">
        <v>216</v>
      </c>
      <c r="O496" s="147">
        <f t="shared" si="36"/>
        <v>1</v>
      </c>
      <c r="P496" s="148"/>
      <c r="Q496" s="148" t="str">
        <f t="shared" si="37"/>
        <v>Dierverzorging 23214 (Bedrijfsleider dierverzorging)</v>
      </c>
    </row>
    <row r="497" spans="1:17" ht="24">
      <c r="A497" s="148">
        <f t="shared" si="35"/>
        <v>25540</v>
      </c>
      <c r="B497" s="141" t="str">
        <f t="shared" si="38"/>
        <v xml:space="preserve"> 7915</v>
      </c>
      <c r="C497" s="152">
        <v>23214</v>
      </c>
      <c r="D497" s="150"/>
      <c r="E497" s="151" t="s">
        <v>900</v>
      </c>
      <c r="F497" s="153">
        <v>25540</v>
      </c>
      <c r="G497" s="153"/>
      <c r="H497" s="153" t="s">
        <v>888</v>
      </c>
      <c r="I497" s="151" t="s">
        <v>305</v>
      </c>
      <c r="J497" s="151">
        <v>4</v>
      </c>
      <c r="K497" s="154">
        <v>1.5</v>
      </c>
      <c r="L497" s="312" t="s">
        <v>220</v>
      </c>
      <c r="M497" s="146">
        <f t="shared" si="39"/>
        <v>6400</v>
      </c>
      <c r="N497" s="307" t="s">
        <v>216</v>
      </c>
      <c r="O497" s="147">
        <f t="shared" si="36"/>
        <v>1</v>
      </c>
      <c r="P497" s="148"/>
      <c r="Q497" s="148" t="str">
        <f t="shared" si="37"/>
        <v>Dierverzorging 23214 (Dierenartsassistent paraveterinair)</v>
      </c>
    </row>
    <row r="498" spans="1:17" ht="24">
      <c r="A498" s="148">
        <f t="shared" si="35"/>
        <v>25541</v>
      </c>
      <c r="B498" s="141" t="str">
        <f t="shared" si="38"/>
        <v xml:space="preserve"> 7915</v>
      </c>
      <c r="C498" s="152">
        <v>23214</v>
      </c>
      <c r="D498" s="150"/>
      <c r="E498" s="151" t="s">
        <v>900</v>
      </c>
      <c r="F498" s="153">
        <v>25541</v>
      </c>
      <c r="G498" s="153"/>
      <c r="H498" s="153" t="s">
        <v>888</v>
      </c>
      <c r="I498" s="151" t="s">
        <v>1001</v>
      </c>
      <c r="J498" s="151">
        <v>3</v>
      </c>
      <c r="K498" s="154">
        <v>1.3</v>
      </c>
      <c r="L498" s="312" t="s">
        <v>218</v>
      </c>
      <c r="M498" s="146">
        <f t="shared" si="39"/>
        <v>4800</v>
      </c>
      <c r="N498" s="307" t="s">
        <v>216</v>
      </c>
      <c r="O498" s="147">
        <f t="shared" si="36"/>
        <v>1</v>
      </c>
      <c r="P498" s="148"/>
      <c r="Q498" s="148" t="str">
        <f t="shared" si="37"/>
        <v>Dierverzorging 23214 (Vakbekwaam medewerker dierverzorging)</v>
      </c>
    </row>
    <row r="499" spans="1:17" ht="24">
      <c r="A499" s="148">
        <v>25580</v>
      </c>
      <c r="B499" s="141" t="str">
        <f t="shared" si="38"/>
        <v xml:space="preserve"> 7915</v>
      </c>
      <c r="C499" s="152">
        <v>23214</v>
      </c>
      <c r="D499" s="150"/>
      <c r="E499" s="297" t="s">
        <v>900</v>
      </c>
      <c r="F499" s="141">
        <v>25580</v>
      </c>
      <c r="G499" s="298"/>
      <c r="H499" s="153" t="s">
        <v>888</v>
      </c>
      <c r="I499" s="151" t="s">
        <v>289</v>
      </c>
      <c r="J499" s="151">
        <v>2</v>
      </c>
      <c r="K499" s="154">
        <v>1.3</v>
      </c>
      <c r="L499" s="312" t="s">
        <v>215</v>
      </c>
      <c r="M499" s="146">
        <v>3200</v>
      </c>
      <c r="N499" s="307" t="s">
        <v>216</v>
      </c>
      <c r="O499" s="147">
        <f t="shared" si="36"/>
        <v>2</v>
      </c>
      <c r="P499" s="148"/>
      <c r="Q499" s="148" t="str">
        <f t="shared" si="37"/>
        <v>Dierverzorging 23214 (Medewerker dierverzorging)</v>
      </c>
    </row>
    <row r="500" spans="1:17" ht="14.45">
      <c r="C500" s="182"/>
      <c r="D500" s="183"/>
      <c r="E500" s="183"/>
      <c r="F500" s="183"/>
      <c r="G500" s="183"/>
      <c r="H500" s="183"/>
      <c r="I500" s="183"/>
      <c r="J500" s="183"/>
      <c r="K500" s="184"/>
      <c r="M500" s="183"/>
    </row>
    <row r="501" spans="1:17" ht="14.45">
      <c r="C501" s="182"/>
      <c r="D501" s="183"/>
      <c r="E501" s="183"/>
      <c r="F501" s="183"/>
      <c r="G501" s="183"/>
      <c r="H501" s="183"/>
      <c r="I501" s="183"/>
      <c r="J501" s="183"/>
      <c r="K501" s="184"/>
      <c r="M501" s="183"/>
    </row>
    <row r="502" spans="1:17" ht="14.45">
      <c r="C502" s="182"/>
      <c r="D502" s="183"/>
      <c r="E502" s="183"/>
      <c r="F502" s="183"/>
      <c r="G502" s="183"/>
      <c r="H502" s="183"/>
      <c r="I502" s="183"/>
      <c r="J502" s="183"/>
      <c r="K502" s="184"/>
      <c r="M502" s="183"/>
    </row>
    <row r="503" spans="1:17" ht="14.45">
      <c r="C503" s="182"/>
      <c r="D503" s="183"/>
      <c r="E503" s="183"/>
      <c r="F503" s="183"/>
      <c r="G503" s="183"/>
      <c r="H503" s="183"/>
      <c r="I503" s="183"/>
      <c r="J503" s="183"/>
      <c r="K503" s="184"/>
      <c r="M503" s="183"/>
    </row>
    <row r="504" spans="1:17" ht="14.45">
      <c r="C504" s="182"/>
      <c r="D504" s="183"/>
      <c r="E504" s="183"/>
      <c r="F504" s="183"/>
      <c r="G504" s="183"/>
      <c r="H504" s="183"/>
      <c r="I504" s="183"/>
      <c r="J504" s="183"/>
      <c r="K504" s="184"/>
      <c r="M504" s="183"/>
    </row>
    <row r="505" spans="1:17" ht="14.45">
      <c r="C505" s="182"/>
      <c r="D505" s="183"/>
      <c r="E505" s="183"/>
      <c r="F505" s="183"/>
      <c r="G505" s="183"/>
      <c r="H505" s="183"/>
      <c r="I505" s="183"/>
      <c r="J505" s="183"/>
      <c r="K505" s="184"/>
      <c r="M505" s="183"/>
    </row>
    <row r="506" spans="1:17" ht="14.45">
      <c r="C506" s="182"/>
      <c r="D506" s="183"/>
      <c r="E506" s="183"/>
      <c r="F506" s="183"/>
      <c r="G506" s="183"/>
      <c r="H506" s="183"/>
      <c r="I506" s="183"/>
      <c r="J506" s="183"/>
      <c r="K506" s="184"/>
      <c r="M506" s="183"/>
    </row>
    <row r="507" spans="1:17" ht="14.45">
      <c r="C507" s="182"/>
      <c r="D507" s="183"/>
      <c r="E507" s="183"/>
      <c r="F507" s="183"/>
      <c r="G507" s="183"/>
      <c r="H507" s="183"/>
      <c r="I507" s="183"/>
      <c r="J507" s="183"/>
      <c r="K507" s="184"/>
      <c r="M507" s="183"/>
    </row>
    <row r="508" spans="1:17" ht="14.45">
      <c r="C508" s="182"/>
      <c r="D508" s="183"/>
      <c r="E508" s="183"/>
      <c r="F508" s="183"/>
      <c r="G508" s="183"/>
      <c r="H508" s="183"/>
      <c r="I508" s="183"/>
      <c r="J508" s="183"/>
      <c r="K508" s="184"/>
      <c r="M508" s="183"/>
    </row>
    <row r="509" spans="1:17" ht="14.45">
      <c r="C509" s="182"/>
      <c r="D509" s="183"/>
      <c r="E509" s="183"/>
      <c r="F509" s="183"/>
      <c r="G509" s="183"/>
      <c r="H509" s="183"/>
      <c r="I509" s="183"/>
      <c r="J509" s="183"/>
      <c r="K509" s="184"/>
      <c r="M509" s="183"/>
    </row>
    <row r="510" spans="1:17" ht="14.45">
      <c r="C510" s="182"/>
      <c r="D510" s="183"/>
      <c r="E510" s="183"/>
      <c r="F510" s="183"/>
      <c r="G510" s="183"/>
      <c r="H510" s="183"/>
      <c r="I510" s="183"/>
      <c r="J510" s="183"/>
      <c r="K510" s="184"/>
      <c r="M510" s="183"/>
    </row>
    <row r="511" spans="1:17" ht="14.45">
      <c r="C511" s="182"/>
      <c r="D511" s="183"/>
      <c r="E511" s="183"/>
      <c r="F511" s="183"/>
      <c r="G511" s="183"/>
      <c r="H511" s="183"/>
      <c r="I511" s="183"/>
      <c r="J511" s="183"/>
      <c r="K511" s="184"/>
      <c r="M511" s="183"/>
    </row>
    <row r="512" spans="1:17" ht="14.45">
      <c r="C512" s="182"/>
      <c r="D512" s="183"/>
      <c r="E512" s="183"/>
      <c r="F512" s="183"/>
      <c r="G512" s="183"/>
      <c r="H512" s="183"/>
      <c r="I512" s="183"/>
      <c r="J512" s="183"/>
      <c r="K512" s="184"/>
      <c r="M512" s="183"/>
    </row>
    <row r="513" spans="3:13" ht="14.45">
      <c r="C513" s="182"/>
      <c r="D513" s="183"/>
      <c r="E513" s="183"/>
      <c r="F513" s="183"/>
      <c r="G513" s="183"/>
      <c r="H513" s="183"/>
      <c r="I513" s="183"/>
      <c r="J513" s="183"/>
      <c r="K513" s="184"/>
      <c r="M513" s="183"/>
    </row>
    <row r="514" spans="3:13" ht="14.45">
      <c r="C514" s="182"/>
      <c r="D514" s="183"/>
      <c r="E514" s="183"/>
      <c r="F514" s="183"/>
      <c r="G514" s="183"/>
      <c r="H514" s="183"/>
      <c r="I514" s="183"/>
      <c r="J514" s="183"/>
      <c r="K514" s="184"/>
      <c r="M514" s="183"/>
    </row>
    <row r="515" spans="3:13" ht="14.45">
      <c r="C515" s="182"/>
      <c r="D515" s="183"/>
      <c r="E515" s="183"/>
      <c r="F515" s="183"/>
      <c r="G515" s="183"/>
      <c r="H515" s="183"/>
      <c r="I515" s="183"/>
      <c r="J515" s="183"/>
      <c r="K515" s="184"/>
      <c r="M515" s="183"/>
    </row>
    <row r="516" spans="3:13" ht="14.45">
      <c r="C516" s="182"/>
      <c r="D516" s="183"/>
      <c r="E516" s="183"/>
      <c r="F516" s="183"/>
      <c r="G516" s="183"/>
      <c r="H516" s="183"/>
      <c r="I516" s="183"/>
      <c r="J516" s="183"/>
      <c r="K516" s="184"/>
      <c r="M516" s="183"/>
    </row>
    <row r="517" spans="3:13" ht="14.45">
      <c r="C517" s="182"/>
      <c r="D517" s="183"/>
      <c r="E517" s="183"/>
      <c r="F517" s="183"/>
      <c r="G517" s="183"/>
      <c r="H517" s="183"/>
      <c r="I517" s="183"/>
      <c r="J517" s="183"/>
      <c r="K517" s="184"/>
      <c r="M517" s="183"/>
    </row>
    <row r="518" spans="3:13" ht="14.45">
      <c r="C518" s="182"/>
      <c r="D518" s="183"/>
      <c r="E518" s="183"/>
      <c r="F518" s="183"/>
      <c r="G518" s="183"/>
      <c r="H518" s="183"/>
      <c r="I518" s="183"/>
      <c r="J518" s="183"/>
      <c r="K518" s="184"/>
      <c r="M518" s="183"/>
    </row>
    <row r="519" spans="3:13" ht="14.45">
      <c r="C519" s="182"/>
      <c r="D519" s="183"/>
      <c r="E519" s="183"/>
      <c r="F519" s="183"/>
      <c r="G519" s="183"/>
      <c r="H519" s="183"/>
      <c r="I519" s="183"/>
      <c r="J519" s="183"/>
      <c r="K519" s="184"/>
      <c r="M519" s="183"/>
    </row>
    <row r="520" spans="3:13" ht="14.45">
      <c r="C520" s="182"/>
      <c r="D520" s="183"/>
      <c r="E520" s="183"/>
      <c r="F520" s="183"/>
      <c r="G520" s="183"/>
      <c r="H520" s="183"/>
      <c r="I520" s="183"/>
      <c r="J520" s="183"/>
      <c r="K520" s="184"/>
      <c r="M520" s="183"/>
    </row>
    <row r="521" spans="3:13" ht="14.45">
      <c r="C521" s="182"/>
      <c r="D521" s="183"/>
      <c r="E521" s="183"/>
      <c r="F521" s="183"/>
      <c r="G521" s="183"/>
      <c r="H521" s="183"/>
      <c r="I521" s="183"/>
      <c r="J521" s="183"/>
      <c r="K521" s="184"/>
      <c r="M521" s="183"/>
    </row>
    <row r="522" spans="3:13" ht="14.45">
      <c r="C522" s="182"/>
      <c r="D522" s="183"/>
      <c r="E522" s="183"/>
      <c r="F522" s="183"/>
      <c r="G522" s="183"/>
      <c r="H522" s="183"/>
      <c r="I522" s="183"/>
      <c r="J522" s="183"/>
      <c r="K522" s="184"/>
      <c r="M522" s="183"/>
    </row>
    <row r="523" spans="3:13" ht="14.45">
      <c r="C523" s="182"/>
      <c r="D523" s="183"/>
      <c r="E523" s="183"/>
      <c r="F523" s="183"/>
      <c r="G523" s="183"/>
      <c r="H523" s="183"/>
      <c r="I523" s="183"/>
      <c r="J523" s="183"/>
      <c r="K523" s="184"/>
      <c r="M523" s="183"/>
    </row>
    <row r="524" spans="3:13" ht="14.45">
      <c r="C524" s="182"/>
      <c r="D524" s="183"/>
      <c r="E524" s="183"/>
      <c r="F524" s="183"/>
      <c r="G524" s="183"/>
      <c r="H524" s="183"/>
      <c r="I524" s="183"/>
      <c r="J524" s="183"/>
      <c r="K524" s="184"/>
      <c r="M524" s="183"/>
    </row>
    <row r="525" spans="3:13" ht="14.45">
      <c r="C525" s="182"/>
      <c r="D525" s="183"/>
      <c r="E525" s="183"/>
      <c r="F525" s="183"/>
      <c r="G525" s="183"/>
      <c r="H525" s="183"/>
      <c r="I525" s="183"/>
      <c r="J525" s="183"/>
      <c r="K525" s="184"/>
      <c r="M525" s="183"/>
    </row>
    <row r="526" spans="3:13" ht="14.45">
      <c r="C526" s="182"/>
      <c r="D526" s="183"/>
      <c r="E526" s="183"/>
      <c r="F526" s="183"/>
      <c r="G526" s="183"/>
      <c r="H526" s="183"/>
      <c r="I526" s="183"/>
      <c r="J526" s="183"/>
      <c r="K526" s="184"/>
      <c r="M526" s="183"/>
    </row>
    <row r="527" spans="3:13" ht="14.45">
      <c r="C527" s="182"/>
      <c r="D527" s="183"/>
      <c r="E527" s="183"/>
      <c r="F527" s="183"/>
      <c r="G527" s="183"/>
      <c r="H527" s="183"/>
      <c r="I527" s="183"/>
      <c r="J527" s="183"/>
      <c r="K527" s="184"/>
      <c r="M527" s="183"/>
    </row>
    <row r="528" spans="3:13" ht="14.45">
      <c r="C528" s="182"/>
      <c r="D528" s="183"/>
      <c r="E528" s="183"/>
      <c r="F528" s="183"/>
      <c r="G528" s="183"/>
      <c r="H528" s="183"/>
      <c r="I528" s="183"/>
      <c r="J528" s="183"/>
      <c r="K528" s="184"/>
      <c r="M528" s="183"/>
    </row>
    <row r="529" spans="3:13" ht="14.45">
      <c r="C529" s="182"/>
      <c r="D529" s="183"/>
      <c r="E529" s="183"/>
      <c r="F529" s="183"/>
      <c r="G529" s="183"/>
      <c r="H529" s="183"/>
      <c r="I529" s="183"/>
      <c r="J529" s="183"/>
      <c r="K529" s="184"/>
      <c r="M529" s="183"/>
    </row>
    <row r="530" spans="3:13" ht="14.45">
      <c r="C530" s="182"/>
      <c r="D530" s="183"/>
      <c r="E530" s="183"/>
      <c r="F530" s="183"/>
      <c r="G530" s="183"/>
      <c r="H530" s="183"/>
      <c r="I530" s="183"/>
      <c r="J530" s="183"/>
      <c r="K530" s="184"/>
      <c r="M530" s="183"/>
    </row>
    <row r="531" spans="3:13" ht="14.45">
      <c r="C531" s="182"/>
      <c r="D531" s="183"/>
      <c r="E531" s="183"/>
      <c r="F531" s="183"/>
      <c r="G531" s="183"/>
      <c r="H531" s="183"/>
      <c r="I531" s="183"/>
      <c r="J531" s="183"/>
      <c r="K531" s="184"/>
      <c r="M531" s="183"/>
    </row>
    <row r="532" spans="3:13" ht="14.45">
      <c r="C532" s="182"/>
      <c r="D532" s="183"/>
      <c r="E532" s="183"/>
      <c r="F532" s="183"/>
      <c r="G532" s="183"/>
      <c r="H532" s="183"/>
      <c r="I532" s="183"/>
      <c r="J532" s="183"/>
      <c r="K532" s="184"/>
      <c r="M532" s="183"/>
    </row>
    <row r="533" spans="3:13" ht="14.45">
      <c r="C533" s="182"/>
      <c r="D533" s="183"/>
      <c r="E533" s="183"/>
      <c r="F533" s="183"/>
      <c r="G533" s="183"/>
      <c r="H533" s="183"/>
      <c r="I533" s="183"/>
      <c r="J533" s="183"/>
      <c r="K533" s="184"/>
      <c r="M533" s="183"/>
    </row>
    <row r="534" spans="3:13" ht="14.45">
      <c r="C534" s="182"/>
      <c r="D534" s="183"/>
      <c r="E534" s="183"/>
      <c r="F534" s="183"/>
      <c r="G534" s="183"/>
      <c r="H534" s="183"/>
      <c r="I534" s="183"/>
      <c r="J534" s="183"/>
      <c r="K534" s="184"/>
      <c r="M534" s="183"/>
    </row>
    <row r="535" spans="3:13" ht="14.45">
      <c r="C535" s="182"/>
      <c r="D535" s="183"/>
      <c r="E535" s="183"/>
      <c r="F535" s="183"/>
      <c r="G535" s="183"/>
      <c r="H535" s="183"/>
      <c r="I535" s="183"/>
      <c r="J535" s="183"/>
      <c r="K535" s="184"/>
      <c r="M535" s="183"/>
    </row>
    <row r="536" spans="3:13" ht="14.45">
      <c r="C536" s="182"/>
      <c r="D536" s="183"/>
      <c r="E536" s="183"/>
      <c r="F536" s="183"/>
      <c r="G536" s="183"/>
      <c r="H536" s="183"/>
      <c r="I536" s="183"/>
      <c r="J536" s="183"/>
      <c r="K536" s="184"/>
      <c r="M536" s="183"/>
    </row>
    <row r="537" spans="3:13" ht="14.45">
      <c r="C537" s="182"/>
      <c r="D537" s="183"/>
      <c r="E537" s="183"/>
      <c r="F537" s="183"/>
      <c r="G537" s="183"/>
      <c r="H537" s="183"/>
      <c r="I537" s="183"/>
      <c r="J537" s="183"/>
      <c r="K537" s="184"/>
      <c r="M537" s="183"/>
    </row>
    <row r="538" spans="3:13" ht="14.45">
      <c r="C538" s="182"/>
      <c r="D538" s="183"/>
      <c r="E538" s="183"/>
      <c r="F538" s="183"/>
      <c r="G538" s="183"/>
      <c r="H538" s="183"/>
      <c r="I538" s="183"/>
      <c r="J538" s="183"/>
      <c r="K538" s="184"/>
      <c r="M538" s="183"/>
    </row>
    <row r="539" spans="3:13" ht="14.45">
      <c r="C539" s="182"/>
      <c r="D539" s="183"/>
      <c r="E539" s="183"/>
      <c r="F539" s="183"/>
      <c r="G539" s="183"/>
      <c r="H539" s="183"/>
      <c r="I539" s="183"/>
      <c r="J539" s="183"/>
      <c r="K539" s="184"/>
      <c r="M539" s="183"/>
    </row>
    <row r="540" spans="3:13" ht="14.45">
      <c r="C540" s="182"/>
      <c r="D540" s="183"/>
      <c r="E540" s="183"/>
      <c r="F540" s="183"/>
      <c r="G540" s="183"/>
      <c r="H540" s="183"/>
      <c r="I540" s="183"/>
      <c r="J540" s="183"/>
      <c r="K540" s="184"/>
      <c r="M540" s="183"/>
    </row>
    <row r="541" spans="3:13" ht="14.45">
      <c r="C541" s="182"/>
      <c r="D541" s="183"/>
      <c r="E541" s="183"/>
      <c r="F541" s="183"/>
      <c r="G541" s="183"/>
      <c r="H541" s="183"/>
      <c r="I541" s="183"/>
      <c r="J541" s="183"/>
      <c r="K541" s="184"/>
      <c r="M541" s="183"/>
    </row>
    <row r="542" spans="3:13" ht="14.45">
      <c r="C542" s="182"/>
      <c r="D542" s="183"/>
      <c r="E542" s="183"/>
      <c r="F542" s="183"/>
      <c r="G542" s="183"/>
      <c r="H542" s="183"/>
      <c r="I542" s="183"/>
      <c r="J542" s="183"/>
      <c r="K542" s="184"/>
      <c r="M542" s="183"/>
    </row>
    <row r="543" spans="3:13" ht="14.45">
      <c r="C543" s="182"/>
      <c r="D543" s="183"/>
      <c r="E543" s="183"/>
      <c r="F543" s="183"/>
      <c r="G543" s="183"/>
      <c r="H543" s="183"/>
      <c r="I543" s="183"/>
      <c r="J543" s="183"/>
      <c r="K543" s="184"/>
      <c r="M543" s="183"/>
    </row>
    <row r="544" spans="3:13" ht="14.45">
      <c r="C544" s="182"/>
      <c r="D544" s="183"/>
      <c r="E544" s="183"/>
      <c r="F544" s="183"/>
      <c r="G544" s="183"/>
      <c r="H544" s="183"/>
      <c r="I544" s="183"/>
      <c r="J544" s="183"/>
      <c r="K544" s="184"/>
      <c r="M544" s="183"/>
    </row>
    <row r="545" spans="3:13" ht="14.45">
      <c r="C545" s="182"/>
      <c r="D545" s="183"/>
      <c r="E545" s="183"/>
      <c r="F545" s="183"/>
      <c r="G545" s="183"/>
      <c r="H545" s="183"/>
      <c r="I545" s="183"/>
      <c r="J545" s="183"/>
      <c r="K545" s="184"/>
      <c r="M545" s="183"/>
    </row>
    <row r="546" spans="3:13" ht="14.45">
      <c r="C546" s="182"/>
      <c r="D546" s="183"/>
      <c r="E546" s="183"/>
      <c r="F546" s="183"/>
      <c r="G546" s="183"/>
      <c r="H546" s="183"/>
      <c r="I546" s="183"/>
      <c r="J546" s="183"/>
      <c r="K546" s="184"/>
      <c r="M546" s="183"/>
    </row>
    <row r="547" spans="3:13" ht="14.45">
      <c r="C547" s="182"/>
      <c r="D547" s="183"/>
      <c r="E547" s="183"/>
      <c r="F547" s="183"/>
      <c r="G547" s="183"/>
      <c r="H547" s="183"/>
      <c r="I547" s="183"/>
      <c r="J547" s="183"/>
      <c r="K547" s="184"/>
      <c r="M547" s="183"/>
    </row>
    <row r="548" spans="3:13" ht="14.45">
      <c r="C548" s="182"/>
      <c r="D548" s="183"/>
      <c r="E548" s="183"/>
      <c r="F548" s="183"/>
      <c r="G548" s="183"/>
      <c r="H548" s="183"/>
      <c r="I548" s="183"/>
      <c r="J548" s="183"/>
      <c r="K548" s="184"/>
      <c r="M548" s="183"/>
    </row>
    <row r="549" spans="3:13" ht="14.45">
      <c r="C549" s="182"/>
      <c r="D549" s="183"/>
      <c r="E549" s="183"/>
      <c r="F549" s="183"/>
      <c r="G549" s="183"/>
      <c r="H549" s="183"/>
      <c r="I549" s="183"/>
      <c r="J549" s="183"/>
      <c r="K549" s="184"/>
      <c r="M549" s="183"/>
    </row>
    <row r="550" spans="3:13" ht="14.45">
      <c r="C550" s="182"/>
      <c r="D550" s="183"/>
      <c r="E550" s="183"/>
      <c r="F550" s="183"/>
      <c r="G550" s="183"/>
      <c r="H550" s="183"/>
      <c r="I550" s="183"/>
      <c r="J550" s="183"/>
      <c r="K550" s="184"/>
      <c r="M550" s="183"/>
    </row>
    <row r="551" spans="3:13" ht="14.45">
      <c r="C551" s="182"/>
      <c r="D551" s="183"/>
      <c r="E551" s="183"/>
      <c r="F551" s="183"/>
      <c r="G551" s="183"/>
      <c r="H551" s="183"/>
      <c r="I551" s="183"/>
      <c r="J551" s="183"/>
      <c r="K551" s="184"/>
      <c r="M551" s="183"/>
    </row>
    <row r="552" spans="3:13" ht="14.45">
      <c r="C552" s="182"/>
      <c r="D552" s="183"/>
      <c r="E552" s="183"/>
      <c r="F552" s="183"/>
      <c r="G552" s="183"/>
      <c r="H552" s="183"/>
      <c r="I552" s="183"/>
      <c r="J552" s="183"/>
      <c r="K552" s="184"/>
      <c r="M552" s="183"/>
    </row>
    <row r="553" spans="3:13" ht="14.45">
      <c r="C553" s="182"/>
      <c r="D553" s="183"/>
      <c r="E553" s="183"/>
      <c r="F553" s="183"/>
      <c r="G553" s="183"/>
      <c r="H553" s="183"/>
      <c r="I553" s="183"/>
      <c r="J553" s="183"/>
      <c r="K553" s="184"/>
      <c r="M553" s="183"/>
    </row>
    <row r="554" spans="3:13" ht="14.45">
      <c r="C554" s="182"/>
      <c r="D554" s="183"/>
      <c r="E554" s="183"/>
      <c r="F554" s="183"/>
      <c r="G554" s="183"/>
      <c r="H554" s="183"/>
      <c r="I554" s="183"/>
      <c r="J554" s="183"/>
      <c r="K554" s="184"/>
      <c r="M554" s="183"/>
    </row>
    <row r="555" spans="3:13" ht="14.45">
      <c r="C555" s="182"/>
      <c r="D555" s="183"/>
      <c r="E555" s="183"/>
      <c r="F555" s="183"/>
      <c r="G555" s="183"/>
      <c r="H555" s="183"/>
      <c r="I555" s="183"/>
      <c r="J555" s="183"/>
      <c r="K555" s="184"/>
      <c r="M555" s="183"/>
    </row>
    <row r="556" spans="3:13" ht="14.45">
      <c r="C556" s="182"/>
      <c r="D556" s="183"/>
      <c r="E556" s="183"/>
      <c r="F556" s="183"/>
      <c r="G556" s="183"/>
      <c r="H556" s="183"/>
      <c r="I556" s="183"/>
      <c r="J556" s="183"/>
      <c r="K556" s="184"/>
      <c r="M556" s="183"/>
    </row>
    <row r="557" spans="3:13" ht="14.45">
      <c r="C557" s="182"/>
      <c r="D557" s="183"/>
      <c r="E557" s="183"/>
      <c r="F557" s="183"/>
      <c r="G557" s="183"/>
      <c r="H557" s="183"/>
      <c r="I557" s="183"/>
      <c r="J557" s="183"/>
      <c r="K557" s="184"/>
      <c r="M557" s="183"/>
    </row>
    <row r="558" spans="3:13" ht="14.45">
      <c r="C558" s="182"/>
      <c r="D558" s="183"/>
      <c r="E558" s="183"/>
      <c r="F558" s="183"/>
      <c r="G558" s="183"/>
      <c r="H558" s="183"/>
      <c r="I558" s="183"/>
      <c r="J558" s="183"/>
      <c r="K558" s="184"/>
      <c r="M558" s="183"/>
    </row>
    <row r="559" spans="3:13" ht="14.45">
      <c r="C559" s="182"/>
      <c r="D559" s="183"/>
      <c r="E559" s="183"/>
      <c r="F559" s="183"/>
      <c r="G559" s="183"/>
      <c r="H559" s="183"/>
      <c r="I559" s="183"/>
      <c r="J559" s="183"/>
      <c r="K559" s="184"/>
      <c r="M559" s="183"/>
    </row>
    <row r="560" spans="3:13" ht="14.45">
      <c r="C560" s="182"/>
      <c r="D560" s="183"/>
      <c r="E560" s="183"/>
      <c r="F560" s="183"/>
      <c r="G560" s="183"/>
      <c r="H560" s="183"/>
      <c r="I560" s="183"/>
      <c r="J560" s="183"/>
      <c r="K560" s="184"/>
      <c r="M560" s="183"/>
    </row>
    <row r="561" spans="3:13" ht="14.45">
      <c r="C561" s="182"/>
      <c r="D561" s="183"/>
      <c r="E561" s="183"/>
      <c r="F561" s="183"/>
      <c r="G561" s="183"/>
      <c r="H561" s="183"/>
      <c r="I561" s="183"/>
      <c r="J561" s="183"/>
      <c r="K561" s="184"/>
      <c r="M561" s="183"/>
    </row>
    <row r="562" spans="3:13" ht="14.45">
      <c r="C562" s="182"/>
      <c r="D562" s="183"/>
      <c r="E562" s="183"/>
      <c r="F562" s="183"/>
      <c r="G562" s="183"/>
      <c r="H562" s="183"/>
      <c r="I562" s="183"/>
      <c r="J562" s="183"/>
      <c r="K562" s="184"/>
      <c r="M562" s="183"/>
    </row>
    <row r="563" spans="3:13" ht="14.45">
      <c r="C563" s="182"/>
      <c r="D563" s="183"/>
      <c r="E563" s="183"/>
      <c r="F563" s="183"/>
      <c r="G563" s="183"/>
      <c r="H563" s="183"/>
      <c r="I563" s="183"/>
      <c r="J563" s="183"/>
      <c r="K563" s="184"/>
      <c r="M563" s="183"/>
    </row>
    <row r="564" spans="3:13" ht="14.45">
      <c r="C564" s="182"/>
      <c r="D564" s="183"/>
      <c r="E564" s="183"/>
      <c r="F564" s="183"/>
      <c r="G564" s="183"/>
      <c r="H564" s="183"/>
      <c r="I564" s="183"/>
      <c r="J564" s="183"/>
      <c r="K564" s="184"/>
      <c r="M564" s="183"/>
    </row>
    <row r="565" spans="3:13" ht="14.45">
      <c r="C565" s="182"/>
      <c r="D565" s="183"/>
      <c r="E565" s="183"/>
      <c r="F565" s="183"/>
      <c r="G565" s="183"/>
      <c r="H565" s="183"/>
      <c r="I565" s="183"/>
      <c r="J565" s="183"/>
      <c r="K565" s="184"/>
      <c r="M565" s="183"/>
    </row>
    <row r="566" spans="3:13" ht="14.45">
      <c r="C566" s="182"/>
      <c r="D566" s="183"/>
      <c r="E566" s="183"/>
      <c r="F566" s="183"/>
      <c r="G566" s="183"/>
      <c r="H566" s="183"/>
      <c r="I566" s="183"/>
      <c r="J566" s="183"/>
      <c r="K566" s="184"/>
      <c r="M566" s="183"/>
    </row>
    <row r="567" spans="3:13" ht="14.45">
      <c r="C567" s="182"/>
      <c r="D567" s="183"/>
      <c r="E567" s="183"/>
      <c r="F567" s="183"/>
      <c r="G567" s="183"/>
      <c r="H567" s="183"/>
      <c r="I567" s="183"/>
      <c r="J567" s="183"/>
      <c r="K567" s="184"/>
      <c r="M567" s="183"/>
    </row>
    <row r="568" spans="3:13" ht="14.45">
      <c r="C568" s="182"/>
      <c r="D568" s="183"/>
      <c r="E568" s="183"/>
      <c r="F568" s="183"/>
      <c r="G568" s="183"/>
      <c r="H568" s="183"/>
      <c r="I568" s="183"/>
      <c r="J568" s="183"/>
      <c r="K568" s="184"/>
      <c r="M568" s="183"/>
    </row>
    <row r="569" spans="3:13" ht="14.45">
      <c r="C569" s="182"/>
      <c r="D569" s="183"/>
      <c r="E569" s="183"/>
      <c r="F569" s="183"/>
      <c r="G569" s="183"/>
      <c r="H569" s="183"/>
      <c r="I569" s="183"/>
      <c r="J569" s="183"/>
      <c r="K569" s="184"/>
      <c r="M569" s="183"/>
    </row>
    <row r="570" spans="3:13" ht="14.45">
      <c r="C570" s="182"/>
      <c r="D570" s="183"/>
      <c r="E570" s="183"/>
      <c r="F570" s="183"/>
      <c r="G570" s="183"/>
      <c r="H570" s="183"/>
      <c r="I570" s="183"/>
      <c r="J570" s="183"/>
      <c r="K570" s="184"/>
      <c r="M570" s="183"/>
    </row>
    <row r="571" spans="3:13" ht="14.45">
      <c r="C571" s="182"/>
      <c r="D571" s="183"/>
      <c r="E571" s="183"/>
      <c r="F571" s="183"/>
      <c r="G571" s="183"/>
      <c r="H571" s="183"/>
      <c r="I571" s="183"/>
      <c r="J571" s="183"/>
      <c r="K571" s="184"/>
      <c r="M571" s="183"/>
    </row>
    <row r="572" spans="3:13" ht="14.45">
      <c r="C572" s="182"/>
      <c r="D572" s="183"/>
      <c r="E572" s="183"/>
      <c r="F572" s="183"/>
      <c r="G572" s="183"/>
      <c r="H572" s="183"/>
      <c r="I572" s="183"/>
      <c r="J572" s="183"/>
      <c r="K572" s="184"/>
      <c r="M572" s="183"/>
    </row>
    <row r="573" spans="3:13" ht="14.45">
      <c r="C573" s="182"/>
      <c r="D573" s="183"/>
      <c r="E573" s="183"/>
      <c r="F573" s="183"/>
      <c r="G573" s="183"/>
      <c r="H573" s="183"/>
      <c r="I573" s="183"/>
      <c r="J573" s="183"/>
      <c r="K573" s="184"/>
      <c r="M573" s="183"/>
    </row>
    <row r="574" spans="3:13" ht="14.45">
      <c r="C574" s="182"/>
      <c r="D574" s="183"/>
      <c r="E574" s="183"/>
      <c r="F574" s="183"/>
      <c r="G574" s="183"/>
      <c r="H574" s="183"/>
      <c r="I574" s="183"/>
      <c r="J574" s="183"/>
      <c r="K574" s="184"/>
      <c r="M574" s="183"/>
    </row>
    <row r="575" spans="3:13" ht="14.45">
      <c r="C575" s="182"/>
      <c r="D575" s="183"/>
      <c r="E575" s="183"/>
      <c r="F575" s="183"/>
      <c r="G575" s="183"/>
      <c r="H575" s="183"/>
      <c r="I575" s="183"/>
      <c r="J575" s="183"/>
      <c r="K575" s="184"/>
      <c r="M575" s="183"/>
    </row>
    <row r="576" spans="3:13" ht="14.45">
      <c r="C576" s="182"/>
      <c r="D576" s="183"/>
      <c r="E576" s="183"/>
      <c r="F576" s="183"/>
      <c r="G576" s="183"/>
      <c r="H576" s="183"/>
      <c r="I576" s="183"/>
      <c r="J576" s="183"/>
      <c r="K576" s="184"/>
      <c r="M576" s="183"/>
    </row>
    <row r="577" spans="3:13" ht="14.45">
      <c r="C577" s="182"/>
      <c r="D577" s="183"/>
      <c r="E577" s="183"/>
      <c r="F577" s="183"/>
      <c r="G577" s="183"/>
      <c r="H577" s="183"/>
      <c r="I577" s="183"/>
      <c r="J577" s="183"/>
      <c r="K577" s="184"/>
      <c r="M577" s="183"/>
    </row>
    <row r="578" spans="3:13" ht="14.45">
      <c r="C578" s="182"/>
      <c r="D578" s="183"/>
      <c r="E578" s="183"/>
      <c r="F578" s="183"/>
      <c r="G578" s="183"/>
      <c r="H578" s="183"/>
      <c r="I578" s="183"/>
      <c r="J578" s="183"/>
      <c r="K578" s="184"/>
      <c r="M578" s="183"/>
    </row>
    <row r="579" spans="3:13" ht="14.45">
      <c r="C579" s="182"/>
      <c r="D579" s="183"/>
      <c r="E579" s="183"/>
      <c r="F579" s="183"/>
      <c r="G579" s="183"/>
      <c r="H579" s="183"/>
      <c r="I579" s="183"/>
      <c r="J579" s="183"/>
      <c r="K579" s="184"/>
      <c r="M579" s="183"/>
    </row>
    <row r="580" spans="3:13" ht="14.45">
      <c r="C580" s="182"/>
      <c r="D580" s="183"/>
      <c r="E580" s="183"/>
      <c r="F580" s="183"/>
      <c r="G580" s="183"/>
      <c r="H580" s="183"/>
      <c r="I580" s="183"/>
      <c r="J580" s="183"/>
      <c r="K580" s="184"/>
      <c r="M580" s="183"/>
    </row>
    <row r="581" spans="3:13" ht="14.45">
      <c r="C581" s="182"/>
      <c r="D581" s="183"/>
      <c r="E581" s="183"/>
      <c r="F581" s="183"/>
      <c r="G581" s="183"/>
      <c r="H581" s="183"/>
      <c r="I581" s="183"/>
      <c r="J581" s="183"/>
      <c r="K581" s="184"/>
      <c r="M581" s="183"/>
    </row>
    <row r="582" spans="3:13" ht="14.45">
      <c r="C582" s="182"/>
      <c r="D582" s="183"/>
      <c r="E582" s="183"/>
      <c r="F582" s="183"/>
      <c r="G582" s="183"/>
      <c r="H582" s="183"/>
      <c r="I582" s="183"/>
      <c r="J582" s="183"/>
      <c r="K582" s="184"/>
      <c r="M582" s="183"/>
    </row>
    <row r="583" spans="3:13" ht="14.45">
      <c r="C583" s="182"/>
      <c r="D583" s="183"/>
      <c r="E583" s="183"/>
      <c r="F583" s="183"/>
      <c r="G583" s="183"/>
      <c r="H583" s="183"/>
      <c r="I583" s="183"/>
      <c r="J583" s="183"/>
      <c r="K583" s="184"/>
      <c r="M583" s="183"/>
    </row>
    <row r="584" spans="3:13" ht="14.45">
      <c r="C584" s="182"/>
      <c r="D584" s="183"/>
      <c r="E584" s="183"/>
      <c r="F584" s="183"/>
      <c r="G584" s="183"/>
      <c r="H584" s="183"/>
      <c r="I584" s="183"/>
      <c r="J584" s="183"/>
      <c r="K584" s="184"/>
      <c r="M584" s="183"/>
    </row>
    <row r="585" spans="3:13" ht="14.45">
      <c r="C585" s="182"/>
      <c r="D585" s="183"/>
      <c r="E585" s="183"/>
      <c r="F585" s="183"/>
      <c r="G585" s="183"/>
      <c r="H585" s="183"/>
      <c r="I585" s="183"/>
      <c r="J585" s="183"/>
      <c r="K585" s="184"/>
      <c r="M585" s="183"/>
    </row>
    <row r="586" spans="3:13" ht="14.45">
      <c r="C586" s="182"/>
      <c r="D586" s="183"/>
      <c r="E586" s="183"/>
      <c r="F586" s="183"/>
      <c r="G586" s="183"/>
      <c r="H586" s="183"/>
      <c r="I586" s="183"/>
      <c r="J586" s="183"/>
      <c r="K586" s="184"/>
      <c r="M586" s="183"/>
    </row>
    <row r="587" spans="3:13" ht="14.45">
      <c r="C587" s="182"/>
      <c r="D587" s="183"/>
      <c r="E587" s="183"/>
      <c r="F587" s="183"/>
      <c r="G587" s="183"/>
      <c r="H587" s="183"/>
      <c r="I587" s="183"/>
      <c r="J587" s="183"/>
      <c r="K587" s="184"/>
      <c r="M587" s="183"/>
    </row>
    <row r="588" spans="3:13" ht="14.45">
      <c r="C588" s="182"/>
      <c r="D588" s="183"/>
      <c r="E588" s="183"/>
      <c r="F588" s="183"/>
      <c r="G588" s="183"/>
      <c r="H588" s="183"/>
      <c r="I588" s="183"/>
      <c r="J588" s="183"/>
      <c r="K588" s="184"/>
      <c r="M588" s="183"/>
    </row>
    <row r="589" spans="3:13" ht="14.45">
      <c r="C589" s="182"/>
      <c r="D589" s="183"/>
      <c r="E589" s="183"/>
      <c r="F589" s="183"/>
      <c r="G589" s="183"/>
      <c r="H589" s="183"/>
      <c r="I589" s="183"/>
      <c r="J589" s="183"/>
      <c r="K589" s="184"/>
      <c r="M589" s="183"/>
    </row>
    <row r="590" spans="3:13" ht="14.45">
      <c r="C590" s="182"/>
      <c r="D590" s="183"/>
      <c r="E590" s="183"/>
      <c r="F590" s="183"/>
      <c r="G590" s="183"/>
      <c r="H590" s="183"/>
      <c r="I590" s="183"/>
      <c r="J590" s="183"/>
      <c r="K590" s="184"/>
      <c r="M590" s="183"/>
    </row>
    <row r="591" spans="3:13" ht="14.45">
      <c r="C591" s="182"/>
      <c r="D591" s="183"/>
      <c r="E591" s="183"/>
      <c r="F591" s="183"/>
      <c r="G591" s="183"/>
      <c r="H591" s="183"/>
      <c r="I591" s="183"/>
      <c r="J591" s="183"/>
      <c r="K591" s="184"/>
      <c r="M591" s="183"/>
    </row>
    <row r="592" spans="3:13" ht="14.45">
      <c r="C592" s="182"/>
      <c r="D592" s="183"/>
      <c r="E592" s="183"/>
      <c r="F592" s="183"/>
      <c r="G592" s="183"/>
      <c r="H592" s="183"/>
      <c r="I592" s="183"/>
      <c r="J592" s="183"/>
      <c r="K592" s="184"/>
      <c r="M592" s="183"/>
    </row>
    <row r="593" spans="3:13" ht="14.45">
      <c r="C593" s="182"/>
      <c r="D593" s="183"/>
      <c r="E593" s="183"/>
      <c r="F593" s="183"/>
      <c r="G593" s="183"/>
      <c r="H593" s="183"/>
      <c r="I593" s="183"/>
      <c r="J593" s="183"/>
      <c r="K593" s="184"/>
      <c r="M593" s="183"/>
    </row>
    <row r="594" spans="3:13" ht="14.45">
      <c r="C594" s="182"/>
      <c r="D594" s="183"/>
      <c r="E594" s="183"/>
      <c r="F594" s="183"/>
      <c r="G594" s="183"/>
      <c r="H594" s="183"/>
      <c r="I594" s="183"/>
      <c r="J594" s="183"/>
      <c r="K594" s="184"/>
      <c r="M594" s="183"/>
    </row>
    <row r="595" spans="3:13" ht="14.45">
      <c r="C595" s="182"/>
      <c r="D595" s="183"/>
      <c r="E595" s="183"/>
      <c r="F595" s="183"/>
      <c r="G595" s="183"/>
      <c r="H595" s="183"/>
      <c r="I595" s="183"/>
      <c r="J595" s="183"/>
      <c r="K595" s="184"/>
      <c r="M595" s="183"/>
    </row>
    <row r="596" spans="3:13" ht="14.45">
      <c r="C596" s="182"/>
      <c r="D596" s="183"/>
      <c r="E596" s="183"/>
      <c r="F596" s="183"/>
      <c r="G596" s="183"/>
      <c r="H596" s="183"/>
      <c r="I596" s="183"/>
      <c r="J596" s="183"/>
      <c r="K596" s="184"/>
      <c r="M596" s="183"/>
    </row>
    <row r="597" spans="3:13" ht="14.45">
      <c r="C597" s="182"/>
      <c r="D597" s="183"/>
      <c r="E597" s="183"/>
      <c r="F597" s="183"/>
      <c r="G597" s="183"/>
      <c r="H597" s="183"/>
      <c r="I597" s="183"/>
      <c r="J597" s="183"/>
      <c r="K597" s="184"/>
      <c r="M597" s="183"/>
    </row>
    <row r="598" spans="3:13" ht="14.45">
      <c r="C598" s="182"/>
      <c r="D598" s="183"/>
      <c r="E598" s="183"/>
      <c r="F598" s="183"/>
      <c r="G598" s="183"/>
      <c r="H598" s="183"/>
      <c r="I598" s="183"/>
      <c r="J598" s="183"/>
      <c r="K598" s="184"/>
      <c r="M598" s="183"/>
    </row>
    <row r="599" spans="3:13" ht="14.45">
      <c r="C599" s="182"/>
      <c r="D599" s="183"/>
      <c r="E599" s="183"/>
      <c r="F599" s="183"/>
      <c r="G599" s="183"/>
      <c r="H599" s="183"/>
      <c r="I599" s="183"/>
      <c r="J599" s="183"/>
      <c r="K599" s="184"/>
      <c r="M599" s="183"/>
    </row>
    <row r="600" spans="3:13" ht="14.45">
      <c r="C600" s="182"/>
      <c r="D600" s="183"/>
      <c r="E600" s="183"/>
      <c r="F600" s="183"/>
      <c r="G600" s="183"/>
      <c r="H600" s="183"/>
      <c r="I600" s="183"/>
      <c r="J600" s="183"/>
      <c r="K600" s="184"/>
      <c r="M600" s="183"/>
    </row>
    <row r="601" spans="3:13" ht="14.45">
      <c r="C601" s="182"/>
      <c r="D601" s="183"/>
      <c r="E601" s="183"/>
      <c r="F601" s="183"/>
      <c r="G601" s="183"/>
      <c r="H601" s="183"/>
      <c r="I601" s="183"/>
      <c r="J601" s="183"/>
      <c r="K601" s="184"/>
      <c r="M601" s="183"/>
    </row>
    <row r="602" spans="3:13" ht="14.45">
      <c r="C602" s="182"/>
      <c r="D602" s="183"/>
      <c r="E602" s="183"/>
      <c r="F602" s="183"/>
      <c r="G602" s="183"/>
      <c r="H602" s="183"/>
      <c r="I602" s="183"/>
      <c r="J602" s="183"/>
      <c r="K602" s="184"/>
      <c r="M602" s="183"/>
    </row>
    <row r="603" spans="3:13" ht="14.45">
      <c r="C603" s="182"/>
      <c r="D603" s="183"/>
      <c r="E603" s="183"/>
      <c r="F603" s="183"/>
      <c r="G603" s="183"/>
      <c r="H603" s="183"/>
      <c r="I603" s="183"/>
      <c r="J603" s="183"/>
      <c r="K603" s="184"/>
      <c r="M603" s="183"/>
    </row>
    <row r="604" spans="3:13" ht="14.45">
      <c r="C604" s="182"/>
      <c r="D604" s="183"/>
      <c r="E604" s="183"/>
      <c r="F604" s="183"/>
      <c r="G604" s="183"/>
      <c r="H604" s="183"/>
      <c r="I604" s="183"/>
      <c r="J604" s="183"/>
      <c r="K604" s="184"/>
      <c r="M604" s="183"/>
    </row>
    <row r="605" spans="3:13" ht="14.45">
      <c r="C605" s="182"/>
      <c r="D605" s="183"/>
      <c r="E605" s="183"/>
      <c r="F605" s="183"/>
      <c r="G605" s="183"/>
      <c r="H605" s="183"/>
      <c r="I605" s="183"/>
      <c r="J605" s="183"/>
      <c r="K605" s="184"/>
      <c r="M605" s="183"/>
    </row>
    <row r="606" spans="3:13" ht="14.45">
      <c r="C606" s="182"/>
      <c r="D606" s="183"/>
      <c r="E606" s="183"/>
      <c r="F606" s="183"/>
      <c r="G606" s="183"/>
      <c r="H606" s="183"/>
      <c r="I606" s="183"/>
      <c r="J606" s="183"/>
      <c r="K606" s="184"/>
      <c r="M606" s="183"/>
    </row>
    <row r="607" spans="3:13" ht="14.45">
      <c r="C607" s="182"/>
      <c r="D607" s="183"/>
      <c r="E607" s="183"/>
      <c r="F607" s="183"/>
      <c r="G607" s="183"/>
      <c r="H607" s="183"/>
      <c r="I607" s="183"/>
      <c r="J607" s="183"/>
      <c r="K607" s="184"/>
      <c r="M607" s="183"/>
    </row>
    <row r="608" spans="3:13" ht="14.45">
      <c r="C608" s="182"/>
      <c r="D608" s="183"/>
      <c r="E608" s="183"/>
      <c r="F608" s="183"/>
      <c r="G608" s="183"/>
      <c r="H608" s="183"/>
      <c r="I608" s="183"/>
      <c r="J608" s="183"/>
      <c r="K608" s="184"/>
      <c r="M608" s="183"/>
    </row>
    <row r="609" spans="3:13" ht="14.45">
      <c r="C609" s="182"/>
      <c r="D609" s="183"/>
      <c r="E609" s="183"/>
      <c r="F609" s="183"/>
      <c r="G609" s="183"/>
      <c r="H609" s="183"/>
      <c r="I609" s="183"/>
      <c r="J609" s="183"/>
      <c r="K609" s="184"/>
      <c r="M609" s="183"/>
    </row>
    <row r="610" spans="3:13" ht="14.45">
      <c r="C610" s="182"/>
      <c r="D610" s="183"/>
      <c r="E610" s="183"/>
      <c r="F610" s="183"/>
      <c r="G610" s="183"/>
      <c r="H610" s="183"/>
      <c r="I610" s="183"/>
      <c r="J610" s="183"/>
      <c r="K610" s="184"/>
      <c r="M610" s="183"/>
    </row>
    <row r="611" spans="3:13" ht="14.45">
      <c r="C611" s="182"/>
      <c r="D611" s="183"/>
      <c r="E611" s="183"/>
      <c r="F611" s="183"/>
      <c r="G611" s="183"/>
      <c r="H611" s="183"/>
      <c r="I611" s="183"/>
      <c r="J611" s="183"/>
      <c r="K611" s="184"/>
      <c r="M611" s="183"/>
    </row>
    <row r="612" spans="3:13" ht="14.45">
      <c r="C612" s="182"/>
      <c r="D612" s="183"/>
      <c r="E612" s="183"/>
      <c r="F612" s="183"/>
      <c r="G612" s="183"/>
      <c r="H612" s="183"/>
      <c r="I612" s="183"/>
      <c r="J612" s="183"/>
      <c r="K612" s="184"/>
    </row>
    <row r="613" spans="3:13" ht="14.45">
      <c r="C613" s="182"/>
      <c r="D613" s="183"/>
      <c r="E613" s="183"/>
      <c r="F613" s="183"/>
      <c r="G613" s="183"/>
      <c r="H613" s="183"/>
      <c r="I613" s="183"/>
      <c r="J613" s="183"/>
      <c r="K613" s="18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1002</v>
      </c>
      <c r="C1" t="s">
        <v>1003</v>
      </c>
      <c r="D1" t="s">
        <v>211</v>
      </c>
      <c r="E1" t="s">
        <v>1004</v>
      </c>
      <c r="F1" t="s">
        <v>1005</v>
      </c>
      <c r="G1" t="s">
        <v>1006</v>
      </c>
      <c r="H1" t="s">
        <v>1007</v>
      </c>
      <c r="I1" t="s">
        <v>1008</v>
      </c>
      <c r="J1" t="s">
        <v>1009</v>
      </c>
      <c r="N1" t="s">
        <v>1003</v>
      </c>
      <c r="P1" t="s">
        <v>1010</v>
      </c>
    </row>
    <row r="2" spans="1:16">
      <c r="A2">
        <v>11</v>
      </c>
      <c r="B2" t="str">
        <f>CONCATENATE(C2,";",D2)</f>
        <v>BBL;1</v>
      </c>
      <c r="C2" t="s">
        <v>942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942</v>
      </c>
      <c r="P2" t="s">
        <v>1011</v>
      </c>
    </row>
    <row r="3" spans="1:16">
      <c r="A3">
        <v>12</v>
      </c>
      <c r="B3" t="str">
        <f t="shared" ref="B3:B10" si="0">CONCATENATE(C3,";",D3)</f>
        <v>BBL;2</v>
      </c>
      <c r="C3" t="s">
        <v>942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1012</v>
      </c>
    </row>
    <row r="4" spans="1:16">
      <c r="A4">
        <v>13</v>
      </c>
      <c r="B4" t="str">
        <f t="shared" si="0"/>
        <v>BBL;3</v>
      </c>
      <c r="C4" t="s">
        <v>942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277</v>
      </c>
    </row>
    <row r="5" spans="1:16">
      <c r="A5">
        <v>14</v>
      </c>
      <c r="B5" t="str">
        <f t="shared" si="0"/>
        <v>BBL;4</v>
      </c>
      <c r="C5" t="s">
        <v>942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1013</v>
      </c>
      <c r="C11" t="s">
        <v>277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>
      <c r="A6" s="9"/>
      <c r="B6" s="57"/>
      <c r="C6" s="46"/>
      <c r="D6" s="6"/>
      <c r="E6" s="378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80"/>
      <c r="X6" s="8"/>
    </row>
    <row r="7" spans="1:24" ht="15" thickBot="1">
      <c r="A7" s="9"/>
      <c r="B7" s="15" t="s">
        <v>6</v>
      </c>
      <c r="C7" s="49" t="s">
        <v>7</v>
      </c>
      <c r="D7" s="6"/>
      <c r="E7" s="47"/>
      <c r="F7" s="48" t="s">
        <v>8</v>
      </c>
      <c r="G7" s="48"/>
      <c r="H7" s="381" t="s">
        <v>9</v>
      </c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47"/>
      <c r="X7" s="8"/>
    </row>
    <row r="8" spans="1:24" ht="15" thickBot="1">
      <c r="A8" s="9"/>
      <c r="B8" s="42" t="s">
        <v>1014</v>
      </c>
      <c r="C8" s="43">
        <v>1</v>
      </c>
      <c r="D8" s="6"/>
      <c r="E8" s="382"/>
      <c r="F8" s="383"/>
      <c r="G8" s="383">
        <f>IF(ISERROR(VLOOKUP($D$5,Crebolijst!$A:$C,3,0)),0,VLOOKUP($D$5,Crebolijst!$A:$C,3,0))</f>
        <v>0</v>
      </c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4"/>
      <c r="X8" s="8"/>
    </row>
    <row r="9" spans="1:24" ht="15" thickBot="1">
      <c r="A9" s="9"/>
      <c r="B9" s="4" t="s">
        <v>12</v>
      </c>
      <c r="C9" s="4" t="s">
        <v>13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>
      <c r="A10" s="9"/>
      <c r="B10" s="39" t="s">
        <v>19</v>
      </c>
      <c r="C10" s="40">
        <v>1</v>
      </c>
      <c r="D10" s="6"/>
      <c r="E10" s="372" t="s">
        <v>20</v>
      </c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4"/>
      <c r="X10" s="8"/>
    </row>
    <row r="11" spans="1:24" ht="15" thickBot="1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>
      <c r="A12" s="9"/>
      <c r="B12" s="22" t="s">
        <v>23</v>
      </c>
      <c r="C12" s="12"/>
      <c r="D12" s="6"/>
      <c r="E12" s="372" t="s">
        <v>24</v>
      </c>
      <c r="F12" s="373"/>
      <c r="G12" s="374"/>
      <c r="H12" s="18"/>
      <c r="I12" s="375" t="s">
        <v>25</v>
      </c>
      <c r="J12" s="376"/>
      <c r="K12" s="377"/>
      <c r="L12" s="18"/>
      <c r="M12" s="375" t="s">
        <v>26</v>
      </c>
      <c r="N12" s="376"/>
      <c r="O12" s="377"/>
      <c r="P12" s="11"/>
      <c r="Q12" s="375" t="s">
        <v>27</v>
      </c>
      <c r="R12" s="376"/>
      <c r="S12" s="377"/>
      <c r="T12" s="11"/>
      <c r="U12" s="372" t="s">
        <v>28</v>
      </c>
      <c r="V12" s="373"/>
      <c r="W12" s="374"/>
      <c r="X12" s="8"/>
    </row>
    <row r="13" spans="1:24" ht="18.600000000000001" thickBot="1">
      <c r="A13" s="9"/>
      <c r="B13" s="52">
        <v>0.05</v>
      </c>
      <c r="C13" s="13" t="s">
        <v>1015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29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>
      <c r="A14" s="9"/>
      <c r="B14" s="52">
        <v>0.05</v>
      </c>
      <c r="C14" s="13" t="s">
        <v>22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29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>
      <c r="A15" s="9"/>
      <c r="B15" s="1"/>
      <c r="C15" s="13" t="s">
        <v>28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29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3B69BAD7-8946-4F4B-A2BF-9DD6FE568F07}"/>
</file>

<file path=customXml/itemProps3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Daniëlla Oosterbeek</cp:lastModifiedBy>
  <cp:revision/>
  <dcterms:created xsi:type="dcterms:W3CDTF">2014-02-10T13:02:17Z</dcterms:created>
  <dcterms:modified xsi:type="dcterms:W3CDTF">2021-07-09T13:26:19Z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4bf341b6-b1a7-4e9c-a374-2bc4eece706e</vt:lpwstr>
  </property>
  <property fmtid="{D5CDD505-2E9C-101B-9397-08002B2CF9AE}" pid="7" name="Order">
    <vt:r8>49600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